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tabRatio="748" activeTab="1"/>
  </bookViews>
  <sheets>
    <sheet name="CGN001 SALDOS Y MOVIMIENTOS" sheetId="1" r:id="rId1"/>
    <sheet name="CGN002 OPERACIONES RECIPROCAS" sheetId="2" r:id="rId2"/>
  </sheets>
  <definedNames>
    <definedName name="_xlnm.Print_Area" localSheetId="0">'CGN001 SALDOS Y MOVIMIENTOS'!$A$1:$U$660</definedName>
    <definedName name="_xlnm.Print_Titles" localSheetId="0">'CGN001 SALDOS Y MOVIMIENTOS'!$9:$10</definedName>
    <definedName name="_xlnm.Print_Titles" localSheetId="1">'CGN002 OPERACIONES RECIPROCAS'!$8:$8</definedName>
  </definedNames>
  <calcPr fullCalcOnLoad="1"/>
</workbook>
</file>

<file path=xl/comments2.xml><?xml version="1.0" encoding="utf-8"?>
<comments xmlns="http://schemas.openxmlformats.org/spreadsheetml/2006/main">
  <authors>
    <author>CBermudez</author>
  </authors>
  <commentList>
    <comment ref="D998" authorId="0">
      <text>
        <r>
          <rPr>
            <b/>
            <sz val="8"/>
            <rFont val="Tahoma"/>
            <family val="0"/>
          </rPr>
          <t>CBermudez:</t>
        </r>
        <r>
          <rPr>
            <sz val="8"/>
            <rFont val="Tahoma"/>
            <family val="0"/>
          </rPr>
          <t xml:space="preserve">
Incluye municipio No cert providencia  </t>
        </r>
      </text>
    </comment>
  </commentList>
</comments>
</file>

<file path=xl/sharedStrings.xml><?xml version="1.0" encoding="utf-8"?>
<sst xmlns="http://schemas.openxmlformats.org/spreadsheetml/2006/main" count="6090" uniqueCount="2486">
  <si>
    <t>ANTIOQUIA - GOMEZ PLATA</t>
  </si>
  <si>
    <t>211305313</t>
  </si>
  <si>
    <t>ANTIOQUIA - GRANADA</t>
  </si>
  <si>
    <t>211505315</t>
  </si>
  <si>
    <t>ANTIOQUIA - GUADALUPE</t>
  </si>
  <si>
    <t>211805318</t>
  </si>
  <si>
    <t>ANTIOQUIA - GUARNE</t>
  </si>
  <si>
    <t>212105321</t>
  </si>
  <si>
    <t>ANTIOQUIA - GUATAPE</t>
  </si>
  <si>
    <t>214705347</t>
  </si>
  <si>
    <t>ANTIOQUIA - HELICONIA</t>
  </si>
  <si>
    <t>215305353</t>
  </si>
  <si>
    <t>ANTIOQUIA - HISPANIA</t>
  </si>
  <si>
    <t>216105361</t>
  </si>
  <si>
    <t>ANTIOQUIA - ITUANGO</t>
  </si>
  <si>
    <t>216405364</t>
  </si>
  <si>
    <t>ANTIOQUIA - JARDIN</t>
  </si>
  <si>
    <t>216805368</t>
  </si>
  <si>
    <t>ANTIOQUIA - JERICO</t>
  </si>
  <si>
    <t>ANTIOQUIA - LA CEJA</t>
  </si>
  <si>
    <t>218005380</t>
  </si>
  <si>
    <t>ANTIOQUIA - LA ESTRELLA</t>
  </si>
  <si>
    <t>219005390</t>
  </si>
  <si>
    <t>ANTIOQUIA - LA PINTADA</t>
  </si>
  <si>
    <t>210005400</t>
  </si>
  <si>
    <t>ANTIOQUIA - LA UNION</t>
  </si>
  <si>
    <t>211105411</t>
  </si>
  <si>
    <t>ANTIOQUIA - LIBORINA</t>
  </si>
  <si>
    <t>212505425</t>
  </si>
  <si>
    <t>ANTIOQUIA - MACEO</t>
  </si>
  <si>
    <t>214005440</t>
  </si>
  <si>
    <t>ANTIOQUIA - MARINILLA</t>
  </si>
  <si>
    <t>216705467</t>
  </si>
  <si>
    <t>ANTIOQUIA - MONTEBELLO</t>
  </si>
  <si>
    <t>217505475</t>
  </si>
  <si>
    <t>ANTIOQUIA - MURINDO</t>
  </si>
  <si>
    <t>218005480</t>
  </si>
  <si>
    <t>ANTIOQUIA - MUTATA</t>
  </si>
  <si>
    <t>218305483</t>
  </si>
  <si>
    <t>ANTIOQUIA - NARIÑO</t>
  </si>
  <si>
    <t>219005490</t>
  </si>
  <si>
    <t>ANTIOQUIA - NECOCLI</t>
  </si>
  <si>
    <t>219505495</t>
  </si>
  <si>
    <t>ANTIOQUIA - NECHI</t>
  </si>
  <si>
    <t>210105501</t>
  </si>
  <si>
    <t>ANTIOQUIA - OLAYA</t>
  </si>
  <si>
    <t>214105541</t>
  </si>
  <si>
    <t>ANTIOQUIA - PEÑOL</t>
  </si>
  <si>
    <t>214305543</t>
  </si>
  <si>
    <t>ANTIOQUIA - PEQUE</t>
  </si>
  <si>
    <t>217605576</t>
  </si>
  <si>
    <t>ANTIOQUIA - PUEBLO ORRICO</t>
  </si>
  <si>
    <t>217905579</t>
  </si>
  <si>
    <t>ANTIOQUIA - PUERTO BERRIO</t>
  </si>
  <si>
    <t>ANTIOQUIA - PUERTO NARE</t>
  </si>
  <si>
    <t>219105591</t>
  </si>
  <si>
    <t>ANTIOQUIA - PUERTO TRIUNFO</t>
  </si>
  <si>
    <t>210405604</t>
  </si>
  <si>
    <t>ANTIOQUIA - REMEDIOS</t>
  </si>
  <si>
    <t>210705607</t>
  </si>
  <si>
    <t>ANTIOQUIA - RETIRO</t>
  </si>
  <si>
    <t>211505615</t>
  </si>
  <si>
    <t>ANTIOQUIA - RIONEGRO</t>
  </si>
  <si>
    <t>212805628</t>
  </si>
  <si>
    <t>ANTIOQUIA - SABANALERGA</t>
  </si>
  <si>
    <t>213105631</t>
  </si>
  <si>
    <t>ANTIOQUIA - SABANETA</t>
  </si>
  <si>
    <t>214205642</t>
  </si>
  <si>
    <t>ANTIOQUIA - SALGAR</t>
  </si>
  <si>
    <t>214705647</t>
  </si>
  <si>
    <t>ANTIOQUIA - SAN ANDRES</t>
  </si>
  <si>
    <t>214905649</t>
  </si>
  <si>
    <t>ANTIOQUIA - SAN CARLOS</t>
  </si>
  <si>
    <t>215205652</t>
  </si>
  <si>
    <t>ANTIOQUIA - SAN FRANCISCO</t>
  </si>
  <si>
    <t>215605656</t>
  </si>
  <si>
    <t>ANTIOQUIA - SAN JERONIMO</t>
  </si>
  <si>
    <t>215805658</t>
  </si>
  <si>
    <t>ANTIOQUIA - SAN JOSE DE LA MONTAÑA</t>
  </si>
  <si>
    <t>215905659</t>
  </si>
  <si>
    <t>ANTIOQUIA - SAN JUAN URABA</t>
  </si>
  <si>
    <t>216005660</t>
  </si>
  <si>
    <t>ANTIOQUIA - SAN LUIS</t>
  </si>
  <si>
    <t>216405664</t>
  </si>
  <si>
    <t>ANTIOQUIA - SAN PEDRO</t>
  </si>
  <si>
    <t>216505665</t>
  </si>
  <si>
    <t>ANTIOQUIA - SAN PEDRO URABA</t>
  </si>
  <si>
    <t>216705667</t>
  </si>
  <si>
    <t>ANTIOQUIA - SAN RAFAEL</t>
  </si>
  <si>
    <t>217005670</t>
  </si>
  <si>
    <t>ANTIOQUIA - SAN ROQUE</t>
  </si>
  <si>
    <t>217405674</t>
  </si>
  <si>
    <t>ANTIOQUIA - SAN VICENTE</t>
  </si>
  <si>
    <t>217905679</t>
  </si>
  <si>
    <t>ANTIOQUIA - SANTA BARBARA</t>
  </si>
  <si>
    <t>218605686</t>
  </si>
  <si>
    <t>ANTIOQUIA - SANTA ROSA DE OSOS</t>
  </si>
  <si>
    <t>219005690</t>
  </si>
  <si>
    <t>ANTIOQUIA - SANTO DOMINGO</t>
  </si>
  <si>
    <t>219705697</t>
  </si>
  <si>
    <t>ANTIOQUIA - EL SANTUARIO</t>
  </si>
  <si>
    <t>213605736</t>
  </si>
  <si>
    <t>ANTIOQUIA - SEGOVIA</t>
  </si>
  <si>
    <t>215605756</t>
  </si>
  <si>
    <t xml:space="preserve">ANTIOQUIA - SONSON </t>
  </si>
  <si>
    <t>216105761</t>
  </si>
  <si>
    <t>ANTIOQUIA - SOPETRAN</t>
  </si>
  <si>
    <t>218905789</t>
  </si>
  <si>
    <t>ANTIOQUIA - TAMESIS</t>
  </si>
  <si>
    <t>ANTIOQUIA - TARAZA</t>
  </si>
  <si>
    <t>219205792</t>
  </si>
  <si>
    <t>ANTIOQUIA - TARSO</t>
  </si>
  <si>
    <t>210905809</t>
  </si>
  <si>
    <t>ANTIOQUIA  - TITIRIBI</t>
  </si>
  <si>
    <t>211905819</t>
  </si>
  <si>
    <t>ANTIOQUIA - TOLEDO</t>
  </si>
  <si>
    <t>214205842</t>
  </si>
  <si>
    <t>ANTIOQUIA - URAMITA</t>
  </si>
  <si>
    <t>214705847</t>
  </si>
  <si>
    <t>ANTIOQUIA - URRAO</t>
  </si>
  <si>
    <t>215405854</t>
  </si>
  <si>
    <t>ANTIOQUIA - VALDIVIA</t>
  </si>
  <si>
    <t>215605856</t>
  </si>
  <si>
    <t>ANTIOQUIA - VALPARAISO</t>
  </si>
  <si>
    <t>215805858</t>
  </si>
  <si>
    <t>ANTIOQUIA - VEGACHI</t>
  </si>
  <si>
    <t>216105861</t>
  </si>
  <si>
    <t>ANTIOQUIA - VENECIA</t>
  </si>
  <si>
    <t>217305873</t>
  </si>
  <si>
    <t>ANTIOQUIA - VIGIA DEL FUERTE</t>
  </si>
  <si>
    <t>218505885</t>
  </si>
  <si>
    <t>ANTIOQUIA - YALI</t>
  </si>
  <si>
    <t>218705887</t>
  </si>
  <si>
    <t>ANTIOQUIA - YARUMAL</t>
  </si>
  <si>
    <t>219005890</t>
  </si>
  <si>
    <t>ANTIOQUIA - YOLOMBO</t>
  </si>
  <si>
    <t>219305893</t>
  </si>
  <si>
    <t>ANTIOQUIA - YONDO</t>
  </si>
  <si>
    <t>219505895</t>
  </si>
  <si>
    <t>ANTIOQUIA - ZARAGOZA</t>
  </si>
  <si>
    <t>217808078</t>
  </si>
  <si>
    <t>ATLANTICO - BARANOA</t>
  </si>
  <si>
    <t>213708137</t>
  </si>
  <si>
    <t>ATLANTICO - CAMPO DE LA CRUZ</t>
  </si>
  <si>
    <t>214108141</t>
  </si>
  <si>
    <t>ATLANTICO - CANDELARIA</t>
  </si>
  <si>
    <t>219608296</t>
  </si>
  <si>
    <t>ATLANTICO - GALAPA</t>
  </si>
  <si>
    <t>217208372</t>
  </si>
  <si>
    <t>ATLANTICO - JUAN DE ACOSTA</t>
  </si>
  <si>
    <t>212108421</t>
  </si>
  <si>
    <t>ATLANTICO - LURUACO</t>
  </si>
  <si>
    <t>213308433</t>
  </si>
  <si>
    <t>ATLANTICO - MALAMBO</t>
  </si>
  <si>
    <t>213608436</t>
  </si>
  <si>
    <t>ATLANTICO - MANATI</t>
  </si>
  <si>
    <t>212008520</t>
  </si>
  <si>
    <t>ATLANTICO - PALMAR DE VARELA</t>
  </si>
  <si>
    <t>214908549</t>
  </si>
  <si>
    <t>ATLANTICO - PIOJO</t>
  </si>
  <si>
    <t>215808558</t>
  </si>
  <si>
    <t>ATLANTICO - POLONUEVO</t>
  </si>
  <si>
    <t>216008560</t>
  </si>
  <si>
    <t>ATLANTICO - PONEDERA</t>
  </si>
  <si>
    <t>217308573</t>
  </si>
  <si>
    <t>ATLANTICO - PUERTO COLOMBIA</t>
  </si>
  <si>
    <t>210608606</t>
  </si>
  <si>
    <t>ATLANTICO - REPELON</t>
  </si>
  <si>
    <t>213408634</t>
  </si>
  <si>
    <t>ATLANTICO - SABANAGRANDE</t>
  </si>
  <si>
    <t>213808638</t>
  </si>
  <si>
    <t>ATLANTICO - SABANALARGA</t>
  </si>
  <si>
    <t>217508675</t>
  </si>
  <si>
    <t>ATLANTICO - SANTA LUCIA</t>
  </si>
  <si>
    <t>218508685</t>
  </si>
  <si>
    <t>ATLANTICO - SANTO TOMAS</t>
  </si>
  <si>
    <t>217008770</t>
  </si>
  <si>
    <t>ATLANTICO - SUAN</t>
  </si>
  <si>
    <t>213208832</t>
  </si>
  <si>
    <t>ATLANTICO - TUBARA</t>
  </si>
  <si>
    <t>214908849</t>
  </si>
  <si>
    <t>ATLANTICO - USIACURI</t>
  </si>
  <si>
    <t>210613006</t>
  </si>
  <si>
    <t>BOLIVAR - ACHI</t>
  </si>
  <si>
    <t>BOLIVAR - ALTOS DEL ROSARIO</t>
  </si>
  <si>
    <t>214213042</t>
  </si>
  <si>
    <t>BOLIVAR - ARENAL</t>
  </si>
  <si>
    <t>215213052</t>
  </si>
  <si>
    <t>BOLIVAR - ARJONA</t>
  </si>
  <si>
    <t>216213062</t>
  </si>
  <si>
    <t>BOLIVAR - ARROYO HONDO</t>
  </si>
  <si>
    <t>BOLIVAR - BARRANCO DE LOBA</t>
  </si>
  <si>
    <t>BOLIVAR - CALAMAR</t>
  </si>
  <si>
    <t>BOLIVAR - CANTAGALLO</t>
  </si>
  <si>
    <t>BOLIVAR - CICUCO</t>
  </si>
  <si>
    <t>BOLIVAR - CORDOBA</t>
  </si>
  <si>
    <t>BOLIVAR - CLEMENCIA</t>
  </si>
  <si>
    <t>BOLIVAR - EL CARMEN DE BOLIVAR</t>
  </si>
  <si>
    <t>BOLIVAR - EL GUAMO</t>
  </si>
  <si>
    <t>BOLIVAR - EL PEÑON</t>
  </si>
  <si>
    <t>BOLIVAR - HATILLO DE LOBA</t>
  </si>
  <si>
    <t>BOLIVAR - MAHATES</t>
  </si>
  <si>
    <t>BOLIVAR - MARGARITA</t>
  </si>
  <si>
    <t>BOLIVAR - MARIA LA BAJA</t>
  </si>
  <si>
    <t>BOLIVAR - MONTECRISTO</t>
  </si>
  <si>
    <t>BOLIVAR - MOMPOX</t>
  </si>
  <si>
    <t>BOLIVAR - MORALES</t>
  </si>
  <si>
    <t>BOLIVAR - PINILLOS</t>
  </si>
  <si>
    <t>BOLIVAR - REGIDOR</t>
  </si>
  <si>
    <t>BOLIVAR - RIO VIEJO</t>
  </si>
  <si>
    <t>BOLIVAR - SAN CRISTOBAL</t>
  </si>
  <si>
    <t>BOLIVAR - SAN ESTANISLAO</t>
  </si>
  <si>
    <t>BOLIVAR - SAN FERNANDO</t>
  </si>
  <si>
    <t>BOLIVAR - SAN JACINTO</t>
  </si>
  <si>
    <t>BOLIVAR - SAN JACINTO DEL CAUCA</t>
  </si>
  <si>
    <t>BOLIVAR - SAN JUAN DE NEPOMUCENO</t>
  </si>
  <si>
    <t>BOLIVAR - SAN MARTIN DE LOBA</t>
  </si>
  <si>
    <t>BOLIVAR - SAN PABLO</t>
  </si>
  <si>
    <t>BOLIVAR - SANTA CATALINA</t>
  </si>
  <si>
    <t>BOLIVAR - SANTA ROSA NORTE</t>
  </si>
  <si>
    <t>BOLIVAR - SANTA ROSA SUR</t>
  </si>
  <si>
    <t>BOLIVAR - SIMITI</t>
  </si>
  <si>
    <t>BOLIVAR - SOPLAVIENTO</t>
  </si>
  <si>
    <t>BOLIVAR - TALAIGUA NUEVO</t>
  </si>
  <si>
    <t>BOLIVAR - TIQUISIO</t>
  </si>
  <si>
    <t>BOLIVAR - TURBACO</t>
  </si>
  <si>
    <t>BOLIVAR - TURBANA</t>
  </si>
  <si>
    <t>BOLIVAR - VILLANUEVA</t>
  </si>
  <si>
    <t>BOLIVAR - ZAMBRANO</t>
  </si>
  <si>
    <t>BOYACA - ALMEIDA</t>
  </si>
  <si>
    <t>BOYACA - AQUITANIA</t>
  </si>
  <si>
    <t>BOYACA - ARCABUCO</t>
  </si>
  <si>
    <t>BOYACA - BELEN</t>
  </si>
  <si>
    <t>BOYACA - BERBEO</t>
  </si>
  <si>
    <t>BOYACA - BETEITIVA</t>
  </si>
  <si>
    <t>BOYACA - BOAVITA</t>
  </si>
  <si>
    <t>BOYACA - BOYACA</t>
  </si>
  <si>
    <t>BOYACA - BRICEÑO</t>
  </si>
  <si>
    <t>BOYACA - BUENAVISTA</t>
  </si>
  <si>
    <t>BOYACA - BUSBANZA</t>
  </si>
  <si>
    <t>BOYACA - CALDAS</t>
  </si>
  <si>
    <t>BOYACA - CAMPOHERMOSO</t>
  </si>
  <si>
    <t>BOYACA - CERINZA</t>
  </si>
  <si>
    <t>BOYACA - CHINAVITA</t>
  </si>
  <si>
    <t>BOYACA - CHIQUINQUIRA</t>
  </si>
  <si>
    <t>BOYACA - CHISCAS</t>
  </si>
  <si>
    <t>BOYACA - CHITA</t>
  </si>
  <si>
    <t>BOYACA - CHITARAQUE</t>
  </si>
  <si>
    <t>BOYACA - CHIVATA</t>
  </si>
  <si>
    <t>BOYACA - CIENAGA</t>
  </si>
  <si>
    <t>BOYACA - COMBITA</t>
  </si>
  <si>
    <t>BOYACA - COPER</t>
  </si>
  <si>
    <t>BOYACA - CORRALES</t>
  </si>
  <si>
    <t>BOYACA - COVARACHIA</t>
  </si>
  <si>
    <t>BOYACA - CUBARA</t>
  </si>
  <si>
    <t>BOYACA - CUCAITA</t>
  </si>
  <si>
    <t>BOYACA - CUITIVA</t>
  </si>
  <si>
    <t>BOYACA - CHIQUIZA</t>
  </si>
  <si>
    <t>BOYACA - CHIVOR</t>
  </si>
  <si>
    <t>BOYACA - EL COCUY</t>
  </si>
  <si>
    <t>BOYACA - EL ESPINO</t>
  </si>
  <si>
    <t>BOYACA - FIRAVITOBA</t>
  </si>
  <si>
    <t>BOYACA - FLORESTA</t>
  </si>
  <si>
    <t>BOYACA - GACHANTIVA</t>
  </si>
  <si>
    <t>BOYACA - GAMEZA</t>
  </si>
  <si>
    <t>BOYACA - GARAGOA</t>
  </si>
  <si>
    <t>BOYACA - GUACAMAYAS</t>
  </si>
  <si>
    <t>BOYACA - GUATEQUE</t>
  </si>
  <si>
    <t>BOYACA - GUAYATA</t>
  </si>
  <si>
    <t>BOYACA - GUICAN</t>
  </si>
  <si>
    <t>BOYACA - IZA</t>
  </si>
  <si>
    <t>BOYACA - JENESANO</t>
  </si>
  <si>
    <t>BOYACA - JERICO</t>
  </si>
  <si>
    <t>BOYACA - LABRANZAGRANDE</t>
  </si>
  <si>
    <t>BOYACA - LA CAPILLA</t>
  </si>
  <si>
    <t>BOYACA - LA VICTORIA</t>
  </si>
  <si>
    <t>BOYACA - LA UVITA</t>
  </si>
  <si>
    <t>BOYACA - VILLA DE LEYVA</t>
  </si>
  <si>
    <t>BOYACA - MACANAL</t>
  </si>
  <si>
    <t>BOYACA - MARIPI</t>
  </si>
  <si>
    <t>BOYACA - MIRAFLORES</t>
  </si>
  <si>
    <t>BOYACA - MONGUA</t>
  </si>
  <si>
    <t>BOYACA - MONGUI</t>
  </si>
  <si>
    <t>BOYACA - MONIQUIRA</t>
  </si>
  <si>
    <t>BOYACA - MOTAVITA</t>
  </si>
  <si>
    <t>BOYACA - MUZO</t>
  </si>
  <si>
    <t>BOYACA - NOBSA</t>
  </si>
  <si>
    <t>BOYACA - NUEVO COLON</t>
  </si>
  <si>
    <t>BOYACA - OICATA</t>
  </si>
  <si>
    <t>BOYACA - OTANCHE</t>
  </si>
  <si>
    <t>BOYACA - PACHAVITA</t>
  </si>
  <si>
    <t>BOYACA - PAEZ</t>
  </si>
  <si>
    <t>BOYACA - PAIPA</t>
  </si>
  <si>
    <t>BOYACA - PAJARITO</t>
  </si>
  <si>
    <t>BOYACA - PANQUEBA</t>
  </si>
  <si>
    <t>BOYACA - PAUNA</t>
  </si>
  <si>
    <t>BOYACA - PAYA</t>
  </si>
  <si>
    <t>BOYACA - PAZ DE RIO</t>
  </si>
  <si>
    <t>BOYACA - PESCA</t>
  </si>
  <si>
    <t>BOYACA - PISBA</t>
  </si>
  <si>
    <t>BOYACA - PUERTO BOYACA</t>
  </si>
  <si>
    <t>BOYACA - QUIPAMA</t>
  </si>
  <si>
    <t>BOYACA - RAMIRIQUI</t>
  </si>
  <si>
    <t>BOYACA - RAQUIRA</t>
  </si>
  <si>
    <t>BOYACA - RONDON</t>
  </si>
  <si>
    <t>BOYACA - SABOYA</t>
  </si>
  <si>
    <t>BOYACA - SACHICA</t>
  </si>
  <si>
    <t>BOYACA - SAMACA</t>
  </si>
  <si>
    <t>BOYACA - SAN EDUARDO</t>
  </si>
  <si>
    <t>BOYACA - SAN JOSE DE PARE</t>
  </si>
  <si>
    <t>BOYACA - SAN LUIS DE GACENO</t>
  </si>
  <si>
    <t>BOYACA - SAN MATEO</t>
  </si>
  <si>
    <t>BOYACA - SAN MIGUEL DE SEMA</t>
  </si>
  <si>
    <t>BOYACA - SAN PABLO DE BORBUR</t>
  </si>
  <si>
    <t>BOYACA - SANTANA</t>
  </si>
  <si>
    <t>BOYACA - SANTA MARIA</t>
  </si>
  <si>
    <t>BOYACA - SANTA ROSA DE VITERBO</t>
  </si>
  <si>
    <t>BOYACA - SANTA SOFIA</t>
  </si>
  <si>
    <t>BOYACA - SATIVANORTE</t>
  </si>
  <si>
    <t>BOYACA - SATIVASUR</t>
  </si>
  <si>
    <t>BOYACA - SIACHOQUE</t>
  </si>
  <si>
    <t>BOYACA - SOATA</t>
  </si>
  <si>
    <t>BOYACA - SOCOTA</t>
  </si>
  <si>
    <t>BOYACA - SOCHA</t>
  </si>
  <si>
    <t>BOYACA - SOMONDOCO</t>
  </si>
  <si>
    <t>BOYACA - SORA</t>
  </si>
  <si>
    <t>BOYACA - SOTAQUIRA</t>
  </si>
  <si>
    <t>BOYACA - SORACA</t>
  </si>
  <si>
    <t>BOYACA - SUSACON</t>
  </si>
  <si>
    <t>BOYACA - SUTAMARCHAN</t>
  </si>
  <si>
    <t>BOYACA - SUTATENZA</t>
  </si>
  <si>
    <t>BOYACA  - TASCO</t>
  </si>
  <si>
    <t>BOYACA - TENZA</t>
  </si>
  <si>
    <t>BOYACA - TIBANA</t>
  </si>
  <si>
    <t>BOYACA - TIBASOSA</t>
  </si>
  <si>
    <t>BOYACA - TINJACA</t>
  </si>
  <si>
    <t>BOYACA - TIPACOQUE</t>
  </si>
  <si>
    <t>BOYACA - TOCA</t>
  </si>
  <si>
    <t>BOYACA - TOGUI</t>
  </si>
  <si>
    <t>BOYACA - TOPAGA</t>
  </si>
  <si>
    <t>BOYACA - TOTA</t>
  </si>
  <si>
    <t>BOYACA - TUNUNGUA</t>
  </si>
  <si>
    <t>BOYACA - TURMEQUE</t>
  </si>
  <si>
    <t>BOYACA - TUTA</t>
  </si>
  <si>
    <t>BOYACA - TUTASA</t>
  </si>
  <si>
    <t>BOYACA - UMBITA</t>
  </si>
  <si>
    <t>BOYACA - VENTAQUEMADA</t>
  </si>
  <si>
    <t>BOYACA - VIRACACHA</t>
  </si>
  <si>
    <t>BOYACA - ZETAQUIRA</t>
  </si>
  <si>
    <t>CALDAS - AGUADAS</t>
  </si>
  <si>
    <t>CALDAS - ANSERMA</t>
  </si>
  <si>
    <t>CALDAS - ARANZAZU</t>
  </si>
  <si>
    <t>CALDAS - BELALCAZAR</t>
  </si>
  <si>
    <t>CALDAS - CHINCHINA</t>
  </si>
  <si>
    <t>CALDAS - FILADELFIA</t>
  </si>
  <si>
    <t>CALDAS - LA DORADA</t>
  </si>
  <si>
    <t>CALDAS - LA MERCED</t>
  </si>
  <si>
    <t>CALDAS - MANZANAREZ</t>
  </si>
  <si>
    <t>CALDAS - MARMATO</t>
  </si>
  <si>
    <t>CALDAS - MARQUETALIA</t>
  </si>
  <si>
    <t>CALDAS - MARULANDA</t>
  </si>
  <si>
    <t>CALDAS - NEIRA</t>
  </si>
  <si>
    <t>CALDAS - NORCASIA</t>
  </si>
  <si>
    <t>CALDAS - PACORA</t>
  </si>
  <si>
    <t>CALDAS - PALESTINA</t>
  </si>
  <si>
    <t>CALDAS - PENSILVANIA</t>
  </si>
  <si>
    <t>CALDAS - RIOSUCIO</t>
  </si>
  <si>
    <t>CALDAS - RISARALDA</t>
  </si>
  <si>
    <t>CALDAS - SALAMINA</t>
  </si>
  <si>
    <t>CALDAS - SAMANA</t>
  </si>
  <si>
    <t>CALDAS - SAN JOSE</t>
  </si>
  <si>
    <t>CALDAS - SUPIA</t>
  </si>
  <si>
    <t>CALDAS - VICTORIA</t>
  </si>
  <si>
    <t>CALDAS - VILLAMARIA</t>
  </si>
  <si>
    <t>CALDAS - VITERBO</t>
  </si>
  <si>
    <t>CAQUETA - ALBANIA</t>
  </si>
  <si>
    <t>CAQUETA - BELEN DE LOS ANDAQUIES</t>
  </si>
  <si>
    <t>CAQUETA - CARTAGENA DEL CHAIRA</t>
  </si>
  <si>
    <t>CAQUETA - CURILLO</t>
  </si>
  <si>
    <t>CAQUETA - EL DONCELLO</t>
  </si>
  <si>
    <t>CAQUETA - EL PAUJIL</t>
  </si>
  <si>
    <t>CAQUETA - LA MONTAÑITA</t>
  </si>
  <si>
    <t>CAQUETA - MILAN</t>
  </si>
  <si>
    <t>CAQUETA - MORELIA</t>
  </si>
  <si>
    <t>CAQUETA - PUERTO RICO</t>
  </si>
  <si>
    <t>CAQUETA - SAN JOSE FRAGUA</t>
  </si>
  <si>
    <t>CAQUETA - SAN VICENTE DEL CAGUAN</t>
  </si>
  <si>
    <t>CAQUETA - SOLANO</t>
  </si>
  <si>
    <t>CAQUETA - SOLITA</t>
  </si>
  <si>
    <t>CAQUETA - VALPARAISO</t>
  </si>
  <si>
    <t>CAUCA - ALMAGUER</t>
  </si>
  <si>
    <t>CAUCA - ARGELIA</t>
  </si>
  <si>
    <t>CAUCA - BALBOA</t>
  </si>
  <si>
    <t>CAUCA - BOLIVAR</t>
  </si>
  <si>
    <t>CAUCA - BUENOS AIRES</t>
  </si>
  <si>
    <t>CAUCA - CAJIBIO</t>
  </si>
  <si>
    <t>CAUCA - CALDONO</t>
  </si>
  <si>
    <t>CAUCA - CALOTO</t>
  </si>
  <si>
    <t>CAUCA - CORINTO</t>
  </si>
  <si>
    <t>CAUCA - EL TAMBO</t>
  </si>
  <si>
    <t>CAUCA - FLORENCIA</t>
  </si>
  <si>
    <t>CAUCA - GUAPI</t>
  </si>
  <si>
    <t>CAUCA - INZA</t>
  </si>
  <si>
    <t>CAUCA - JAMBALO</t>
  </si>
  <si>
    <t>CAUCA - LA SIERRA</t>
  </si>
  <si>
    <t>CAUCA - LA VEGA</t>
  </si>
  <si>
    <t>CAUCA - LOPEZ DE MICAY</t>
  </si>
  <si>
    <t>CAUCA - MERCADERES</t>
  </si>
  <si>
    <t>CAUCA - MIRANDA</t>
  </si>
  <si>
    <t>CAUCA - MORALES</t>
  </si>
  <si>
    <t>CAUCA - PADILLA</t>
  </si>
  <si>
    <t>CAUCA - PAEZ</t>
  </si>
  <si>
    <t>CAUCA - PATIA (EL BORDO)</t>
  </si>
  <si>
    <t>CAUCA - PIAMONTE</t>
  </si>
  <si>
    <t>CAUCA - PIENDAMO</t>
  </si>
  <si>
    <t>CAUCA - PUERTO TEJADA</t>
  </si>
  <si>
    <t>CAUCA - PURACÉ</t>
  </si>
  <si>
    <t>CAUCA - ROSAS</t>
  </si>
  <si>
    <t>CAUCA - SAN SEBASTIAN</t>
  </si>
  <si>
    <t>CAUCA - SANTANDER DE QUILICHAO</t>
  </si>
  <si>
    <t xml:space="preserve">CAUCA - SANTA ROSA </t>
  </si>
  <si>
    <t>CAUCA - SILVIA</t>
  </si>
  <si>
    <t>CAUCA - SOTARA</t>
  </si>
  <si>
    <t>CAUCA - SAUREZ</t>
  </si>
  <si>
    <t>CAUCA - SUCRE</t>
  </si>
  <si>
    <t>CAUCA - TIMBIO</t>
  </si>
  <si>
    <t>CAUCA - TIMBIQUI</t>
  </si>
  <si>
    <t>CAUCA - TORIBIO</t>
  </si>
  <si>
    <t>CAUCA - TOTORO</t>
  </si>
  <si>
    <t>CAUCA - VILLARICA</t>
  </si>
  <si>
    <t>CESAR - AGUACHICA</t>
  </si>
  <si>
    <t>CESAR - AGUSTÍN CODAZZI</t>
  </si>
  <si>
    <t>CESAR - ASTREA</t>
  </si>
  <si>
    <t>CESAR - BECERRIL</t>
  </si>
  <si>
    <t>CESAR - BOSCONIA</t>
  </si>
  <si>
    <t>CESAR - CHIMICHAGUA</t>
  </si>
  <si>
    <t>CESAR - CHIRIGUANA</t>
  </si>
  <si>
    <t>CESAR - CURUMANI</t>
  </si>
  <si>
    <t>CESAR - EL COPEY</t>
  </si>
  <si>
    <t>CESAR - EL PASO</t>
  </si>
  <si>
    <t>CESAR - GAMARRA</t>
  </si>
  <si>
    <t>CESAR - GONZALEZ</t>
  </si>
  <si>
    <t>CESAR - LA GLORIA</t>
  </si>
  <si>
    <t>CESAR - LA JAGUA DE IBIRICO</t>
  </si>
  <si>
    <t>CESAR - MANAURE</t>
  </si>
  <si>
    <t>CESAR - PAILITAS</t>
  </si>
  <si>
    <t>CESAR - PELAYA</t>
  </si>
  <si>
    <t>CESAR - PUEBLO BELLO</t>
  </si>
  <si>
    <t>CESAR - RIO DE ORO</t>
  </si>
  <si>
    <t>CESAR - LA PAZ</t>
  </si>
  <si>
    <t>CESAR - SAN ALBERTO</t>
  </si>
  <si>
    <t>CESAR - SAN DIEGO</t>
  </si>
  <si>
    <t>CESAR - SAN MARTÍN</t>
  </si>
  <si>
    <t>CESAR - TAMALAMEQUE</t>
  </si>
  <si>
    <t>CORDOBA - AYAPEL</t>
  </si>
  <si>
    <t>CORDOBA - BUENAVISTA</t>
  </si>
  <si>
    <t>CORDOBA - CANALETE</t>
  </si>
  <si>
    <t>CORDOBA - CERETE</t>
  </si>
  <si>
    <t>CORDOBA - CHIMA</t>
  </si>
  <si>
    <t>CORDOBA - CHINU</t>
  </si>
  <si>
    <t>CORDOBA - CIENAGA DE ORO</t>
  </si>
  <si>
    <t>CORDOBA - COTORRA</t>
  </si>
  <si>
    <t>CORDOBA - LA APARTADA</t>
  </si>
  <si>
    <t>CORDOBA - LOS CORDOBAS</t>
  </si>
  <si>
    <t>CORDOBA - MOMIL</t>
  </si>
  <si>
    <t>CORDOBA - MONTELIBANO</t>
  </si>
  <si>
    <t>CORDOBA - MOÑITOS</t>
  </si>
  <si>
    <t>CORDOBA - PLANETA RICA</t>
  </si>
  <si>
    <t>CORDOBA - PUEBLO NUEVO</t>
  </si>
  <si>
    <t>CORDOBA - PUERTO ESCONDIDO</t>
  </si>
  <si>
    <t>CORDOBA - PUERTO LIBERTADOR</t>
  </si>
  <si>
    <t>CORDOBA - PURISIMA</t>
  </si>
  <si>
    <t>CORDOBA - SAN ANRES DE SOTAVENTO</t>
  </si>
  <si>
    <t>CORDOBA - SAN ANTERO</t>
  </si>
  <si>
    <t>CORDOBA - SAN BERNANDO DEL VIENTO</t>
  </si>
  <si>
    <t>CORDOBA - SAN CARLOS</t>
  </si>
  <si>
    <t>CORDOBA - SAN PELAYO</t>
  </si>
  <si>
    <t>CORDOBA - TIERRALTA</t>
  </si>
  <si>
    <t>CORDOBA - VALENCIA</t>
  </si>
  <si>
    <t>CHOCO - QUIBDO</t>
  </si>
  <si>
    <t>CHOCO - ACANDI</t>
  </si>
  <si>
    <t>CHOCO - ALTO BAUDO</t>
  </si>
  <si>
    <t>CHOCO - ATRATO</t>
  </si>
  <si>
    <t>CHOCO - BAGADO</t>
  </si>
  <si>
    <t>CHOCO - BAHIA SOLANO</t>
  </si>
  <si>
    <t>CHOCO - BAJO BAUDO PIZA</t>
  </si>
  <si>
    <t>CHOCO - BOJAYA</t>
  </si>
  <si>
    <t>CHOCO - CANTON DEL SAN PABLO</t>
  </si>
  <si>
    <t>CHOCO - CARMEN DEL DARIEN</t>
  </si>
  <si>
    <t>CHOCO - CERTEGUI</t>
  </si>
  <si>
    <t>CHOCO - CONDOTO</t>
  </si>
  <si>
    <t>CHOCO - EL CARMEN</t>
  </si>
  <si>
    <t>CHOCO - LITORAL DEL SAN JUAN</t>
  </si>
  <si>
    <t>CHOCO - ITSMINA</t>
  </si>
  <si>
    <t>CHOCO - JURADO</t>
  </si>
  <si>
    <t>CHOCO - LLORO</t>
  </si>
  <si>
    <t>CHOCO - MEDIO ATRATO</t>
  </si>
  <si>
    <t>CHOCO - MEDIO BAUDO</t>
  </si>
  <si>
    <t>CHOCO - MEDIO SAN JUAN</t>
  </si>
  <si>
    <t>CHOCO - NOVITA</t>
  </si>
  <si>
    <t>CHOCO - NUQUI</t>
  </si>
  <si>
    <t>CHOCO - RIO IRO</t>
  </si>
  <si>
    <t>CHOCO - RIO QUITO</t>
  </si>
  <si>
    <t>CHOCO - RIO SUCIO</t>
  </si>
  <si>
    <t>CHOCO - SAN JOSE DE PALMAR</t>
  </si>
  <si>
    <t>CHOCO - SIPI</t>
  </si>
  <si>
    <t>CHOCO - TADO</t>
  </si>
  <si>
    <t>CHOCO - UNGUIA</t>
  </si>
  <si>
    <t>CHOCO - UNION PANAMERICANA</t>
  </si>
  <si>
    <t>HUILA - ACEVEDO</t>
  </si>
  <si>
    <t>HUILA - AGRADO</t>
  </si>
  <si>
    <t>HUILA - AIPE</t>
  </si>
  <si>
    <t>HUILA - ALGECIRAS</t>
  </si>
  <si>
    <t>HUILA - ALTAMIRA</t>
  </si>
  <si>
    <t>HUILA - BARAYA</t>
  </si>
  <si>
    <t>HUILA - CAMPOALEGRE</t>
  </si>
  <si>
    <t>HUILA - COLOMBIA</t>
  </si>
  <si>
    <t>HUILA - ELIAS</t>
  </si>
  <si>
    <t>HUILA - GARZON</t>
  </si>
  <si>
    <t>HUILA - GIGANTE</t>
  </si>
  <si>
    <t>HUILA - GUADALUPE</t>
  </si>
  <si>
    <t>HUILA - HOBO</t>
  </si>
  <si>
    <t>HUILA - IQUIRA</t>
  </si>
  <si>
    <t>HUILA - ISNOS</t>
  </si>
  <si>
    <t>HUILA - LA ARGENTINA</t>
  </si>
  <si>
    <t>HUILA - LA PLATA</t>
  </si>
  <si>
    <t>HUILA - NATAGA</t>
  </si>
  <si>
    <t>HUILA - OPORAPA</t>
  </si>
  <si>
    <t>HUILA - PAICOL</t>
  </si>
  <si>
    <t>HUILA - PALERMO</t>
  </si>
  <si>
    <t>HUILA - PALESTINA</t>
  </si>
  <si>
    <t>HUILA - PITAL</t>
  </si>
  <si>
    <t>HUILA - PITALITO</t>
  </si>
  <si>
    <t>HUILA - RIVERA</t>
  </si>
  <si>
    <t>HUILA - SALADOBLANCO</t>
  </si>
  <si>
    <t>HUILA - SAN AGUSTIN</t>
  </si>
  <si>
    <t>HUILA - SANTA MARIA</t>
  </si>
  <si>
    <t>HUILA - SUAZA</t>
  </si>
  <si>
    <t>HUILA - TARQUI</t>
  </si>
  <si>
    <t>HUILA - TESALIA</t>
  </si>
  <si>
    <t>HUILA - TELLO</t>
  </si>
  <si>
    <t>HUILA - TERUEL</t>
  </si>
  <si>
    <t>HUILA - TIMANA</t>
  </si>
  <si>
    <t>HUILA - VILLA VIEJA</t>
  </si>
  <si>
    <t>HUILA - YAGUARA</t>
  </si>
  <si>
    <t>GUAJIRA - RIOACHA</t>
  </si>
  <si>
    <t>GUAJIRA - ALBANIA</t>
  </si>
  <si>
    <t>GUAJIRA - BARRANCAS</t>
  </si>
  <si>
    <t>GUAJIRA - DIBULLA</t>
  </si>
  <si>
    <t>GUAJIRA - DISTRACCION</t>
  </si>
  <si>
    <t>GUAJIRA - EL MOLINO</t>
  </si>
  <si>
    <t>GUAJIRA - FONSECA</t>
  </si>
  <si>
    <t>GUAJIRA - HATONUEVO</t>
  </si>
  <si>
    <t>GUAJIRA - LA JAGUA DEL PILAR</t>
  </si>
  <si>
    <t>GUAJIRA - MANAURE</t>
  </si>
  <si>
    <t>GUAJIRA - SAN JUAN DEL CESAR</t>
  </si>
  <si>
    <t>GUAJIRA - URIBIA</t>
  </si>
  <si>
    <t>GUAJIRA - URUMITA</t>
  </si>
  <si>
    <t>GUAJIRA - VILLANUEVA</t>
  </si>
  <si>
    <t>MAGDALENA - ALGARROBO</t>
  </si>
  <si>
    <t>MAGDALENA - ARACATACA</t>
  </si>
  <si>
    <t>MAGDALENA - ARIGUANI</t>
  </si>
  <si>
    <t>MAGDALENA - CERRO SAN ANTONIO</t>
  </si>
  <si>
    <t>MAGDALENA - CHIBOLO</t>
  </si>
  <si>
    <t>MAGDALENA - CONCORDIA</t>
  </si>
  <si>
    <t>MAGDALENA - EL BANCO</t>
  </si>
  <si>
    <t>MAGDALENA - EL PIÑON</t>
  </si>
  <si>
    <t>MAGDALENA - EL RETEN</t>
  </si>
  <si>
    <t>MAGDALENA - FUNDACION</t>
  </si>
  <si>
    <t>MAGDALENA - GUAMAL</t>
  </si>
  <si>
    <t>MAGDALENA - NUEVA GRANADA</t>
  </si>
  <si>
    <t>MAGDALENA - PEDRAZA</t>
  </si>
  <si>
    <t>MAGDALENA - PIJIÑO DEL CARMEN</t>
  </si>
  <si>
    <t>MAGDALENA - PIVIJAY</t>
  </si>
  <si>
    <t>MAGDALENA - PLATO</t>
  </si>
  <si>
    <t>MAGDALENA - PUEBLO VIEJO</t>
  </si>
  <si>
    <t>MAGDALENA - REMOLINO</t>
  </si>
  <si>
    <t>MAGDALENA - SABANAS DE SAN MIGUEL</t>
  </si>
  <si>
    <t>MAGDALENA - SALAMINA</t>
  </si>
  <si>
    <t>MAGDALENA - SAN SEBASTIAN</t>
  </si>
  <si>
    <t>MAGDALENA - SAN ZENON</t>
  </si>
  <si>
    <t>MAGDALENA - SANTA ANA</t>
  </si>
  <si>
    <t>MAGDALENA - SANTA BARBARA DE PINTO</t>
  </si>
  <si>
    <t>MAGDALENA - SITIONUEVO</t>
  </si>
  <si>
    <t>MAGDALENA - TENERIFE</t>
  </si>
  <si>
    <t>MAGDALENA - ZAPAYAN</t>
  </si>
  <si>
    <t>MAGDALENA - ZONA BANANERA</t>
  </si>
  <si>
    <t>NARIÑO - ALBAN</t>
  </si>
  <si>
    <t>NARIÑO - ALDANA</t>
  </si>
  <si>
    <t>NARIÑO - ANCUYA</t>
  </si>
  <si>
    <t>NARIÑO - ARBOLEDA</t>
  </si>
  <si>
    <t>NARIÑO - BARBACOAS</t>
  </si>
  <si>
    <t>NARIÑO - BELEN</t>
  </si>
  <si>
    <t>NARIÑO - BUESAGO</t>
  </si>
  <si>
    <t xml:space="preserve">NARIÑO - COLON </t>
  </si>
  <si>
    <t>NARIÑO - CONSACA</t>
  </si>
  <si>
    <t>NARIÑO - CONTADERO</t>
  </si>
  <si>
    <t>NARIÑO - CORDOBA</t>
  </si>
  <si>
    <t xml:space="preserve">NARIÑO - CUASPUD </t>
  </si>
  <si>
    <t>NARIÑO - CUMBAL</t>
  </si>
  <si>
    <t>NARIÑO - CUMBITARA</t>
  </si>
  <si>
    <t>NARIÑO - CHACHAGUI</t>
  </si>
  <si>
    <t>NARIÑO - EL CHARCO</t>
  </si>
  <si>
    <t>NARIÑO - EL PEÑOL</t>
  </si>
  <si>
    <t>NARIÑO - EL ROSARIO</t>
  </si>
  <si>
    <t>NARIÑO - EL TABLÓN</t>
  </si>
  <si>
    <t>NARIÑO - EL TAMBO</t>
  </si>
  <si>
    <t>NARIÑO - FUNES</t>
  </si>
  <si>
    <t>NARIÑO - GUACHUCAL</t>
  </si>
  <si>
    <t>NARIÑO - GUAITIRILLA</t>
  </si>
  <si>
    <t>NARIÑO - GUALMATAN</t>
  </si>
  <si>
    <t>NARIÑO - ILES</t>
  </si>
  <si>
    <t>NARIÑO - IMUES</t>
  </si>
  <si>
    <t>NARIÑO - IPIALES</t>
  </si>
  <si>
    <t>NARIÑO - LA CRUZ</t>
  </si>
  <si>
    <t>NARIÑO - LA FLORIDA</t>
  </si>
  <si>
    <t>NARIÑO - LA LLANADA</t>
  </si>
  <si>
    <t>NARIÑO - LA TOLA</t>
  </si>
  <si>
    <t>NARIÑO - LA UNION</t>
  </si>
  <si>
    <t>NARIÑO - LEIVA</t>
  </si>
  <si>
    <t>NARIÑO - LINARES</t>
  </si>
  <si>
    <t>NARIÑO - LOS ANDES</t>
  </si>
  <si>
    <t>NARIÑO - MAGUI</t>
  </si>
  <si>
    <t>NARIÑO - MALLAMA</t>
  </si>
  <si>
    <t>NARIÑO - MOSQUERA</t>
  </si>
  <si>
    <t>NARIÑO - NARIÑO</t>
  </si>
  <si>
    <t>NARIÑO - OLAYA HERRERA</t>
  </si>
  <si>
    <t>NARIÑO - OSPINA</t>
  </si>
  <si>
    <t>NARIÑO - FRANCISCO PIZARRO</t>
  </si>
  <si>
    <t>NARIÑO - POLICARPA</t>
  </si>
  <si>
    <t>NARIÑO - POTOSI</t>
  </si>
  <si>
    <t>NARIÑO - PROVIDENCIA</t>
  </si>
  <si>
    <t>NARIÑO - PUERRES</t>
  </si>
  <si>
    <t>NARIÑO - PUPIALES</t>
  </si>
  <si>
    <t>NARIÑO - RICAURTE</t>
  </si>
  <si>
    <t>NARIÑO - ROBERTO PAYAN</t>
  </si>
  <si>
    <t>NARIÑO - SAMANIEGO</t>
  </si>
  <si>
    <t>NARIÑO - SANDONA</t>
  </si>
  <si>
    <t>NARIÑO - SAN BERNARDO</t>
  </si>
  <si>
    <t>NARIÑO - SAN LORENZO</t>
  </si>
  <si>
    <t>NARIÑO - SAN PABLO</t>
  </si>
  <si>
    <t>NARIÑO - SAN PABLO DE CARTAGO</t>
  </si>
  <si>
    <t>NARIÑO - SANTA BARBARA</t>
  </si>
  <si>
    <t>NARIÑO - SANTA CRUZ</t>
  </si>
  <si>
    <t>NARIÑO - SAPUYES</t>
  </si>
  <si>
    <t>NARIÑO - TAMINANGO</t>
  </si>
  <si>
    <t>NARIÑO - TANGUA</t>
  </si>
  <si>
    <t>NARIÑO - TUQUERRES</t>
  </si>
  <si>
    <t>NARIÑO - YACUANQUIER</t>
  </si>
  <si>
    <t>NORTE DE SANTANDER - ABREGO</t>
  </si>
  <si>
    <t>NORTE DE SANTANDER - ARBOLEDAS</t>
  </si>
  <si>
    <t>NORTE DE SANTANDER - BOCHALEMA</t>
  </si>
  <si>
    <t>NORTE DE SANTANDER - BUCARASICA</t>
  </si>
  <si>
    <t>NORTE DE SANTANDER - CACOTA</t>
  </si>
  <si>
    <t>NORTE DE SANTANDER - SANTIAGO</t>
  </si>
  <si>
    <t>NORTE DE SANTANDER - SARDINATA</t>
  </si>
  <si>
    <t>NORTE DE SANTANDER - SILOS</t>
  </si>
  <si>
    <t>NORTE DE SANTANDER - TEORAMA</t>
  </si>
  <si>
    <t>NORTE DE SANTANDER - TIBU</t>
  </si>
  <si>
    <t>NORTE DE SANTANDER - TOLEDO</t>
  </si>
  <si>
    <t>NORTE DE SANTANDER - VILLA CARO</t>
  </si>
  <si>
    <t>NORTE DE SANTANDER - VILLA ROSARIO</t>
  </si>
  <si>
    <t>QUINDIO - BUENAVISTA</t>
  </si>
  <si>
    <t>QUINDIO - CALARCA</t>
  </si>
  <si>
    <t>QUINDIO - CIRCASIA</t>
  </si>
  <si>
    <t>QUINDIO - CORDOBA</t>
  </si>
  <si>
    <t>QUINDIO - FILANDIA</t>
  </si>
  <si>
    <t>QUINDIO - GENOVA</t>
  </si>
  <si>
    <t>QUINDIO - LA TEBAIDA</t>
  </si>
  <si>
    <t>QUINDIO - MONTENEGRO</t>
  </si>
  <si>
    <t>QUINDIO - PIJAO</t>
  </si>
  <si>
    <t>QUINDIO - QUIMBAYA</t>
  </si>
  <si>
    <t>QUINDIO - SALENTO</t>
  </si>
  <si>
    <t>RISARALDA - APIA</t>
  </si>
  <si>
    <t>RISARALDA - BALBOA</t>
  </si>
  <si>
    <t>RISARALDA - BELEN DE UMBRIA</t>
  </si>
  <si>
    <t>RISARALDA - GUATICA</t>
  </si>
  <si>
    <t>RISARALDA - LA CELIA</t>
  </si>
  <si>
    <t>RISARALDA - LA VIRGINIA</t>
  </si>
  <si>
    <t>RISARALDA - MARSELLA</t>
  </si>
  <si>
    <t>RISARALDA - MISTRATO</t>
  </si>
  <si>
    <t>RISARALDA - PUEBLO RICO</t>
  </si>
  <si>
    <t>RISARALDA - QUINCHIA</t>
  </si>
  <si>
    <t>RISARALDA - SANTA ROSA DE CABAL</t>
  </si>
  <si>
    <t>RISARALDA - SANTUARIO</t>
  </si>
  <si>
    <t>SANTANDER - AGUADA</t>
  </si>
  <si>
    <t>SANTANDER - ALBANIA</t>
  </si>
  <si>
    <t>SANTANDER - ARATOCA</t>
  </si>
  <si>
    <t>SANTANDER - BARBOSA</t>
  </si>
  <si>
    <t>SANTANDER - BARICHARA</t>
  </si>
  <si>
    <t>SANTANDER - BETULIA</t>
  </si>
  <si>
    <t>SANTANDER - BOLIVAR</t>
  </si>
  <si>
    <t>SANTANDER - CABRERA</t>
  </si>
  <si>
    <t>SANTANDER - CALIFORNIA</t>
  </si>
  <si>
    <t>SANTANDER - CAPITANEJO</t>
  </si>
  <si>
    <t>SANTANDER - CARCASI</t>
  </si>
  <si>
    <t>SANTANDER - CEPITA</t>
  </si>
  <si>
    <t>SANTANDER - CERRITO</t>
  </si>
  <si>
    <t>SANTANDER - CHARALA</t>
  </si>
  <si>
    <t>SANTANDER - CHARTA</t>
  </si>
  <si>
    <t>SANTANDER - CHIMA</t>
  </si>
  <si>
    <t>SANTANDER - CHIPATA</t>
  </si>
  <si>
    <t>SANTANDER - CIMITARRA</t>
  </si>
  <si>
    <t>SANTANDER - CONCEPCIÓN</t>
  </si>
  <si>
    <t>SANTANDER - CONFINES</t>
  </si>
  <si>
    <t>SANTANDER - CONTRATACIÓN</t>
  </si>
  <si>
    <t>SANTANDER - COROMORO</t>
  </si>
  <si>
    <t>SANTANDER - CURITI</t>
  </si>
  <si>
    <t>SANTANDER - EL CARMEN</t>
  </si>
  <si>
    <t>SANTANDER - GUACAMAYO</t>
  </si>
  <si>
    <t xml:space="preserve">SANTANDER - EL PEÑON </t>
  </si>
  <si>
    <t>SANTANDER - EL PLAYON</t>
  </si>
  <si>
    <t>SANTANDER - ENCINO</t>
  </si>
  <si>
    <t>SANTANDER - ENCISO</t>
  </si>
  <si>
    <t>SANTANDER - FLORIAN</t>
  </si>
  <si>
    <t>SANTANDER - GALAN</t>
  </si>
  <si>
    <t>SANTANDER - GAMBITA</t>
  </si>
  <si>
    <t>SANTANDER - GUACA</t>
  </si>
  <si>
    <t>SANTANDER - GUADALUPE</t>
  </si>
  <si>
    <t>SANTANDER - GUAPOTA</t>
  </si>
  <si>
    <t>SANTANDER - GUAVATA</t>
  </si>
  <si>
    <t>SANTANDER - GUEPSA</t>
  </si>
  <si>
    <t>SANTANDER - HATO</t>
  </si>
  <si>
    <t>SANTANDER - JESUS MARIA</t>
  </si>
  <si>
    <t>SANTANDER - JORDAN</t>
  </si>
  <si>
    <t>SANTANDER - LA BELLEZA</t>
  </si>
  <si>
    <t>SANTANDER - LANDAZURI</t>
  </si>
  <si>
    <t>SANTANDER - LA PAZ</t>
  </si>
  <si>
    <t>SANTANDER - LEBRIJA</t>
  </si>
  <si>
    <t>SANTANDER - LOS SANTOS</t>
  </si>
  <si>
    <t>SANTANDER - MACARAVITA</t>
  </si>
  <si>
    <t>SANTANDER - MALAGA</t>
  </si>
  <si>
    <t>SANTANDER - MATANZA</t>
  </si>
  <si>
    <t>SANTANDER - MOGOTES</t>
  </si>
  <si>
    <t>SANTANDER - MOLAGAVITA</t>
  </si>
  <si>
    <t>SANTANDER - OCAMONTE</t>
  </si>
  <si>
    <t>SANTANDER - OIBA</t>
  </si>
  <si>
    <t>SANTANDER - ONZAGA</t>
  </si>
  <si>
    <t>SANTANDER - PALMAR</t>
  </si>
  <si>
    <t>SANTANDER - PALMAS DEL SOCORRO</t>
  </si>
  <si>
    <t>SANTANDER - PARAMO</t>
  </si>
  <si>
    <t>SANTANDER - PIEDECUESTA</t>
  </si>
  <si>
    <t>SANTANDER - PINCHOTE</t>
  </si>
  <si>
    <t>SANTANDER - PUENTE NACIONAL</t>
  </si>
  <si>
    <t>SANTANDER - PUERTO PARRA</t>
  </si>
  <si>
    <t>SANTANDER - PUERTO WILCHES</t>
  </si>
  <si>
    <t>SANTANDER - RIONEGRO</t>
  </si>
  <si>
    <t>SANTANDER - SABANA DE TORRES</t>
  </si>
  <si>
    <t>SANTANDER - SAN ANDRES</t>
  </si>
  <si>
    <t>SANTANDER - SAN BENITO</t>
  </si>
  <si>
    <t>SANTANDER - SAN GIL</t>
  </si>
  <si>
    <t>SANTANDER - SAN JOAQUIN</t>
  </si>
  <si>
    <t>SANTANDER - SAN JOSE MIRANDA</t>
  </si>
  <si>
    <t>SANTANDER - SAN MIGUEL</t>
  </si>
  <si>
    <t>SANTANDER - SAN VICENTE DE CHUCURI</t>
  </si>
  <si>
    <t>SANTANDER - SANTA BARBARA</t>
  </si>
  <si>
    <t>SANTANDER - SANTA HELENA</t>
  </si>
  <si>
    <t>SANTANDER - SIMACOTA</t>
  </si>
  <si>
    <t>SANTANDER - SOCORRO</t>
  </si>
  <si>
    <t>SANTANDER - SUAITA</t>
  </si>
  <si>
    <t>SANTANDER - SUCRE</t>
  </si>
  <si>
    <t>SANTANDER - SURATA</t>
  </si>
  <si>
    <t>SANTANDER - TONA</t>
  </si>
  <si>
    <t>SANTANDER - VALLE SAN JOSE</t>
  </si>
  <si>
    <t>SANTANDER - VELEZ</t>
  </si>
  <si>
    <t>SANTANDER - VETAS</t>
  </si>
  <si>
    <t>SANTANDER - VILLANUEVA</t>
  </si>
  <si>
    <t>SANTANDER - ZAPATOCA</t>
  </si>
  <si>
    <t>SUCRE - BUENAVISTA</t>
  </si>
  <si>
    <t>SUCRE - CAIMITO</t>
  </si>
  <si>
    <t>SUCRE - COLOSO</t>
  </si>
  <si>
    <t>SUCRE - COROZAL</t>
  </si>
  <si>
    <t>SUCRE - COVEÑAS</t>
  </si>
  <si>
    <t>SUCRE - CHALAN</t>
  </si>
  <si>
    <t>SUCRE - EL ROBLE</t>
  </si>
  <si>
    <t>SUCRE - GALERAS</t>
  </si>
  <si>
    <t>SUCRE - GUARANDA</t>
  </si>
  <si>
    <t>SUCRE - LA UNION</t>
  </si>
  <si>
    <t>SUCRE - LOS PALMITOS</t>
  </si>
  <si>
    <t>SUCRE - MAJAGUAL</t>
  </si>
  <si>
    <t>SUCRE - MORROA</t>
  </si>
  <si>
    <t>SUCRE - OVEJAS</t>
  </si>
  <si>
    <t>SUCRE - PALMITO</t>
  </si>
  <si>
    <t>SUCRE - SAMPUES</t>
  </si>
  <si>
    <t>SUCRE - SAN BENITO ABAD</t>
  </si>
  <si>
    <t>SUCRE - SAN JUAN DE BETULIA</t>
  </si>
  <si>
    <t>SUCRE - SAN MARCOS</t>
  </si>
  <si>
    <t>SUCRE - SAN ONOFRE</t>
  </si>
  <si>
    <t>SUCRE - SAN PEDRO</t>
  </si>
  <si>
    <t>SUCRE - SINCE</t>
  </si>
  <si>
    <t>SUCRE - SUCRE</t>
  </si>
  <si>
    <t>SUCRE - TOLU</t>
  </si>
  <si>
    <t>SUCRE - TOUVIEJO</t>
  </si>
  <si>
    <t>TOLIMA - ALPUJARRA</t>
  </si>
  <si>
    <t>TOLIMA - ALVARADO</t>
  </si>
  <si>
    <t>TOLIMA - AMBALENA</t>
  </si>
  <si>
    <t>TOLIMA - ANZOATEGUI</t>
  </si>
  <si>
    <t>TOLIMA - GUAYABAL</t>
  </si>
  <si>
    <t>TOLIMA - ATACO</t>
  </si>
  <si>
    <t>TOLIMA - CAJAMARCA</t>
  </si>
  <si>
    <t>TOLIMA - CARMEN DE APICALA</t>
  </si>
  <si>
    <t>TOLIMA - CASABIANCA</t>
  </si>
  <si>
    <t>TOLIMA - CHAPARRAL</t>
  </si>
  <si>
    <t>TOLIMA - COELLO</t>
  </si>
  <si>
    <t>TOLIMA - COYAIMA</t>
  </si>
  <si>
    <t>TOLIMA - CUNDAY</t>
  </si>
  <si>
    <t>TOLIMA - DOLORES</t>
  </si>
  <si>
    <t>TOLIMA - ESPINAL</t>
  </si>
  <si>
    <t>TOLIMA - FALAN</t>
  </si>
  <si>
    <t>TOLIMA - FLANDES</t>
  </si>
  <si>
    <t>TOLIMA - FRESNO</t>
  </si>
  <si>
    <t>TOLIMA - HERVEO</t>
  </si>
  <si>
    <t>TOLIMA - HONDA</t>
  </si>
  <si>
    <t>TOLIMA - ICONONZO</t>
  </si>
  <si>
    <t>TOLIMA - LERIDA</t>
  </si>
  <si>
    <t>TOLIMA - LIBANO</t>
  </si>
  <si>
    <t>TOLIMA - MARIQUITA</t>
  </si>
  <si>
    <t>TOLIMA - MELGAR</t>
  </si>
  <si>
    <t>TOLIMA - MURILLO</t>
  </si>
  <si>
    <t>TOLIMA - NATAGAIMA</t>
  </si>
  <si>
    <t>TOLIMA - ORTEGA</t>
  </si>
  <si>
    <t>TOLIMA - PALOCABILDO</t>
  </si>
  <si>
    <t>TOLIMA - PIEDRA</t>
  </si>
  <si>
    <t>TOLIMA - PLANADAS</t>
  </si>
  <si>
    <t>TOLIMA - PRADO</t>
  </si>
  <si>
    <t>TOLIMA - RIOBLANCO</t>
  </si>
  <si>
    <t>TOLIMA - RONCESVALLES</t>
  </si>
  <si>
    <t>TOLIMA - ROVIRA</t>
  </si>
  <si>
    <t>TOLIMA - SALDAÑA</t>
  </si>
  <si>
    <t>TOLIMA - SAN ANTONIO</t>
  </si>
  <si>
    <t>TOLIMA - SAN LUIS</t>
  </si>
  <si>
    <t>TOLIMA - SANTA ISABEL</t>
  </si>
  <si>
    <t>TOLIMA - SUAREZ</t>
  </si>
  <si>
    <t>TOLIMA - VALLE DE SAN JUAN</t>
  </si>
  <si>
    <t>TOLIMA - VENADILLO</t>
  </si>
  <si>
    <t>TOLIMA - VILLA HERMOSA</t>
  </si>
  <si>
    <t>TOLIMA - VILLARRICA</t>
  </si>
  <si>
    <t>VALLE DEL CAUCA - ALCALA</t>
  </si>
  <si>
    <t>VALLE DEL CAUCA - ANDALUCIA</t>
  </si>
  <si>
    <t>VALLE DEL CAUCA - ANSERMA NUEVO</t>
  </si>
  <si>
    <t>VALLE DEL CAUCA - ARGELIA</t>
  </si>
  <si>
    <t>VALLE DEL CAUCA - BOLIVAR</t>
  </si>
  <si>
    <t>VALLE DEL CAUCA - BUGA LA GRANDE</t>
  </si>
  <si>
    <t>VALLE DEL CAUCA - CAICEDONIA</t>
  </si>
  <si>
    <t>VALLE DEL CAUCA - CALIMA-DARIEN</t>
  </si>
  <si>
    <t>VALLE DEL CAUCA - CANDELARIA</t>
  </si>
  <si>
    <t>VALLE DEL CAUCA - DAGUA</t>
  </si>
  <si>
    <t>VALLE DEL CAUCA - EL AGUILA</t>
  </si>
  <si>
    <t>VALLE DEL CAUCA - EL CAIRO</t>
  </si>
  <si>
    <t>VALLE DEL CAUCA - EL CERRITO</t>
  </si>
  <si>
    <t>VALLE DEL CAUCA - EL DOVIO</t>
  </si>
  <si>
    <t>VALLE DEL CAUCA - FLORIDA</t>
  </si>
  <si>
    <t>VALLE DEL CAUCA - GINEBRA</t>
  </si>
  <si>
    <t>VALLE DEL CAUCA - GUACARI</t>
  </si>
  <si>
    <t>VALLE DEL CAUCA - JAMUNDI</t>
  </si>
  <si>
    <t>VALLE DEL CAUCA - LA CUMBRE</t>
  </si>
  <si>
    <t>VALLE DEL CAUCA - LA UNION</t>
  </si>
  <si>
    <t>VALLE DEL CAUCA - LA VICTORIA</t>
  </si>
  <si>
    <t>VALLE DEL CAUCA - OBANDO</t>
  </si>
  <si>
    <t>VALLE DEL CAUCA - PRADERA</t>
  </si>
  <si>
    <t>VALLE DEL CAUCA - RESTREPO</t>
  </si>
  <si>
    <t>VALLE DEL CAUCA - RIOFRIO</t>
  </si>
  <si>
    <t>VALLE DEL CAUCA - ROLDANILLO</t>
  </si>
  <si>
    <t>VALLE DEL CAUCA - SAN PEDRO</t>
  </si>
  <si>
    <t>VALLE DEL CAUCA - SEVILLA</t>
  </si>
  <si>
    <t>VALLE DEL CAUCA - TORO</t>
  </si>
  <si>
    <t>VALLE DEL CAUCA - TRUJILLO</t>
  </si>
  <si>
    <t>VALLE DEL CAUCA - ULLOA</t>
  </si>
  <si>
    <t>VALLE DEL CAUCA - VERSALLES</t>
  </si>
  <si>
    <t>VALLE DEL CAUCA - VIJES</t>
  </si>
  <si>
    <t>VALLE DEL CAUCA - YOTOCO</t>
  </si>
  <si>
    <t>VALLE DEL CAUCA - YUMBO</t>
  </si>
  <si>
    <t>VALLE DEL CAUCA - ZARZAL</t>
  </si>
  <si>
    <t>ARAUCA - ARAUCA</t>
  </si>
  <si>
    <t>ARAUCA - ARAUQUITA</t>
  </si>
  <si>
    <t>ARAUCA - CRAVO NORTE</t>
  </si>
  <si>
    <t>ARAUCA - FORTUL</t>
  </si>
  <si>
    <t>ARAUCA - PUERTO RONDON</t>
  </si>
  <si>
    <t>ARAUCA - SARAVENA</t>
  </si>
  <si>
    <t>ARAUCA - TAME</t>
  </si>
  <si>
    <t>CASANARE - YOPAL</t>
  </si>
  <si>
    <t>CASANARE - AGUAZUL</t>
  </si>
  <si>
    <t>CASANARE - CHAMEZA</t>
  </si>
  <si>
    <t>CASANARE - HATO COROZAL</t>
  </si>
  <si>
    <t>CASANARE - LA SALINA</t>
  </si>
  <si>
    <t>CASANARE - MANI</t>
  </si>
  <si>
    <t>CASANARE - MONTERREY</t>
  </si>
  <si>
    <t>CASANARE - NUNCHIA</t>
  </si>
  <si>
    <t>CASANARE - OROCUE</t>
  </si>
  <si>
    <t>CASANARE - PAZ DE ARIPORO</t>
  </si>
  <si>
    <t>CASANARE - PORE</t>
  </si>
  <si>
    <t>CASANARE - RECETOR</t>
  </si>
  <si>
    <t>CASANARE - SABANALARGA</t>
  </si>
  <si>
    <t>CASANARE - SACAMA</t>
  </si>
  <si>
    <t>CASANARE - SAN LUIS DE PALENQUE</t>
  </si>
  <si>
    <t>CASANARE - TAMARA</t>
  </si>
  <si>
    <t>CASANARE - TAURAMENA</t>
  </si>
  <si>
    <t>CASANARE - TRINIDAD</t>
  </si>
  <si>
    <t>CASANARE - VILLANUEVA</t>
  </si>
  <si>
    <t>PUTUMAYO - MOCOA</t>
  </si>
  <si>
    <t>PUTUMAYO - COLON</t>
  </si>
  <si>
    <t>PUTUMAYO - ORITO</t>
  </si>
  <si>
    <t>PUTUMAYO - PUERTO ASIS</t>
  </si>
  <si>
    <t>PUTUMAYO - PUERTO CAICEDO</t>
  </si>
  <si>
    <t>PUTUMAYO - PUERTO GUZMAN</t>
  </si>
  <si>
    <t>PUTUMAYO - PUERTO LEGUIZAMO</t>
  </si>
  <si>
    <t>PUTUMAYO - SIBUNDOY</t>
  </si>
  <si>
    <t>PUTUMAYO - SAN FRANCISCO</t>
  </si>
  <si>
    <t>PUTUMAYO - SAN MIGUEL</t>
  </si>
  <si>
    <t>PUTUMAYO - SANTIAGO</t>
  </si>
  <si>
    <t>PUTUMAYO - VALLE GUAMUEZ</t>
  </si>
  <si>
    <t>PUTUMAYO - VILLA GARZON</t>
  </si>
  <si>
    <t>SAN ANDRES - SAN ANDRES</t>
  </si>
  <si>
    <t>210191001</t>
  </si>
  <si>
    <t>AMAZONAS - LETICIA</t>
  </si>
  <si>
    <t>214091540</t>
  </si>
  <si>
    <t>AMAZONAS - PUERTO NARIÑO</t>
  </si>
  <si>
    <t>GUAINIA - INIRIDA</t>
  </si>
  <si>
    <t>GUAVIAR - SAN JOSE DEL GUAVIARE</t>
  </si>
  <si>
    <t>GUAVIARE - CALAMAR</t>
  </si>
  <si>
    <t>GUAVIARE - EL RETORNO</t>
  </si>
  <si>
    <t>GUAVIARE - MIRAFLORES</t>
  </si>
  <si>
    <t>VAUPES - MITU</t>
  </si>
  <si>
    <t>VAUPES - CARURU</t>
  </si>
  <si>
    <t>VAUPES - TARAIRA</t>
  </si>
  <si>
    <t>VICHADA - PUERTO CARREÑO</t>
  </si>
  <si>
    <t>VICHADA - LA PRIMAVERA</t>
  </si>
  <si>
    <t>VICHADA - SANTA ROSALIA</t>
  </si>
  <si>
    <t>VICHADA - CUMARIBO</t>
  </si>
  <si>
    <t>TRANSFERENCIAS POR PAGAR  - OTRAS TRANSFERENCIAS</t>
  </si>
  <si>
    <t>FIDUCIARIA LA PREVISORA S A</t>
  </si>
  <si>
    <t>RETENCION EN LA FUENTE E IMPUESTO DE TIMBRE - SALARIOS Y PAGOS LABORALES</t>
  </si>
  <si>
    <t>SALARIOS Y PAGOS LABORALES</t>
  </si>
  <si>
    <t>DIAN</t>
  </si>
  <si>
    <t>RETENCION EN LA FUENTE E IMPUESTO DE TIMBRE - HONORARIOS</t>
  </si>
  <si>
    <t>HONORARIOS</t>
  </si>
  <si>
    <t>RETENCION EN LA FUENTE E IMPUESTO DE TIMBRE  - SERVICIOS</t>
  </si>
  <si>
    <t>SERVICIOS</t>
  </si>
  <si>
    <t>RETENCION EN LA FUENTE E IMPUESTO DE TIMBRE - COMPRAS</t>
  </si>
  <si>
    <t>COMPRAS</t>
  </si>
  <si>
    <t>RETENCION EN LA FUENTE E IMPUESTO DE TIMBRE - IMPUESTO A LAS VENTAS RETENIDO POR CONSIGNAR</t>
  </si>
  <si>
    <t>IMPUESTO A LAS VENTAS RETENIDO POR CONSIGNAR</t>
  </si>
  <si>
    <t>RETENCION EN LA FUENTE E IMPUESTO DE TIMBRE - CONTRATOS DE OBRA</t>
  </si>
  <si>
    <t>CONTRATOS DE OBRA</t>
  </si>
  <si>
    <t>RETENCION EN LA FUENTE E IMPUESTO DE TIMBRE - RETENCION DE IMPUESTOS DE INDUSTRIA Y COMERCIO POR COMPRAS</t>
  </si>
  <si>
    <t>RETENCION DE IMPUESTO DE INDUSTRIA Y COMERCIO POR COMPRAS</t>
  </si>
  <si>
    <t>BOGOTA D C</t>
  </si>
  <si>
    <t>RETENCION EN LA FUENTE E IMPUESTO DE TIMBRE - IMPUESTO DE TIMBRE</t>
  </si>
  <si>
    <t>IMPUESTO DE TIMBRE</t>
  </si>
  <si>
    <t>IMPUESTOS, CONTRIBUCIONES Y TASAS POR PAGAR - CONTRIBUCIONES</t>
  </si>
  <si>
    <t>CONTRIBUCIONES</t>
  </si>
  <si>
    <t>ICFES</t>
  </si>
  <si>
    <t>FONDOS RECIBIDOS - FUNCIONAMIENTO</t>
  </si>
  <si>
    <t>FUNCIONAMIENTO</t>
  </si>
  <si>
    <t>FONDOS RECIBIDOS - INVERSION</t>
  </si>
  <si>
    <t>INVERSION</t>
  </si>
  <si>
    <t>024700000</t>
  </si>
  <si>
    <t>INSTITUTO COLOMBIANO PARA EL FOMENTO DE LA EDUCACION SUPERIOR -ICFES-</t>
  </si>
  <si>
    <t>OPERACIONES SIN FLUJO DE EFECTIVO - CUOTA DE FISCALIZACION Y AUDITAJE</t>
  </si>
  <si>
    <t>CUOTA DE FISCALIZACION Y AUDITAJE</t>
  </si>
  <si>
    <t>CONTRALORIA GENERAL DE LA REPUBLICA</t>
  </si>
  <si>
    <t>SUELDOS Y SALARIOS - CESANTIAS</t>
  </si>
  <si>
    <t>CESANTIAS</t>
  </si>
  <si>
    <t>FONDO NACIONAL DE AHORRO</t>
  </si>
  <si>
    <t>CONTRIBUCIONES EFECTIVAS - COTIZACIONES A SEGURIDAD SOCIAL EN SALUD</t>
  </si>
  <si>
    <t>COTIZACIONES A SEGURIDAD SOCIAL EN SALUD</t>
  </si>
  <si>
    <t>ISS</t>
  </si>
  <si>
    <t>UNIVERSIDAD NACIONAL DE COLOMBIA</t>
  </si>
  <si>
    <t>MINISTERIO DE LA PROTECCIÓN SOCIAL</t>
  </si>
  <si>
    <t>CONTRIBUCIONES EFECTIVAS - COTIZACIONES A RIESGOS PROFESIONALES</t>
  </si>
  <si>
    <t>COTIZACIONES A RIESGOS PROFESIONALES</t>
  </si>
  <si>
    <t>CONTRIBUCIONES EFECTIVAS - COTIZACIONES A ENTIDADES ADMINISTRADORAS DEL REGIMEN DE PRIMA MEDIA</t>
  </si>
  <si>
    <t>COTIZACIONES A ENTIDADES ADMINISTRADORAS DEL REGIMEN DE PRIMA MEDIA</t>
  </si>
  <si>
    <t>CAJA NACIONAL DE PREVISION SOCIAL -CAJANAL</t>
  </si>
  <si>
    <t>APORTES SOBRE LA NOMINA - APORTES AL ICBF</t>
  </si>
  <si>
    <t>APORTE AL ICBF</t>
  </si>
  <si>
    <t>INSTITUTO COLOMBIANO DE BIENESTAR FAMILIAR</t>
  </si>
  <si>
    <t>APORTES SOBRE LA NOMINA - APORTES AL SENA</t>
  </si>
  <si>
    <t>APORTES AL SENA</t>
  </si>
  <si>
    <t>SERVICIO NACIONAL DE APRENDIZAJE</t>
  </si>
  <si>
    <t>APORTES SOBRE LA NOMINA - APORTES A ESAP</t>
  </si>
  <si>
    <t>APORTES A ESAP</t>
  </si>
  <si>
    <t>ESCUELA SUPERIOR DE ADMINISTRACION PUBLICA</t>
  </si>
  <si>
    <t>APORTES SOBRE LA NOMINA - APORTES A ESCUELAS INDUSTRIALES E INSTITUTOS TECNICOS</t>
  </si>
  <si>
    <t>APORTES A ESCUELAS INDUSTRIALES E INSTITUTOS TECNICOS</t>
  </si>
  <si>
    <t>INOPUESTOS CONTRIBUCIONES Y TASAS - IMPUESTO PREDIAL UNIFICADO</t>
  </si>
  <si>
    <t>IMPUESTO PREDIAL UNIFICADO</t>
  </si>
  <si>
    <t>210111001</t>
  </si>
  <si>
    <t>BOGOTÁ D.C.</t>
  </si>
  <si>
    <t>IMPUESTOS SOBRE VEHICULOS AUTOMOTORES</t>
  </si>
  <si>
    <t>GOBERNACION DE CUNDINAMARCA</t>
  </si>
  <si>
    <t>SISTEMA GENERAL DE PARTICIPACIONES - PARTICIPACION PARA EDUCACION</t>
  </si>
  <si>
    <t>PARTICIPACION PARA EDUCACION</t>
  </si>
  <si>
    <t>CUNDINAMARCA - AGUA DE DIOS</t>
  </si>
  <si>
    <t>CUNDINAMARCA - ALBAN</t>
  </si>
  <si>
    <t>CUNDINAMARCA - ANAPOIMA</t>
  </si>
  <si>
    <t>CUNDINAMARCA - ANOLAIMA</t>
  </si>
  <si>
    <t>CUNDINAMARCA - ARBELAEZ</t>
  </si>
  <si>
    <t>CUNDINAMARCA - BELTRAN</t>
  </si>
  <si>
    <t>CUNDINAMARCA - BITUIMA</t>
  </si>
  <si>
    <t>CUNDINAMARCA - BOJACA</t>
  </si>
  <si>
    <t>CUNDINAMARCA - CABRERA</t>
  </si>
  <si>
    <t>CUNDINAMARCA - CACHIPAY</t>
  </si>
  <si>
    <t>CUNDINAMARCA - CAJICA</t>
  </si>
  <si>
    <t>CUNDINAMARCA - CAPARRAPI</t>
  </si>
  <si>
    <t>CUNDINAMARCA - CAQUEZA</t>
  </si>
  <si>
    <t>CUNDINAMARCA - CARMEN DE CARUPA</t>
  </si>
  <si>
    <t>CUNDINAMARCA - CHAGUANI</t>
  </si>
  <si>
    <t>CUNDINAMARCA - CHIA</t>
  </si>
  <si>
    <t>CUNDINAMARCA - CHIPAQUE</t>
  </si>
  <si>
    <t>CUNDINAMARCA - CHOACHI</t>
  </si>
  <si>
    <t>CUNDINAMARCA - CHOCONTA</t>
  </si>
  <si>
    <t>CUNDINAMARCA - COGUA</t>
  </si>
  <si>
    <t>CUNDINAMARCA - COTA</t>
  </si>
  <si>
    <t>CUNDINAMARCA - CUCUNUBA</t>
  </si>
  <si>
    <t>CUNDINAMARCA - EL COLEGIO</t>
  </si>
  <si>
    <t>CUNDINAMARCA - EL PEÑON</t>
  </si>
  <si>
    <t>CUNDINAMARCA - EL ROSAL</t>
  </si>
  <si>
    <t>CUNDINAMARCA - FACATATIVA</t>
  </si>
  <si>
    <t>CUNDINAMARCA - FOMEQUE</t>
  </si>
  <si>
    <t>CUNDINAMARCA - FOSCA</t>
  </si>
  <si>
    <t>CUNDINAMARCA - FUNZA</t>
  </si>
  <si>
    <t>CUNDINAMARCA - FUQUENE</t>
  </si>
  <si>
    <t>CUNDINAMARCA - GACHALA</t>
  </si>
  <si>
    <t>CUNDINAMARCA - GACHANCIPA</t>
  </si>
  <si>
    <t>CUNDINAMARCA - GACHETA</t>
  </si>
  <si>
    <t>CUNDINAMARCA - GAMA</t>
  </si>
  <si>
    <t>CUNDINAMARCA - GRANADA</t>
  </si>
  <si>
    <t>CUNDINAMARCA - GUACHETA</t>
  </si>
  <si>
    <t>CUNDINAMARCA - GUADUAS</t>
  </si>
  <si>
    <t>CUNDINAMARCA - GUASCA</t>
  </si>
  <si>
    <t>CUNDINAMARCA - GUATAQUI</t>
  </si>
  <si>
    <t>CUNDINAMARCA - GUATAVITA</t>
  </si>
  <si>
    <t>CUNDINAMARCA - GUAYABAL DE SIQUIMA</t>
  </si>
  <si>
    <t>CUNDINAMARCA - GUAYABETAL</t>
  </si>
  <si>
    <t>CUNDINAMARCA - GUTIERREZ</t>
  </si>
  <si>
    <t>CUNDINAMARCA - JERUSALEN</t>
  </si>
  <si>
    <t>CUNDINAMARCA - JUNIN</t>
  </si>
  <si>
    <t>CUNDINAMARCA - LA CALERA</t>
  </si>
  <si>
    <t>CUNDINAMARCA - LA MESA</t>
  </si>
  <si>
    <t>CUNDINAMARCA - LA PALMA</t>
  </si>
  <si>
    <t>CUNDINAMARCA - LA PEÑA</t>
  </si>
  <si>
    <t>CUNDINAMARCA - LA VEGA</t>
  </si>
  <si>
    <t>CUNDINAMARCA - LENGUAZAQUE</t>
  </si>
  <si>
    <t>CUNDINAMARCA - MACHETA</t>
  </si>
  <si>
    <t>CUNDINAMARCA - MADRID</t>
  </si>
  <si>
    <t>CUNDINAMARCA - MANTA</t>
  </si>
  <si>
    <t>CUNDINAMARCA - MEDINA</t>
  </si>
  <si>
    <t>CUNDINAMARCA - MOSQUERA</t>
  </si>
  <si>
    <t>CUNDINAMARCA - NARIÑO</t>
  </si>
  <si>
    <t>CUNDINAMARCA - NEMOCON</t>
  </si>
  <si>
    <t>CUNDINAMARCA - NILO</t>
  </si>
  <si>
    <t>CUNDINAMARCA - NIMAIMA</t>
  </si>
  <si>
    <t>CUNDINAMARCA - NOCAIMA</t>
  </si>
  <si>
    <t xml:space="preserve">CUNDINAMARCA - VENECIA </t>
  </si>
  <si>
    <t>CUNDINAMARCA - PACHO</t>
  </si>
  <si>
    <t>CUNDINAMARCA - PAIME</t>
  </si>
  <si>
    <t>CUNDINAMARCA - PANDI</t>
  </si>
  <si>
    <t>CUNDINAMARCA - PARATEBUENO</t>
  </si>
  <si>
    <t>CUNDINAMARCA - PASCA</t>
  </si>
  <si>
    <t>CUNDINAMARCA - PUERTO SALGAR</t>
  </si>
  <si>
    <t>CUNDINAMARCA - PULI</t>
  </si>
  <si>
    <t>CUNDINAMARCA - QUEBRADANEGRA</t>
  </si>
  <si>
    <t>CUNDINAMARCA - QUETAME</t>
  </si>
  <si>
    <t>CUNDINAMARCA - QUIPILE</t>
  </si>
  <si>
    <t>CUNDINAMARCA - APULO</t>
  </si>
  <si>
    <t>CUNDINAMARCA - RICAURTE</t>
  </si>
  <si>
    <t>CUNDINAMARCA - SAN ANTONIO DEL TEQUENDAMA</t>
  </si>
  <si>
    <t>CUNDINAMARCA - SAN BERNANDO</t>
  </si>
  <si>
    <t>CUNDINAMARCA - SAN CAYETANO</t>
  </si>
  <si>
    <t>CUNDINAMARCA - SAN FRANCISCO</t>
  </si>
  <si>
    <t>CUNDINAMARCA - SAN JUAN DE RIOSECO</t>
  </si>
  <si>
    <t>CUNDINAMARCA - SASAIMA</t>
  </si>
  <si>
    <t>CUNDINAMARCA - SESQUILE</t>
  </si>
  <si>
    <t>CUNDINAMARCA - SIBATE</t>
  </si>
  <si>
    <t>CUNDINAMARCA - SILVANIA</t>
  </si>
  <si>
    <t>CUNDINAMARCA - SIMIJACA</t>
  </si>
  <si>
    <t>CUNDINAMARCA - SOPO</t>
  </si>
  <si>
    <t>CUNDINAMARCA - SUBACHOQUE</t>
  </si>
  <si>
    <t>CUNDINAMARCA - SUESCA</t>
  </si>
  <si>
    <t>CUNDINAMARCA - SUPATA</t>
  </si>
  <si>
    <t>CUNDINAMARCA - SUSA</t>
  </si>
  <si>
    <t>CUNDINAMARCA - SUTATAUSA</t>
  </si>
  <si>
    <t>CUNDINAMARCA - TABIO</t>
  </si>
  <si>
    <t>CUNDINAMARCA - TAUSA</t>
  </si>
  <si>
    <t>CUNDINAMARCA - TENA</t>
  </si>
  <si>
    <t>CUNDINAMARCA - TENJO</t>
  </si>
  <si>
    <t>CUNDINAMARCA - TIBACUY</t>
  </si>
  <si>
    <t>CUNDINAMARCA - TIBIRITA</t>
  </si>
  <si>
    <t>CUNDINAMARCA - TOCAIMA</t>
  </si>
  <si>
    <t>CUNDINAMARCA - TOCANCIPA</t>
  </si>
  <si>
    <t>CUNDINAMARCA - TOPAIPI</t>
  </si>
  <si>
    <t>CUNDINAMARCA - UBALA</t>
  </si>
  <si>
    <t>CUNDINAMARCA - UBAQUE</t>
  </si>
  <si>
    <t>CUNDINAMARCA - UBATE</t>
  </si>
  <si>
    <t>CUNDINAMARCA - UNE</t>
  </si>
  <si>
    <t>CUNDINAMARCA - ÚTICA</t>
  </si>
  <si>
    <t>CUNDINAMARCA - VERGARA</t>
  </si>
  <si>
    <t>CUNDINAMARCA - VIANI</t>
  </si>
  <si>
    <t>CUNDINAMARCA - VILLAGOMEZ</t>
  </si>
  <si>
    <t>CUNDINAMARCA - VILLAPINZON</t>
  </si>
  <si>
    <t>CUNDINAMARCA - VILLETA</t>
  </si>
  <si>
    <t>CUNDINAMARCA - VIOTA</t>
  </si>
  <si>
    <t>CUNDINAMARCA - YACOPI</t>
  </si>
  <si>
    <t>CUNDINAMARCA - ZIPACON</t>
  </si>
  <si>
    <t>CUNDINAMARCA - ZIPAQUIRA</t>
  </si>
  <si>
    <t>META - ACACIAS</t>
  </si>
  <si>
    <t>META - BARRANCA DE UPIA</t>
  </si>
  <si>
    <t>META - CABUYARO</t>
  </si>
  <si>
    <t>META - CASTILLA NUEVA</t>
  </si>
  <si>
    <t>META - CUBARRAL</t>
  </si>
  <si>
    <t>META - CUMARAL</t>
  </si>
  <si>
    <t>META - EL CALVARIO</t>
  </si>
  <si>
    <t>META - EL CASTILLO</t>
  </si>
  <si>
    <t>META - EL DORADO</t>
  </si>
  <si>
    <t>META - FUENTE DE ORO</t>
  </si>
  <si>
    <t>META - GRANADA</t>
  </si>
  <si>
    <t>META - GUAMAL</t>
  </si>
  <si>
    <t>META - MAPIRIPAN</t>
  </si>
  <si>
    <t>META - MESETAS</t>
  </si>
  <si>
    <t>META - LA MACARENA</t>
  </si>
  <si>
    <t>META - LA URIBE</t>
  </si>
  <si>
    <t>META - LEJANIAS</t>
  </si>
  <si>
    <t>META - PUERTO CONCORDIA</t>
  </si>
  <si>
    <t>META - PUERTO GAITAN</t>
  </si>
  <si>
    <t>META - PUERTO LOPEZ</t>
  </si>
  <si>
    <t>META - PUERTO LLERAS</t>
  </si>
  <si>
    <t>META - PUERTO RICO</t>
  </si>
  <si>
    <t>META - RESTREPO</t>
  </si>
  <si>
    <t>META - SAN CARLOS GUAROA</t>
  </si>
  <si>
    <t>META - SAN JUAN DE ARAMA</t>
  </si>
  <si>
    <t>META - SAN JUANITO</t>
  </si>
  <si>
    <t>META - SAN MARTIN</t>
  </si>
  <si>
    <t>META - VISTA HERMOSA</t>
  </si>
  <si>
    <t>TOLIMA - GUAMO</t>
  </si>
  <si>
    <t>TOLIMA - PURIFICACION</t>
  </si>
  <si>
    <t>GUAVIARE - SAN JOSE DEL GUAVIARE</t>
  </si>
  <si>
    <t>OTRAS TRANSFERENCIAS - PARA PAGO DE PENSIONES Y/O CESANTIAS</t>
  </si>
  <si>
    <t>PARA PAGO DE PENSIONES Y/O CESANTIAS</t>
  </si>
  <si>
    <t>OTRAS TRANSFERENCIAS - PARA GASTOS DE FUNCIONAMIENTO</t>
  </si>
  <si>
    <t>PARA GASTOS DE FUNCIONAMIENTO</t>
  </si>
  <si>
    <t>EMPRESA DE TELECOMUNICACIONES DE BOGOTA</t>
  </si>
  <si>
    <t>OTRAS TRANSFERENCIAS - PARA PROGRAMAS DE EDUCACION</t>
  </si>
  <si>
    <t>PARA PROGRAMAS DE EDUCACION</t>
  </si>
  <si>
    <t>CENTRAL VALLE DEL CAUCA</t>
  </si>
  <si>
    <t>COLEGIO MAYOR C/MARCA</t>
  </si>
  <si>
    <t>CARTAGENA</t>
  </si>
  <si>
    <t>AMAZONIA</t>
  </si>
  <si>
    <t>LLANOS</t>
  </si>
  <si>
    <t xml:space="preserve">NARIÑO </t>
  </si>
  <si>
    <t>PAMPLONA</t>
  </si>
  <si>
    <t>U. TECNOLOGICA DEL MAGDALENA</t>
  </si>
  <si>
    <t>PACIFICO</t>
  </si>
  <si>
    <t>VALLE DEL CAUCA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</si>
  <si>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</si>
  <si>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</si>
  <si>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</si>
  <si>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</si>
  <si>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</si>
  <si>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</si>
  <si>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</si>
  <si>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U. PEDAGOGICA Y TECN.COL</t>
  </si>
  <si>
    <t>POPULAR DEL CESAR</t>
  </si>
  <si>
    <t>TECNOLOGICA DEL CHOCO</t>
  </si>
  <si>
    <t>SURCOLOMBIANA DE NEIVA</t>
  </si>
  <si>
    <t>TECNOLOGICA DE PEREIRA</t>
  </si>
  <si>
    <t>COLEGIO DE BOYACA</t>
  </si>
  <si>
    <t>BIBLIOTECA PUBLICA PILOTO DE MEDELLIN</t>
  </si>
  <si>
    <t>COLEGIO MAYOR DE ANTIOQUIA</t>
  </si>
  <si>
    <t>COLEGIO MAYOR DEL CAUCA</t>
  </si>
  <si>
    <t>INSTITUTO TEC. DEL PUTUMAYO</t>
  </si>
  <si>
    <t>UNAD</t>
  </si>
  <si>
    <t>082800000</t>
  </si>
  <si>
    <t>SOCIEDAD GEOGRÁFICA DE COLOMBIA - ACADEMÍA DE CIENCIAS GEOGRÁFICAS</t>
  </si>
  <si>
    <t>128873000</t>
  </si>
  <si>
    <t>CONSERVATORIO DEL TOLIMA</t>
  </si>
  <si>
    <t>OPERACIONES DE ENLACE - RECAUDOS POR RECLASIFICAR</t>
  </si>
  <si>
    <t>RECAUDOS POR RECLASIFICAR</t>
  </si>
  <si>
    <t>Consolidado</t>
  </si>
  <si>
    <t>PERÍODO DE MOVIMIENTO: 1 de julio al 30 de septiembre de 2007</t>
  </si>
  <si>
    <t>DEPOSITOS RECIBIDOS EN GARANTIA - DEPOSITOS JUDICIALES</t>
  </si>
  <si>
    <t>DEPOSITOS JUDICIALES</t>
  </si>
  <si>
    <t>069600000</t>
  </si>
  <si>
    <t>BANCO AGRARIO DE COLOMBIA</t>
  </si>
  <si>
    <t>ARRENDAMIENTOS</t>
  </si>
  <si>
    <t>RETENCION EN LA FUENTE E IMPUESTO DE TIMBRE  - ARRENDAMIENTOS</t>
  </si>
  <si>
    <t>Elementos de aseo, lavanderia y cafeteria</t>
  </si>
  <si>
    <t>Aportes a seguridad social en salud</t>
  </si>
  <si>
    <t>2.4.25.20</t>
  </si>
  <si>
    <t>Aportes al ICBF, SENA y cajas de compensacion</t>
  </si>
  <si>
    <t>2.4.25.21</t>
  </si>
  <si>
    <t>2.4.25.22</t>
  </si>
  <si>
    <t>2.4.25.23</t>
  </si>
  <si>
    <t>2.4.25.24</t>
  </si>
  <si>
    <t>2.4.25.32</t>
  </si>
  <si>
    <t>Aporte riesgos profesionales</t>
  </si>
  <si>
    <t>2.4.25.35</t>
  </si>
  <si>
    <t>2.4.25.41</t>
  </si>
  <si>
    <t>Aportes a escuelas industriales, institutos tecnicos y ESAP</t>
  </si>
  <si>
    <t>2.4.25.46</t>
  </si>
  <si>
    <t>2.4.25.52</t>
  </si>
  <si>
    <t>2.4.25.53</t>
  </si>
  <si>
    <t>2.4.25.90</t>
  </si>
  <si>
    <t>2.4.36</t>
  </si>
  <si>
    <t>RETENCION EN LA FUENTE E IMPUESTO DE TIMBRE</t>
  </si>
  <si>
    <t>2.4.36.01</t>
  </si>
  <si>
    <t>2.4.36.03</t>
  </si>
  <si>
    <t>2.4.36.05</t>
  </si>
  <si>
    <t>2.4.36.07</t>
  </si>
  <si>
    <t>Rendimientos financieros</t>
  </si>
  <si>
    <t>2.4.36.08</t>
  </si>
  <si>
    <t>2.4.36.25</t>
  </si>
  <si>
    <t>2.4.36.27</t>
  </si>
  <si>
    <t>2.4.36.98</t>
  </si>
  <si>
    <t>2.4.40</t>
  </si>
  <si>
    <t>IMPUESTOS, CONTRIBUCIONES Y TASAS POR PAGAR</t>
  </si>
  <si>
    <t>2.4.40.03</t>
  </si>
  <si>
    <t>Impuesto predial  unificado</t>
  </si>
  <si>
    <t>2.4.40.14</t>
  </si>
  <si>
    <t>Cuotas de fiscalizacion y auditaje</t>
  </si>
  <si>
    <t>2.4.40.16</t>
  </si>
  <si>
    <t>2.4.40.23</t>
  </si>
  <si>
    <t>2.4.60</t>
  </si>
  <si>
    <t>CREDITOS JUDICIALES</t>
  </si>
  <si>
    <t>2.4.60.02</t>
  </si>
  <si>
    <t>2.5</t>
  </si>
  <si>
    <t>OBLIGACIONES LABORALES Y DE SEGURIDAD SOCIAL INTEGRAL</t>
  </si>
  <si>
    <t>2.5.05</t>
  </si>
  <si>
    <t>SALARIOS Y PRESTACIONES SOCIALES</t>
  </si>
  <si>
    <t>2.5.05.01</t>
  </si>
  <si>
    <t>2.5.05.02</t>
  </si>
  <si>
    <t>2.5.05.04</t>
  </si>
  <si>
    <t>2.5.05.05</t>
  </si>
  <si>
    <t>2.5.05.06</t>
  </si>
  <si>
    <t>2.5.05.07</t>
  </si>
  <si>
    <t>2.5.05.12</t>
  </si>
  <si>
    <t>2.7</t>
  </si>
  <si>
    <t>PASIVOS ESTIMADOS</t>
  </si>
  <si>
    <t>2.7.10</t>
  </si>
  <si>
    <t>PROVISION PARA CONTINGENCIAS</t>
  </si>
  <si>
    <t>2.7.10.05</t>
  </si>
  <si>
    <t>2.7.15</t>
  </si>
  <si>
    <t>PROVISION PARA PRESTACIONES SOCIALES</t>
  </si>
  <si>
    <t>2.7.15.01</t>
  </si>
  <si>
    <t>2.7.15.04</t>
  </si>
  <si>
    <t>2.7.15.06</t>
  </si>
  <si>
    <t>2.7.15.07</t>
  </si>
  <si>
    <t>2.7.15.09</t>
  </si>
  <si>
    <t>3</t>
  </si>
  <si>
    <t>PATRIMONIO</t>
  </si>
  <si>
    <t>3.1</t>
  </si>
  <si>
    <t>HACIENDA PUBLICA</t>
  </si>
  <si>
    <t>3.1.05</t>
  </si>
  <si>
    <t>CAPITAL FISCAL</t>
  </si>
  <si>
    <t>3.1.05.01</t>
  </si>
  <si>
    <t>3.1.10</t>
  </si>
  <si>
    <t>RESULTADO DEL EJERCICIO</t>
  </si>
  <si>
    <t>3.1.10.02</t>
  </si>
  <si>
    <t>Deficit del  ejercicio</t>
  </si>
  <si>
    <t>3.1.15</t>
  </si>
  <si>
    <t>SUPERAVIT POR VALORIZACION</t>
  </si>
  <si>
    <t>3.1.15.52</t>
  </si>
  <si>
    <t>3.1.15.62</t>
  </si>
  <si>
    <t>3.1.20</t>
  </si>
  <si>
    <t>SUPERAVIT POR DONACION</t>
  </si>
  <si>
    <t>3.1.20.02</t>
  </si>
  <si>
    <t>3.1.25</t>
  </si>
  <si>
    <t>PATRIMONIO PUBLICO INCORPORADO</t>
  </si>
  <si>
    <t>3.1.25.25</t>
  </si>
  <si>
    <t>4</t>
  </si>
  <si>
    <t>INGRESOS</t>
  </si>
  <si>
    <t>4.1</t>
  </si>
  <si>
    <t>INGRESOS FISCALES</t>
  </si>
  <si>
    <t>4.1.10</t>
  </si>
  <si>
    <t>Tasas</t>
  </si>
  <si>
    <t>4.1.10.61</t>
  </si>
  <si>
    <t>4.1.14</t>
  </si>
  <si>
    <t>APORTES Y COTIZACIONES</t>
  </si>
  <si>
    <t>4.1.14.05</t>
  </si>
  <si>
    <t>4.7</t>
  </si>
  <si>
    <t>OPERACIONES INTERINSTITUCIONALES</t>
  </si>
  <si>
    <t>4.7.05</t>
  </si>
  <si>
    <t>FONDOS RECIBIDOS</t>
  </si>
  <si>
    <t>4.7.05.08</t>
  </si>
  <si>
    <t>4.7.05.10</t>
  </si>
  <si>
    <t>4.7.20</t>
  </si>
  <si>
    <t>OPERACIONES DE ENLACE</t>
  </si>
  <si>
    <t>4.7.20.80</t>
  </si>
  <si>
    <t>4.7.22</t>
  </si>
  <si>
    <t>OPERACIONES SIN FLUJO DE EFECTIVO</t>
  </si>
  <si>
    <t>4.7.22.01</t>
  </si>
  <si>
    <t>Cruce de cuentas</t>
  </si>
  <si>
    <t>4.7.22.03</t>
  </si>
  <si>
    <t>4.8</t>
  </si>
  <si>
    <t>OTROS INGRESOS</t>
  </si>
  <si>
    <t>4.8.05</t>
  </si>
  <si>
    <t>FINANCIEROS</t>
  </si>
  <si>
    <t>4.8.05.22</t>
  </si>
  <si>
    <t>Intereses sore depósitos en instituciones</t>
  </si>
  <si>
    <t>4.8.05.37</t>
  </si>
  <si>
    <t>4.8.05.84</t>
  </si>
  <si>
    <t>4.8.08</t>
  </si>
  <si>
    <t>OTROS INGRESOS ORDINARIOS</t>
  </si>
  <si>
    <t>4.8.08.09</t>
  </si>
  <si>
    <t>4.8.08.15</t>
  </si>
  <si>
    <t>4.8.08.17</t>
  </si>
  <si>
    <t>4.8.08.19</t>
  </si>
  <si>
    <t>4.8.10</t>
  </si>
  <si>
    <t>EXTRAORDINARIOS</t>
  </si>
  <si>
    <t>4.8.10.07</t>
  </si>
  <si>
    <t>4.8.10.08</t>
  </si>
  <si>
    <t>Recuperaciones</t>
  </si>
  <si>
    <t>4.8.10.90</t>
  </si>
  <si>
    <t>5</t>
  </si>
  <si>
    <t>GASTOS</t>
  </si>
  <si>
    <t>5.1</t>
  </si>
  <si>
    <t>DE ADMINISTRACION</t>
  </si>
  <si>
    <t>5.1.01</t>
  </si>
  <si>
    <t>SUELDOS Y SALARIOS</t>
  </si>
  <si>
    <t>5.1.01.01</t>
  </si>
  <si>
    <t>5.1.01.03</t>
  </si>
  <si>
    <t>5.1.01.05</t>
  </si>
  <si>
    <t>5.1.01.06</t>
  </si>
  <si>
    <t>Remuneracion servicios tecnicos</t>
  </si>
  <si>
    <t>5.1.01.09</t>
  </si>
  <si>
    <t>5.1.01.13</t>
  </si>
  <si>
    <t>5.1.01.14</t>
  </si>
  <si>
    <t>5.1.01.17</t>
  </si>
  <si>
    <t>5.1.01.18</t>
  </si>
  <si>
    <t>5.1.01.19</t>
  </si>
  <si>
    <t>5.1.01.23</t>
  </si>
  <si>
    <t>5.1.01.24</t>
  </si>
  <si>
    <t>5.1.01.30</t>
  </si>
  <si>
    <t>Capacitacion, bienestar social y estimulos</t>
  </si>
  <si>
    <t>5.1.01.50</t>
  </si>
  <si>
    <t>5.1.01.52</t>
  </si>
  <si>
    <t>5.1.01.60</t>
  </si>
  <si>
    <t>5.1.01.64</t>
  </si>
  <si>
    <t>Otras primas</t>
  </si>
  <si>
    <t>5.1.02</t>
  </si>
  <si>
    <t>CONTRIBUCIONES IMPUTADAS</t>
  </si>
  <si>
    <t>5.1.02.01</t>
  </si>
  <si>
    <t>5.1.02.06</t>
  </si>
  <si>
    <t>Pensiones de jubilacion</t>
  </si>
  <si>
    <t>5.1.03</t>
  </si>
  <si>
    <t>CONTRIBUCIONES EFECTIVAS</t>
  </si>
  <si>
    <t>5.1.03.02</t>
  </si>
  <si>
    <t>5.1.03.03</t>
  </si>
  <si>
    <t>Cotizaciones a seguridad social en salud</t>
  </si>
  <si>
    <t>5.1.03.05</t>
  </si>
  <si>
    <t>Cotizaciones a riesgos profesionales</t>
  </si>
  <si>
    <t>5.1.03.06</t>
  </si>
  <si>
    <t>5.1.03.07</t>
  </si>
  <si>
    <t>5.1.04</t>
  </si>
  <si>
    <t>5.1.04.01</t>
  </si>
  <si>
    <t>5.1.04.02</t>
  </si>
  <si>
    <t>5.1.04.03</t>
  </si>
  <si>
    <t>5.1.04.04</t>
  </si>
  <si>
    <t>5.1.11</t>
  </si>
  <si>
    <t>GENERALES</t>
  </si>
  <si>
    <t>5.1.11.11</t>
  </si>
  <si>
    <t>5.1.11.13</t>
  </si>
  <si>
    <t>5.1.11.14</t>
  </si>
  <si>
    <t>5.1.11.15</t>
  </si>
  <si>
    <t>Mantenimiento</t>
  </si>
  <si>
    <t>5.1.11.17</t>
  </si>
  <si>
    <t>5.1.11.19</t>
  </si>
  <si>
    <t>5.1.11.21</t>
  </si>
  <si>
    <t>5.1.11.22</t>
  </si>
  <si>
    <t>5.1.11.23</t>
  </si>
  <si>
    <t>5.1.11.25</t>
  </si>
  <si>
    <t>Seguros generales</t>
  </si>
  <si>
    <t>5.1.11.40</t>
  </si>
  <si>
    <t>5.1.11.46</t>
  </si>
  <si>
    <t>5.1.11.49</t>
  </si>
  <si>
    <t>5.1.11.54</t>
  </si>
  <si>
    <t>Organización de eventos</t>
  </si>
  <si>
    <t>5.1.11.55</t>
  </si>
  <si>
    <t>5.1.11.64</t>
  </si>
  <si>
    <t>5.1.11.65</t>
  </si>
  <si>
    <t>5.1.11.90</t>
  </si>
  <si>
    <t>Otros gastos generales</t>
  </si>
  <si>
    <t>5.1.20</t>
  </si>
  <si>
    <t>5.1.20.01</t>
  </si>
  <si>
    <t>5.1.20.11</t>
  </si>
  <si>
    <t>5.3</t>
  </si>
  <si>
    <t>PROVISIONES, DEPRECIACIONES Y AMORTIZACIONES</t>
  </si>
  <si>
    <t>5.3.14</t>
  </si>
  <si>
    <t>5.3.14.01</t>
  </si>
  <si>
    <t>5.3.30</t>
  </si>
  <si>
    <t>DEPRECIACION DE PROPIEDADES, PLANTA Y EQUIPO</t>
  </si>
  <si>
    <t>5.3.30.01</t>
  </si>
  <si>
    <t>5.3.30.04</t>
  </si>
  <si>
    <t>5.3.30.06</t>
  </si>
  <si>
    <t>5.3.30.07</t>
  </si>
  <si>
    <t>5.3.30.08</t>
  </si>
  <si>
    <t>5.3.30.09</t>
  </si>
  <si>
    <t>5.4</t>
  </si>
  <si>
    <t>TRANSFERENCIAS</t>
  </si>
  <si>
    <t>5.4.01</t>
  </si>
  <si>
    <t>TRANSFERENCIAS AL SECTOR PRIVADO</t>
  </si>
  <si>
    <t>5.4.01.02</t>
  </si>
  <si>
    <t>5.4.01.03</t>
  </si>
  <si>
    <t>Programas con el sector no financiero bajo</t>
  </si>
  <si>
    <t>5.4.01.04</t>
  </si>
  <si>
    <t>5.4.01.05</t>
  </si>
  <si>
    <t>Programas con entidades sin fines de lucro</t>
  </si>
  <si>
    <t>5.4.01.90</t>
  </si>
  <si>
    <t>5.4.08</t>
  </si>
  <si>
    <t>SISTEMA GENERAL DE PARTICIPACIONES</t>
  </si>
  <si>
    <t>5.4.08.18</t>
  </si>
  <si>
    <t>5.4.23</t>
  </si>
  <si>
    <t>OTRAS TRANSFERENCIAS</t>
  </si>
  <si>
    <t>5.4.23.01</t>
  </si>
  <si>
    <t>5.4.23.02</t>
  </si>
  <si>
    <t>Para proyectos de inversión</t>
  </si>
  <si>
    <t>5.4.23.03</t>
  </si>
  <si>
    <t>5.4.23.05</t>
  </si>
  <si>
    <t>5.4.23.90</t>
  </si>
  <si>
    <t>5.5</t>
  </si>
  <si>
    <t>GASTO PUBLICO SOCIAL</t>
  </si>
  <si>
    <t>5.5.01</t>
  </si>
  <si>
    <t>EDUCACION</t>
  </si>
  <si>
    <t>5.5.01.01</t>
  </si>
  <si>
    <t>Sueldos y salarios</t>
  </si>
  <si>
    <t>5.5.01.02</t>
  </si>
  <si>
    <t>5.5.01.03</t>
  </si>
  <si>
    <t>5.5.01.04</t>
  </si>
  <si>
    <t>5.5.01.05</t>
  </si>
  <si>
    <t>Generales</t>
  </si>
  <si>
    <t>5.5.01.06</t>
  </si>
  <si>
    <t>Asignacion de bienes y servicios</t>
  </si>
  <si>
    <t>5.5.02</t>
  </si>
  <si>
    <t>SALUD</t>
  </si>
  <si>
    <t>5.5.02.05</t>
  </si>
  <si>
    <t>5.5.03</t>
  </si>
  <si>
    <t>AGUA POTABLE Y SANEAMIENTO</t>
  </si>
  <si>
    <t>5.5.03.05</t>
  </si>
  <si>
    <t>5.5.06</t>
  </si>
  <si>
    <t>CULTURA</t>
  </si>
  <si>
    <t>5.5.06.05</t>
  </si>
  <si>
    <t>5.7</t>
  </si>
  <si>
    <t>5.7.05</t>
  </si>
  <si>
    <t>FONDOS ENTREGADOS</t>
  </si>
  <si>
    <t>5.7.05.08</t>
  </si>
  <si>
    <t>5.7.20</t>
  </si>
  <si>
    <t>5.7.20.80</t>
  </si>
  <si>
    <t>5.8</t>
  </si>
  <si>
    <t>OTROS GASTOS</t>
  </si>
  <si>
    <t>5.8.02</t>
  </si>
  <si>
    <t>COMISIONES</t>
  </si>
  <si>
    <t>5.8.02.38</t>
  </si>
  <si>
    <t>5.8.08</t>
  </si>
  <si>
    <t>OTROS GASTOS ORDINARIOS</t>
  </si>
  <si>
    <t>5.8.08.02</t>
  </si>
  <si>
    <t>Pérdida en baja de activos</t>
  </si>
  <si>
    <t>5.8.10</t>
  </si>
  <si>
    <t>5.8.10.03</t>
  </si>
  <si>
    <t>5.8.15</t>
  </si>
  <si>
    <t>AJUSTE DE EJERCICIOS ANTERIORES</t>
  </si>
  <si>
    <t>5.8.15.88</t>
  </si>
  <si>
    <t>5.8.15.92</t>
  </si>
  <si>
    <t>CUENTAS DE ORDEN DEUDORES</t>
  </si>
  <si>
    <t>DEUDORAS DE CONTROL</t>
  </si>
  <si>
    <t>8.3.90</t>
  </si>
  <si>
    <t>OTRAS CUENTAS DEUDORAS DE</t>
  </si>
  <si>
    <t>8.3.90.90</t>
  </si>
  <si>
    <t>DEUDORAS POR EL CONTRA (CR)</t>
  </si>
  <si>
    <t>8.9.15</t>
  </si>
  <si>
    <t>Deucores de control por el contrario</t>
  </si>
  <si>
    <t>8.9.15.90</t>
  </si>
  <si>
    <t>9</t>
  </si>
  <si>
    <t>CUENTAS DE ORDEN ACREEDORAS</t>
  </si>
  <si>
    <t>9.1</t>
  </si>
  <si>
    <t>RESPONSABILIDADES CONTINGENTES</t>
  </si>
  <si>
    <t>9.1.20</t>
  </si>
  <si>
    <t>LITIGIOS Y DEMANDAS</t>
  </si>
  <si>
    <t>9.1.20.02</t>
  </si>
  <si>
    <t>9.1.35</t>
  </si>
  <si>
    <t>RESERVAS PRESUPUESTALES</t>
  </si>
  <si>
    <t>9.1.35.03</t>
  </si>
  <si>
    <t>9.3</t>
  </si>
  <si>
    <t>ACREEDORAS DE CONTROL</t>
  </si>
  <si>
    <t>9.3.46</t>
  </si>
  <si>
    <t>BIENES RECIBIDOS DE TERCEROS</t>
  </si>
  <si>
    <t>9.3.46.19</t>
  </si>
  <si>
    <t>9.3.90</t>
  </si>
  <si>
    <t>OTRAS CUENTAS ACREEDORAS DE CONTROL</t>
  </si>
  <si>
    <t>9.3.90.02</t>
  </si>
  <si>
    <t>Anticipos y fondos de administración</t>
  </si>
  <si>
    <t>9.3.90.90</t>
  </si>
  <si>
    <t>9.9</t>
  </si>
  <si>
    <t>ACREEDORAS POR CONTRA (DB)</t>
  </si>
  <si>
    <t>9.9.05</t>
  </si>
  <si>
    <t>RESPONSABILIDADES CONTINGENTES POR CONTRA (DB)</t>
  </si>
  <si>
    <t>9.9.05.05</t>
  </si>
  <si>
    <t>9.9.05.08</t>
  </si>
  <si>
    <t>9.9.15</t>
  </si>
  <si>
    <t>ACREEDORAS DE CONTROL POR CONTRA (DB)</t>
  </si>
  <si>
    <t>9.9.15.06</t>
  </si>
  <si>
    <t>9.9.15.90</t>
  </si>
  <si>
    <t>TERCER TRIMESTRE 2007</t>
  </si>
  <si>
    <t>1.4.01</t>
  </si>
  <si>
    <t>3.1.28</t>
  </si>
  <si>
    <t>4.8.15</t>
  </si>
  <si>
    <t>5.2.02</t>
  </si>
  <si>
    <t>5.8.05</t>
  </si>
  <si>
    <t>8.3.47</t>
  </si>
  <si>
    <t>0.3.60.08</t>
  </si>
  <si>
    <t>0.3.60.10</t>
  </si>
  <si>
    <t>0.3.61.07</t>
  </si>
  <si>
    <t>0.3.61.08</t>
  </si>
  <si>
    <t>0.3.61.23</t>
  </si>
  <si>
    <t>0.3.72.08</t>
  </si>
  <si>
    <t>1.2.01.42</t>
  </si>
  <si>
    <t>1.2.01.43</t>
  </si>
  <si>
    <t>1.4.01.13</t>
  </si>
  <si>
    <t>1.4.01.60</t>
  </si>
  <si>
    <t>1.4.20.12</t>
  </si>
  <si>
    <t>1.6.05.04</t>
  </si>
  <si>
    <t>1.9.70.07</t>
  </si>
  <si>
    <t>3.1.25.30</t>
  </si>
  <si>
    <t>3.1.28.04</t>
  </si>
  <si>
    <t>4.1.10.16</t>
  </si>
  <si>
    <t>4.8.05.87</t>
  </si>
  <si>
    <t>4.8.15.59</t>
  </si>
  <si>
    <t>5.1.01.31</t>
  </si>
  <si>
    <t>5.2.02.23</t>
  </si>
  <si>
    <t>5.4.23.04</t>
  </si>
  <si>
    <t>5.8.15.89</t>
  </si>
  <si>
    <t>8.3.47.04</t>
  </si>
  <si>
    <t>8.9.15.18</t>
  </si>
  <si>
    <t>5.8.05.68</t>
  </si>
  <si>
    <t>2.4.36.26</t>
  </si>
  <si>
    <t>1.4.25.05</t>
  </si>
  <si>
    <t>1.4.70.13</t>
  </si>
  <si>
    <t>1.4.70.48</t>
  </si>
  <si>
    <t>1.4.70.83</t>
  </si>
  <si>
    <t>1.6.55.11</t>
  </si>
  <si>
    <t>1.9.10.22</t>
  </si>
  <si>
    <t>2.4.36.06</t>
  </si>
  <si>
    <t>2.4.55</t>
  </si>
  <si>
    <t>2.4.55.03</t>
  </si>
  <si>
    <t>2.7.15.03</t>
  </si>
  <si>
    <t>2.9.10</t>
  </si>
  <si>
    <t>2.9.10.90</t>
  </si>
  <si>
    <t>4.3.60</t>
  </si>
  <si>
    <t>4.3.60.06</t>
  </si>
  <si>
    <t>4.3.60.08</t>
  </si>
  <si>
    <t>5.1.11.18</t>
  </si>
  <si>
    <t>8.3.15</t>
  </si>
  <si>
    <t>8.3.15.10</t>
  </si>
  <si>
    <t>8.9.15.06</t>
  </si>
  <si>
    <t>1.6.40.27</t>
  </si>
  <si>
    <t>1.9.10.05</t>
  </si>
  <si>
    <t>2.4.25.07</t>
  </si>
  <si>
    <t>2.4.25.08</t>
  </si>
  <si>
    <t>Servicios personales asociados a la nomina û Sueldos de personal de nomina</t>
  </si>
  <si>
    <t>Servicios personales asociados a la nomina û Prima Tecnica</t>
  </si>
  <si>
    <t>Servicios personales asociados a la nomina û Otros</t>
  </si>
  <si>
    <t>Servicios personales asociados a la nomina û Horas extras, dias festivos e indemnizacion por vacaciones</t>
  </si>
  <si>
    <t>Servicios personales Indirectos û Gastos de personal supernumerario</t>
  </si>
  <si>
    <t>Servicios personales Indirectos û Honorarios</t>
  </si>
  <si>
    <t>Servicios personales Indirectos û Remuneracion servicios tecnicos</t>
  </si>
  <si>
    <t>Contribuciones inherentes a la nomina -Administradas por el sector privado</t>
  </si>
  <si>
    <t>Contribuciones inherentes a la nomina Administradas por el sector publico</t>
  </si>
  <si>
    <t>Contribuciones inherentes a la nomina û Aportes al ICBF</t>
  </si>
  <si>
    <t>Contribuciones inherentes a la nomina û Aportes al SENA</t>
  </si>
  <si>
    <t>Contribuciones inherentes a la nomina û Aportes a la ESAP</t>
  </si>
  <si>
    <t>Contribuciones inherentes a la nomina û Aportes a escuelas industriales e institutos tecnicos</t>
  </si>
  <si>
    <t>Impuestos y contribuciones</t>
  </si>
  <si>
    <t>Adquisicion de bienes y servicios û Compra de equipo</t>
  </si>
  <si>
    <t>Adquisicion de bienes y servicios û Materiales y suministros</t>
  </si>
  <si>
    <t>Adquisicion de bienes y servicios û Mantenimiento</t>
  </si>
  <si>
    <t>Adquisicion de bienes y servicios û Comunicaciones y transporte</t>
  </si>
  <si>
    <t>Adquisicion de bienes y servicios û Impresos y publicaciones</t>
  </si>
  <si>
    <t>Adquisicion de bienes y servicios û Servicios publicos</t>
  </si>
  <si>
    <t>Adquisicion de bienes y servicios û Seguros</t>
  </si>
  <si>
    <t>Adquisicion de bienes y servicios û Viaticos y gastos de viaje</t>
  </si>
  <si>
    <t>Adquisicion de bienes y servicios û Gastos judiciales</t>
  </si>
  <si>
    <t>Adquisicion de bienes y servicios û Capacitacion, bienestar social y estimulos</t>
  </si>
  <si>
    <t>Adquisicion de bienes y servicios û Otros gastos por adquisicion de servicios</t>
  </si>
  <si>
    <t>Transferencias por convenios con el sector privado</t>
  </si>
  <si>
    <t>Transferencias al sector publico û Orden Nacional</t>
  </si>
  <si>
    <t>Transferencias al sector publico û Empresas Publicas No Financieras</t>
  </si>
  <si>
    <t>Transferencias al sector publico û Otras entidades descentralizadas del orden territorial</t>
  </si>
  <si>
    <t>Transferencias al exterior û Organismos internacionales</t>
  </si>
  <si>
    <t>Transferencias de prevision y seguridad social û Pensiones y jubilaciones</t>
  </si>
  <si>
    <t>Transferencias de prevision y seguridad social û Otras</t>
  </si>
  <si>
    <t>Sistema General de Participaciones û Participacion para educacion</t>
  </si>
  <si>
    <t>Transferencias por sentencias y conciliaciones</t>
  </si>
  <si>
    <t>Construccion infraestructura propia del sector</t>
  </si>
  <si>
    <t>Mejoramiento y mantenimiento de infraestructura propia del sector</t>
  </si>
  <si>
    <t>Divulgacion, asistencia tecnica y capacitacion del recurso humano</t>
  </si>
  <si>
    <t>Administracion, atencion, control y organizacion institucional para la gestion del Estado</t>
  </si>
  <si>
    <t>Subsidios directos</t>
  </si>
  <si>
    <t>Transferencias</t>
  </si>
  <si>
    <t>Inversiones y aportes financieros</t>
  </si>
  <si>
    <t>Gastos de personal</t>
  </si>
  <si>
    <t>Gastos generales</t>
  </si>
  <si>
    <t>Transferencias corrientes</t>
  </si>
  <si>
    <t>Gasto de inversion - Sector Educacion</t>
  </si>
  <si>
    <t>Cuenta de ahorro</t>
  </si>
  <si>
    <t>Certificados de deposito a termino</t>
  </si>
  <si>
    <t>Bonos y titulos emitidos por el gobierno general</t>
  </si>
  <si>
    <t>Bonos y titulos emitidos por las empresas no financieras</t>
  </si>
  <si>
    <t>Bonos y titulos emitidos por las entidades financieras</t>
  </si>
  <si>
    <t>Otras inversiones en titulos de deuda</t>
  </si>
  <si>
    <t>Pliegos de licitaciones</t>
  </si>
  <si>
    <t>Anticipos sobre convenios y acuerdos</t>
  </si>
  <si>
    <t>Anticipo para adquisicion de bienes y servicios</t>
  </si>
  <si>
    <t>Encargos fiduciarios</t>
  </si>
  <si>
    <t>En administracion</t>
  </si>
  <si>
    <t>Depositos judiciales</t>
  </si>
  <si>
    <t>Responsabilidades fiscales</t>
  </si>
  <si>
    <t>Otros deudores</t>
  </si>
  <si>
    <t>Material didactico</t>
  </si>
  <si>
    <t>Terrenos pendientes de legalizar</t>
  </si>
  <si>
    <t>Equipo de construccion</t>
  </si>
  <si>
    <t>Casetas y campamentos</t>
  </si>
  <si>
    <t>Edificaciones pendientes de legalizar</t>
  </si>
  <si>
    <t>Armamento y equipo reservado</t>
  </si>
  <si>
    <t>Equipo de musica</t>
  </si>
  <si>
    <t>Equipo de recreacion y deporte</t>
  </si>
  <si>
    <t>Muebles y enseres</t>
  </si>
  <si>
    <t>Equipo y maquina de oficina</t>
  </si>
  <si>
    <t>Equipo de comunicacion</t>
  </si>
  <si>
    <t>Equipo de computacion</t>
  </si>
  <si>
    <t>Terrestre</t>
  </si>
  <si>
    <t>Estudios y proyectos</t>
  </si>
  <si>
    <t>OTRAS TRANSFERENCIAS - PARA PROYECTOS DE INVERSION</t>
  </si>
  <si>
    <t>PARA PROYECTOS DE INVERSION</t>
  </si>
  <si>
    <t>ANTIOQUIA - BETULIA</t>
  </si>
  <si>
    <t>210105101</t>
  </si>
  <si>
    <t>ANTIOQUIA - BOLIVAR</t>
  </si>
  <si>
    <t>210705107</t>
  </si>
  <si>
    <t>ANTIOQUIA - BIRCEÑO</t>
  </si>
  <si>
    <t>211305113</t>
  </si>
  <si>
    <t>ANTIOQUIA - BURITICA</t>
  </si>
  <si>
    <t>212005120</t>
  </si>
  <si>
    <t>ANTIOQUIA - CACERES</t>
  </si>
  <si>
    <t>212505125</t>
  </si>
  <si>
    <t>ANTIOQUIA - CAICEDO</t>
  </si>
  <si>
    <t>ANTIOQUIA - CALDAS</t>
  </si>
  <si>
    <t>213405134</t>
  </si>
  <si>
    <t>ANTIOQUIA - CAMPAMENTO</t>
  </si>
  <si>
    <t>213805138</t>
  </si>
  <si>
    <t>ANTIOQUIA - CAÑASGORDAS</t>
  </si>
  <si>
    <t>214205142</t>
  </si>
  <si>
    <t>ANTIOQUIA - CARACOLI</t>
  </si>
  <si>
    <t>214505145</t>
  </si>
  <si>
    <t>ANTIOQUIA - CARAMANTA</t>
  </si>
  <si>
    <t>214705147</t>
  </si>
  <si>
    <t>ANTIOQUIA - CAREPA</t>
  </si>
  <si>
    <t>214805148</t>
  </si>
  <si>
    <t>ANTIOQUIA - CARMEN DE VIBORAL</t>
  </si>
  <si>
    <t>ANTIOQUIA - CAROLINA</t>
  </si>
  <si>
    <t>215405154</t>
  </si>
  <si>
    <t>ANTIOQUIA - CAUCASIA</t>
  </si>
  <si>
    <t>217205172</t>
  </si>
  <si>
    <t>ANTIOQUIA - CHIGORODO</t>
  </si>
  <si>
    <t>219005190</t>
  </si>
  <si>
    <t>ANTIOQUIA - CISNEROS</t>
  </si>
  <si>
    <t>219705197</t>
  </si>
  <si>
    <t>ANTIOQUIA - COCORNA</t>
  </si>
  <si>
    <t>210605206</t>
  </si>
  <si>
    <t>ANTIOQUIA - CONCEPCION</t>
  </si>
  <si>
    <t>210905209</t>
  </si>
  <si>
    <t>ANTIOQUIA - CONCORDIA</t>
  </si>
  <si>
    <t>211205212</t>
  </si>
  <si>
    <t>ANTIOQUIA - COPACABANA</t>
  </si>
  <si>
    <t>213405234</t>
  </si>
  <si>
    <t>ANTIOQUIA - DABEIBA</t>
  </si>
  <si>
    <t>213705237</t>
  </si>
  <si>
    <t>ANTIOQUIA - DON MATIAS</t>
  </si>
  <si>
    <t>ANTIOQUIA - EBEJICO</t>
  </si>
  <si>
    <t>215005250</t>
  </si>
  <si>
    <t>ANTIOQUIA - EL BAGRE</t>
  </si>
  <si>
    <t>216405264</t>
  </si>
  <si>
    <t>ANTIOQUIA - ENTRERRIOS</t>
  </si>
  <si>
    <t>218205282</t>
  </si>
  <si>
    <t>ANTIOQUIA - FREDONIA</t>
  </si>
  <si>
    <t>218405284</t>
  </si>
  <si>
    <t>ANTIOQUIA - FRONTINO</t>
  </si>
  <si>
    <t>210605306</t>
  </si>
  <si>
    <t>ANTIOQUIA - GIRALDO</t>
  </si>
  <si>
    <t>210805308</t>
  </si>
  <si>
    <t>ANTIOQUIA - GIRARDOTA</t>
  </si>
  <si>
    <t>Bienes inmuebles entregados en administracion</t>
  </si>
  <si>
    <t>Muebles, enseres y equipo de oficina</t>
  </si>
  <si>
    <t>Licencias</t>
  </si>
  <si>
    <t>Software</t>
  </si>
  <si>
    <t>Prestamos del gobierno general</t>
  </si>
  <si>
    <t>Bienes y servicios</t>
  </si>
  <si>
    <t>Transferencias al sector privado</t>
  </si>
  <si>
    <t>Otras transferencias</t>
  </si>
  <si>
    <t>Servicios publicos</t>
  </si>
  <si>
    <t>Aportes al ICBF</t>
  </si>
  <si>
    <t>Aportes al SENA</t>
  </si>
  <si>
    <t>Sindicatos</t>
  </si>
  <si>
    <t>Cooperativas</t>
  </si>
  <si>
    <t>Fondos de empleados</t>
  </si>
  <si>
    <t>Embargos judiciales</t>
  </si>
  <si>
    <t>Libranzas</t>
  </si>
  <si>
    <t>Contratos de medicina prepagada</t>
  </si>
  <si>
    <t>Honorarios</t>
  </si>
  <si>
    <t>Servicios</t>
  </si>
  <si>
    <t>Otros acreedores</t>
  </si>
  <si>
    <t>Salarios y pagos laborales</t>
  </si>
  <si>
    <t>Compras</t>
  </si>
  <si>
    <t>Impuesto a las ventas retenido por consignar</t>
  </si>
  <si>
    <t>Contratos de obra</t>
  </si>
  <si>
    <t>Retencion de impuesto de industria y comercio por compras</t>
  </si>
  <si>
    <t>Impuesto de timbre</t>
  </si>
  <si>
    <t>Contribuciones</t>
  </si>
  <si>
    <t>Sentencias y conciliaciones</t>
  </si>
  <si>
    <t>Nomina por pagar</t>
  </si>
  <si>
    <t>Cesantias</t>
  </si>
  <si>
    <t>Vacaciones</t>
  </si>
  <si>
    <t>Prima de vacaciones</t>
  </si>
  <si>
    <t>Prima de servicios</t>
  </si>
  <si>
    <t>Bonificaciones</t>
  </si>
  <si>
    <t>Litigios o demandas</t>
  </si>
  <si>
    <t>Prima de navidad</t>
  </si>
  <si>
    <t>Nacion</t>
  </si>
  <si>
    <t>Terrenos</t>
  </si>
  <si>
    <t>Edificaciones</t>
  </si>
  <si>
    <t>En especie</t>
  </si>
  <si>
    <t>Bienes</t>
  </si>
  <si>
    <t>Bienes pendientes de legalizar</t>
  </si>
  <si>
    <t>Depreciacion de propiedades, planta y equipo</t>
  </si>
  <si>
    <t>Funcionamiento</t>
  </si>
  <si>
    <t>Inversion</t>
  </si>
  <si>
    <t>Recaudos por clasificar</t>
  </si>
  <si>
    <t>Cuota de fiscalizacion y auditaje</t>
  </si>
  <si>
    <t>Comisiones</t>
  </si>
  <si>
    <t>Utilidad por valoracion de las inversiones de administracion de liquidez en titulos de deuda</t>
  </si>
  <si>
    <t>Utilidad en negociacion y venta de inversiones en titulos de deuda</t>
  </si>
  <si>
    <t>Excedentes financieros</t>
  </si>
  <si>
    <t>Fotocopias</t>
  </si>
  <si>
    <t>Arrendamientos</t>
  </si>
  <si>
    <t>Donaciones</t>
  </si>
  <si>
    <t>Sobrantes</t>
  </si>
  <si>
    <t>Propiedades, planta y equipo</t>
  </si>
  <si>
    <t>Otros ingresos extraordinarios</t>
  </si>
  <si>
    <t>Otros ingresos</t>
  </si>
  <si>
    <t>Sueldos del personal</t>
  </si>
  <si>
    <t>Horas extras y festivos</t>
  </si>
  <si>
    <t>Gastos de representacion</t>
  </si>
  <si>
    <t>Bonificacion especial de recreacion</t>
  </si>
  <si>
    <t>Auxilio de transporte</t>
  </si>
  <si>
    <t>Dotacion y suministro a trabajadores</t>
  </si>
  <si>
    <t>Bonificacion por servicios prestados</t>
  </si>
  <si>
    <t>Subsidio de alimentacion</t>
  </si>
  <si>
    <t>Incapacidades</t>
  </si>
  <si>
    <t>Aportes a cajas de compensacion familiar</t>
  </si>
  <si>
    <t>Cotizaciones a entidades administradoras del regimen de prima media</t>
  </si>
  <si>
    <t>Cotizaciones a entidades administradoras del regimen de ahorro individual</t>
  </si>
  <si>
    <t>Aportes ESAP</t>
  </si>
  <si>
    <t>Aportes a escuelas industriales e institutos tecnicos</t>
  </si>
  <si>
    <t>Comisiones, honorarios y servicios</t>
  </si>
  <si>
    <t>Vigilancia y seguridad</t>
  </si>
  <si>
    <t>Impresos, publicaciones, suscripciones y afiliaciones</t>
  </si>
  <si>
    <t>Comunicaciones y transporte</t>
  </si>
  <si>
    <t>Contratos de administracion</t>
  </si>
  <si>
    <t>Combustibles y lubricantes</t>
  </si>
  <si>
    <t>Servicios de aseo, cafeteria, restaurante y lavanderia</t>
  </si>
  <si>
    <t>Gastos legales</t>
  </si>
  <si>
    <t>Intangibles</t>
  </si>
  <si>
    <t>Impuesto sobre vehiculos automotores</t>
  </si>
  <si>
    <t>Maquinaria y equipo</t>
  </si>
  <si>
    <t>Equipo de comunicacion y computacion</t>
  </si>
  <si>
    <t>Equipo de transporte, traccion y elevacion</t>
  </si>
  <si>
    <t>Equipos de comedor, cocina, despensa y hoteleria</t>
  </si>
  <si>
    <t>Programas con el sector financiero</t>
  </si>
  <si>
    <t>Programas con el sector no financiero bajo control extranjero</t>
  </si>
  <si>
    <t>Otros programas</t>
  </si>
  <si>
    <t>Participacion para educacion</t>
  </si>
  <si>
    <t>Para pago de pensiones y/o cesantias</t>
  </si>
  <si>
    <t>Para gastos de funcionamiento</t>
  </si>
  <si>
    <t>Para programas de salud</t>
  </si>
  <si>
    <t>Para programas de educacion</t>
  </si>
  <si>
    <t>Contribuciones imputadas</t>
  </si>
  <si>
    <t>Contribuciones efectivas</t>
  </si>
  <si>
    <t>Aportes sobre la nomina</t>
  </si>
  <si>
    <t>Viaticos y gastos de viaje</t>
  </si>
  <si>
    <t>Materiales y suministros</t>
  </si>
  <si>
    <t>Comisiones y otros gastos bancarios</t>
  </si>
  <si>
    <t>Perdida por valoracion de las inversiones de administracion de liquidez en titulos de deuda</t>
  </si>
  <si>
    <t>Ajustes o mermas sin responsabilidad</t>
  </si>
  <si>
    <t>Gastos de administracion</t>
  </si>
  <si>
    <t>Gastos de operacion</t>
  </si>
  <si>
    <t>Gasto publico social</t>
  </si>
  <si>
    <t>Otras cuentas deudoras de control</t>
  </si>
  <si>
    <t>Bienes entregados a terceros</t>
  </si>
  <si>
    <t>Laborales</t>
  </si>
  <si>
    <t>Reservas presupuestales SIIF</t>
  </si>
  <si>
    <t>Litigios y demandas</t>
  </si>
  <si>
    <t>Reservas presupuestales</t>
  </si>
  <si>
    <t>Bienes recibidos de terceros</t>
  </si>
  <si>
    <t>Otras cuentas acreedoras de control</t>
  </si>
  <si>
    <t>CUENTA</t>
  </si>
  <si>
    <t>DEBITO</t>
  </si>
  <si>
    <t>CREDITO</t>
  </si>
  <si>
    <t>Otros avances y anticipos</t>
  </si>
  <si>
    <t>Depositos sobre contratos</t>
  </si>
  <si>
    <t>Descuentos no autorizados</t>
  </si>
  <si>
    <t>Otros intereses</t>
  </si>
  <si>
    <t>Herramientas y accesorios</t>
  </si>
  <si>
    <t>Muebles , enseres y equipo de oficina pendientes de legalizar</t>
  </si>
  <si>
    <t>Elementos de lenceria</t>
  </si>
  <si>
    <t>Otros cargos diferidos</t>
  </si>
  <si>
    <t>Otros ingresos recibidos por anticipado</t>
  </si>
  <si>
    <t>Antecedentes y certificaciones</t>
  </si>
  <si>
    <t>Tarjetas profesionales</t>
  </si>
  <si>
    <t>Arrendamiento</t>
  </si>
  <si>
    <t>Activos totalmente depreciados, agotados o amortizados</t>
  </si>
  <si>
    <t>OTROS PASIVOS</t>
  </si>
  <si>
    <t>INGRESOS RECIBIDOS POR ANTICIPADO</t>
  </si>
  <si>
    <t>DEPOSITOS RECIBIDOS EN GARANTIA</t>
  </si>
  <si>
    <t>VENTA DE SERVICIOS</t>
  </si>
  <si>
    <t>SERVICIOS DE DOCUMENTACION E IDENTIFICACION</t>
  </si>
  <si>
    <t>IMPUESTOS, CONTRIBUCIONES Y TASAS</t>
  </si>
  <si>
    <t>ACTIVOS TOTALMENTE DEPRECIADOS, AGOTADOS O AMORTIZADOS</t>
  </si>
  <si>
    <t>CECILIA MARIA VELEZ WHITE</t>
  </si>
  <si>
    <t>NOHEMY ARIAS OTERO</t>
  </si>
  <si>
    <t>Ministra de Educación Nacional</t>
  </si>
  <si>
    <t>Secretaria General</t>
  </si>
  <si>
    <t>MIRELLA SANDRA CAMELO QUIMBAYO</t>
  </si>
  <si>
    <t xml:space="preserve">Contador Público </t>
  </si>
  <si>
    <t>TP No.40308-T</t>
  </si>
  <si>
    <t>Fecha: 29 de octubre de 2007</t>
  </si>
  <si>
    <t>Municipio: BOGOTA D.C.</t>
  </si>
  <si>
    <t>Departamento: CUNDINAMARCA</t>
  </si>
  <si>
    <t>Entidad: MINISTERIO DE EDUCACION NACIONAL</t>
  </si>
  <si>
    <t>Código:  011300000</t>
  </si>
  <si>
    <t>Periodo del Movimiento: 01 de Julio al 30 de septiembre de 2007</t>
  </si>
  <si>
    <t>Nombre del Reporte:  CGN2005_001 SALDOS Y MOVIMIENTOS CONSOLIDADO</t>
  </si>
  <si>
    <t>DEPARTAMENTO: CUNDINAMARCA</t>
  </si>
  <si>
    <t>Modelo: CGN -  2005 -  002</t>
  </si>
  <si>
    <t>MUNICIPIO BOGOTA</t>
  </si>
  <si>
    <t xml:space="preserve">ENTIDAD: MINISTERIO DE EDUCACION </t>
  </si>
  <si>
    <t>CODIGO: 011300000</t>
  </si>
  <si>
    <t>FECHA DE CORTE: 2007/09/30</t>
  </si>
  <si>
    <t>Cifras en Miles de pesos</t>
  </si>
  <si>
    <t>CODIGO</t>
  </si>
  <si>
    <t>BENEFICIARIO</t>
  </si>
  <si>
    <t xml:space="preserve">CORRIENTE </t>
  </si>
  <si>
    <t>INVERSIONES ADMINISTRACION DE LIQUIDEZ EN TITULOS DE DEUDA -TITULOS DE TESORERIA TES</t>
  </si>
  <si>
    <t>TITULOS DE TESORERIA</t>
  </si>
  <si>
    <t>DTN</t>
  </si>
  <si>
    <t>INVERSIONES ADMINISTRACION DE LIQUIDEZ EN TITULOS DE DEUDA -CERTIFICADO DE DEPOSITO A TERMINO</t>
  </si>
  <si>
    <t>CERTIFICADO DE DEPOSITO A TERMINO</t>
  </si>
  <si>
    <t>041200000</t>
  </si>
  <si>
    <t>BANCO DE COMERCIO EXTERIOR DE COLOMBIA S. A. -BANCOLDEX-</t>
  </si>
  <si>
    <t>044200000</t>
  </si>
  <si>
    <t>FINANCIERA DE DESARROLLO TERRITORIAL S. A. - FINDETER -</t>
  </si>
  <si>
    <t>INVERSIONES ADMINISTRACION DE LIQUIDEZ EN TITULOS DE DEUDA -BONOS Y TITULOS EMITIDOS POR EL GOBIERNO GENERAL</t>
  </si>
  <si>
    <t>BONOS Y TITULOS EMITIDOS POR EL GOBIERNO GENERAL</t>
  </si>
  <si>
    <t>FOGAFIN</t>
  </si>
  <si>
    <t>INVERSIONES ADMINISTRACION DE LIQUIDEZ EN TITULOS DE DEUDA -BONOS Y TITULOS EMITIDOS POR LAS EMPRESAS NO FINANCIERAS</t>
  </si>
  <si>
    <t>BONOS Y TITULOS EMITIDOS POR LAS EMPRESAS NO FINANCIERAS</t>
  </si>
  <si>
    <t>MUNICIPIO MEDELLIN</t>
  </si>
  <si>
    <t>BONOS Y TITULOS EMITIDOS POR LAS ENTIDADES FINANCIERAS</t>
  </si>
  <si>
    <t>BANCOLDEX</t>
  </si>
  <si>
    <t>INVERSIONES ADMINISTRACION DE LIQUIDEZ EN TITULOS DE DEUDA -OTRAS INVERSIONES EN TITULOS DE DEUDA</t>
  </si>
  <si>
    <t>OTRAS INVERSIONES EN TITULOS DE DEUDA</t>
  </si>
  <si>
    <t>FINAGRO</t>
  </si>
  <si>
    <t>RECURSOS ENTREGADOS EN ADMINISTRACION - EN ADMINISTRACION</t>
  </si>
  <si>
    <t>EN ADMINISTRACION</t>
  </si>
  <si>
    <t>041500000</t>
  </si>
  <si>
    <t>ICETEX</t>
  </si>
  <si>
    <t>OPERACIONES DE FINANCIAMIENTO INTERNAS DE LARGO PLAZO -PRESTAMOS AL GOBIERNO NACIONAL</t>
  </si>
  <si>
    <t>PRESTAMOS AL GOBIERNO NACIONAL</t>
  </si>
  <si>
    <t>TRANSFERENCIAS POR PAGAR  - SISTEMA GENERAL DE PARTICIPACIONES</t>
  </si>
  <si>
    <t>AMAZONAS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</si>
  <si>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</si>
  <si>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</si>
  <si>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</si>
  <si>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</si>
  <si>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</si>
  <si>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</si>
  <si>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</si>
  <si>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</si>
  <si>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</si>
  <si>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</si>
  <si>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</si>
  <si>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</si>
  <si>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GUAINIA</t>
  </si>
  <si>
    <t>GUAVIARE</t>
  </si>
  <si>
    <t>HUILA</t>
  </si>
  <si>
    <t>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</si>
  <si>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</si>
  <si>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</si>
  <si>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</si>
  <si>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</si>
  <si>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</si>
  <si>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</si>
  <si>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</si>
  <si>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</si>
  <si>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</si>
  <si>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</si>
  <si>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</si>
  <si>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</t>
  </si>
  <si>
    <t>VAUPES</t>
  </si>
  <si>
    <t>VICHADA</t>
  </si>
  <si>
    <t>ATLANTICO - BARRANQUILLA</t>
  </si>
  <si>
    <t>CUNDINAMARCA - BOGOTA</t>
  </si>
  <si>
    <t>BOLIVAR - CARTAGENA</t>
  </si>
  <si>
    <t>MAGDALENA - SANTA MARTA</t>
  </si>
  <si>
    <t>218805088</t>
  </si>
  <si>
    <t>ANTIOQUIA - BELLO</t>
  </si>
  <si>
    <t>216605266</t>
  </si>
  <si>
    <t>ANTIOQUIA- ENVIGADO</t>
  </si>
  <si>
    <t>ANTIOQUIA - ITAGUI</t>
  </si>
  <si>
    <t>210105001</t>
  </si>
  <si>
    <t>ANTIOQUIA - MEDELLIN</t>
  </si>
  <si>
    <t>213705837</t>
  </si>
  <si>
    <t>ANTIOQUIA - TURBO</t>
  </si>
  <si>
    <t>ATLANTICO - SOLEDAD</t>
  </si>
  <si>
    <t>213013430</t>
  </si>
  <si>
    <t>BOLIVAR - MAGANGUE</t>
  </si>
  <si>
    <t>BOYACA - TUNJA</t>
  </si>
  <si>
    <t>BOYACA - DUITAMA</t>
  </si>
  <si>
    <t>BOYACA - SOGAMOSO</t>
  </si>
  <si>
    <t>CALDAS - MANIZALES</t>
  </si>
  <si>
    <t>CAQUETA - FLORENCIA</t>
  </si>
  <si>
    <t>CAUCA - POPAYAN</t>
  </si>
  <si>
    <t>CESAR - VALLEDUPAR</t>
  </si>
  <si>
    <t>CORDOBA - MONTERIA</t>
  </si>
  <si>
    <t>CORDOBA - LORICA</t>
  </si>
  <si>
    <t>CORDOBA - SAHAGUN</t>
  </si>
  <si>
    <t>CUNDINAMARCA - FUSAGASUGA</t>
  </si>
  <si>
    <t>CUNDINAMARCA - GIRADOT</t>
  </si>
  <si>
    <t>CUNDINAMARCA - SOACHA</t>
  </si>
  <si>
    <t>GUAJIRA - MAICAO</t>
  </si>
  <si>
    <t>HUILA - NEIVA</t>
  </si>
  <si>
    <t>MAGDALENA - CIENAGA</t>
  </si>
  <si>
    <t>META - VILLAVICENCIO</t>
  </si>
  <si>
    <t>NARIÑO -PASTO</t>
  </si>
  <si>
    <t>NARIÑO - TUMACO</t>
  </si>
  <si>
    <t>NORTE DE SANTANDER - CUCUTA</t>
  </si>
  <si>
    <t>QUINDIO - ARMENIA</t>
  </si>
  <si>
    <t>RISARALDA -PEREIRA</t>
  </si>
  <si>
    <t>RISARALDA - DOSQUEBRADAS</t>
  </si>
  <si>
    <t>SANTANDER - BUCARAMANGA</t>
  </si>
  <si>
    <t>SANTANDER - BARRANCABERMEJA</t>
  </si>
  <si>
    <t>SANTANDER - FLORIDABLANCA</t>
  </si>
  <si>
    <t>SANTANDER - GIRON</t>
  </si>
  <si>
    <t>SUCRE - SINCELEJO</t>
  </si>
  <si>
    <t>TOLIMA - IBAGUE</t>
  </si>
  <si>
    <t>VALLE DEL CAUCA - CALI</t>
  </si>
  <si>
    <t>VALLE DEL CAUCA - BUENAVENTURA</t>
  </si>
  <si>
    <t>VALLE DEL CAUCA- BUGA</t>
  </si>
  <si>
    <t>VALLE DEL CAUCA -CARTAGO</t>
  </si>
  <si>
    <t>VALLE DEL CAUCA - PALMIRA</t>
  </si>
  <si>
    <t>VALLE DEL CAUCA - TULUA</t>
  </si>
  <si>
    <t>210205002</t>
  </si>
  <si>
    <t>ANTIOQUIA - ABEJORRAL</t>
  </si>
  <si>
    <t>210405004</t>
  </si>
  <si>
    <t>ANTIOQUIA - ABRIAQUI</t>
  </si>
  <si>
    <t>212105021</t>
  </si>
  <si>
    <t>ANTIOQUIA - ALEJANDRIA</t>
  </si>
  <si>
    <t>213005030</t>
  </si>
  <si>
    <t>ANTIOQUIA - AMAGA</t>
  </si>
  <si>
    <t>213105031</t>
  </si>
  <si>
    <t>ANTIOQUIA - AMALFI</t>
  </si>
  <si>
    <t>213405034</t>
  </si>
  <si>
    <t>ANTIOQUIA - ANDES</t>
  </si>
  <si>
    <t>213605036</t>
  </si>
  <si>
    <t>ANTIOQUIA - ANGELOPOLIS</t>
  </si>
  <si>
    <t>213805038</t>
  </si>
  <si>
    <t>ANTIOQUIA - ANGOSTURA</t>
  </si>
  <si>
    <t>214005040</t>
  </si>
  <si>
    <t>ANTIOQUIA - ANORI</t>
  </si>
  <si>
    <t>ANTIOQUIA - SANTAFE DE ANTIOQUIA</t>
  </si>
  <si>
    <t>214405044</t>
  </si>
  <si>
    <t>ANTIOQUIA - ANZA</t>
  </si>
  <si>
    <t>214505045</t>
  </si>
  <si>
    <t>ANTIOQUIA - APARTADO</t>
  </si>
  <si>
    <t>ANTIOQUIA - ARBOLETES</t>
  </si>
  <si>
    <t>215505055</t>
  </si>
  <si>
    <t>ANTIOQUIA - ARGELIA</t>
  </si>
  <si>
    <t>ANTIOQUIA - ARMENIA</t>
  </si>
  <si>
    <t>217905079</t>
  </si>
  <si>
    <t>ANTIOQUIA - BARBOSA</t>
  </si>
  <si>
    <t>218605086</t>
  </si>
  <si>
    <t>ANTIOQUIA - BELMIRA</t>
  </si>
  <si>
    <t>219105091</t>
  </si>
  <si>
    <t>ANTIOQUIA - BETANIA</t>
  </si>
  <si>
    <t>219305093</t>
  </si>
  <si>
    <t>CUNDINAMARCA</t>
  </si>
  <si>
    <t>BOGOTA D.C.</t>
  </si>
  <si>
    <t>MINISTERIO DE EDUCACION NACIONAL</t>
  </si>
  <si>
    <t>011300000</t>
  </si>
  <si>
    <t>2007/04/01 AL 2007/06/30</t>
  </si>
  <si>
    <t>SEGUNDO TRIMESTRE 2007</t>
  </si>
  <si>
    <t>CONCEPTO</t>
  </si>
  <si>
    <t>SALDO</t>
  </si>
  <si>
    <t>MOVIMIENTO</t>
  </si>
  <si>
    <t>SALDO FINAL</t>
  </si>
  <si>
    <t>CODIGO CONTABLE</t>
  </si>
  <si>
    <t>NOMBRE</t>
  </si>
  <si>
    <t>INICIAL</t>
  </si>
  <si>
    <t>FINAL</t>
  </si>
  <si>
    <t>CORRIENTE</t>
  </si>
  <si>
    <t>NO CORRIENTE</t>
  </si>
  <si>
    <t>0</t>
  </si>
  <si>
    <t>CUENTAS DE PRESUPUESTO Y TESORERIA</t>
  </si>
  <si>
    <t>0.3</t>
  </si>
  <si>
    <t>PRESUPUESTO DE GASTOS DE FUNCIONAMIENTO</t>
  </si>
  <si>
    <t>0.3.20</t>
  </si>
  <si>
    <t>GASTOS DE PERSONAL APROBADOS (CR)</t>
  </si>
  <si>
    <t>0.3.20.01</t>
  </si>
  <si>
    <t>0.3.20.02</t>
  </si>
  <si>
    <t>0.3.20.03</t>
  </si>
  <si>
    <t>0.3.20.05</t>
  </si>
  <si>
    <t>0.3.20.07</t>
  </si>
  <si>
    <t>0.3.20.08</t>
  </si>
  <si>
    <t>0.3.20.10</t>
  </si>
  <si>
    <t>0.3.20.14</t>
  </si>
  <si>
    <t>0.3.20.15</t>
  </si>
  <si>
    <t>0.3.20.16</t>
  </si>
  <si>
    <t>0.3.20.17</t>
  </si>
  <si>
    <t>0.3.20.18</t>
  </si>
  <si>
    <t>0.3.20.19</t>
  </si>
  <si>
    <t>0.3.21</t>
  </si>
  <si>
    <t>GASTOS GENERALES APROBADOS (CR)</t>
  </si>
  <si>
    <t>0.3.21.01</t>
  </si>
  <si>
    <t>0.3.21.03</t>
  </si>
  <si>
    <t>0.3.21.06</t>
  </si>
  <si>
    <t>0.3.21.07</t>
  </si>
  <si>
    <t>0.3.21.08</t>
  </si>
  <si>
    <t>0.3.21.09</t>
  </si>
  <si>
    <t>0.3.21.10</t>
  </si>
  <si>
    <t>0.3.21.11</t>
  </si>
  <si>
    <t>0.3.21.13</t>
  </si>
  <si>
    <t>0.3.21.16</t>
  </si>
  <si>
    <t>0.3.21.23</t>
  </si>
  <si>
    <t>0.3.21.91</t>
  </si>
  <si>
    <t>0.3.23</t>
  </si>
  <si>
    <t>TRANSFERENCIAS CORRIENTES APROBADAS (CR)</t>
  </si>
  <si>
    <t>0.3.23.01</t>
  </si>
  <si>
    <t>0.3.23.02</t>
  </si>
  <si>
    <t>0.3.23.06</t>
  </si>
  <si>
    <t>0.3.23.07</t>
  </si>
  <si>
    <t>0.3.23.08</t>
  </si>
  <si>
    <t>0.3.23.10</t>
  </si>
  <si>
    <t>0.3.23.12</t>
  </si>
  <si>
    <t>0.3.23.13</t>
  </si>
  <si>
    <t>0.3.23.20</t>
  </si>
  <si>
    <t>0.3.31</t>
  </si>
  <si>
    <t>GASTOS DE PERSONAL POR EJECUTAR (DB)</t>
  </si>
  <si>
    <t>0.3.31.01</t>
  </si>
  <si>
    <t>0.3.31.02</t>
  </si>
  <si>
    <t>0.3.31.03</t>
  </si>
  <si>
    <t>0.3.31.05</t>
  </si>
  <si>
    <t>0.3.31.07</t>
  </si>
  <si>
    <t>0.3.31.08</t>
  </si>
  <si>
    <t>0.3.31.10</t>
  </si>
  <si>
    <t>0.3.31.14</t>
  </si>
  <si>
    <t>0.3.31.15</t>
  </si>
  <si>
    <t>0.3.31.16</t>
  </si>
  <si>
    <t>0.3.31.17</t>
  </si>
  <si>
    <t>0.3.31.18</t>
  </si>
  <si>
    <t>0.3.31.19</t>
  </si>
  <si>
    <t>0.3.32</t>
  </si>
  <si>
    <t>GASTOS GENERALES POR EJECUTAR (DB)</t>
  </si>
  <si>
    <t>0.3.32.01</t>
  </si>
  <si>
    <t>0.3.32.03</t>
  </si>
  <si>
    <t>0.3.32.06</t>
  </si>
  <si>
    <t>0.3.32.07</t>
  </si>
  <si>
    <t>0.3.32.08</t>
  </si>
  <si>
    <t>0.3.32.09</t>
  </si>
  <si>
    <t>0.3.32.10</t>
  </si>
  <si>
    <t>0.3.32.11</t>
  </si>
  <si>
    <t>0.3.32.13</t>
  </si>
  <si>
    <t>0.3.32.16</t>
  </si>
  <si>
    <t>0.3.32.23</t>
  </si>
  <si>
    <t>0.3.32.91</t>
  </si>
  <si>
    <t>0.3.34</t>
  </si>
  <si>
    <t>TRANSFERENCIAS CORRIENTES POR EJECUTAR (DB)</t>
  </si>
  <si>
    <t>0.3.34.01</t>
  </si>
  <si>
    <t>0.3.34.02</t>
  </si>
  <si>
    <t>0.3.34.06</t>
  </si>
  <si>
    <t>0.3.34.07</t>
  </si>
  <si>
    <t>0.3.34.08</t>
  </si>
  <si>
    <t>0.3.34.10</t>
  </si>
  <si>
    <t>0.3.34.12</t>
  </si>
  <si>
    <t>0.3.34.13</t>
  </si>
  <si>
    <t>0.3.34.20</t>
  </si>
  <si>
    <t>0.3.50</t>
  </si>
  <si>
    <t>GASTOS DE PERSONAL COMPROMETIDOS (DB)</t>
  </si>
  <si>
    <t>0.3.50.01</t>
  </si>
  <si>
    <t>0.3.50.02</t>
  </si>
  <si>
    <t>0.3.50.03</t>
  </si>
  <si>
    <t>0.3.50.05</t>
  </si>
  <si>
    <t>0.3.50.07</t>
  </si>
  <si>
    <t>0.3.50.08</t>
  </si>
  <si>
    <t>0.3.50.10</t>
  </si>
  <si>
    <t>0.3.50.14</t>
  </si>
  <si>
    <t>0.3.50.15</t>
  </si>
  <si>
    <t>0.3.50.16</t>
  </si>
  <si>
    <t>0.3.50.17</t>
  </si>
  <si>
    <t>0.3.50.18</t>
  </si>
  <si>
    <t>0.3.50.19</t>
  </si>
  <si>
    <t>0.3.51</t>
  </si>
  <si>
    <t>GASTOS GENERALES COMPROMETIDOS (DB)</t>
  </si>
  <si>
    <t>0.3.51.01</t>
  </si>
  <si>
    <t>0.3.51.06</t>
  </si>
  <si>
    <t>0.3.51.07</t>
  </si>
  <si>
    <t>0.3.51.08</t>
  </si>
  <si>
    <t>0.3.51.09</t>
  </si>
  <si>
    <t>0.3.51.10</t>
  </si>
  <si>
    <t>0.3.51.11</t>
  </si>
  <si>
    <t>0.3.51.13</t>
  </si>
  <si>
    <t>0.3.51.23</t>
  </si>
  <si>
    <t>0.3.51.91</t>
  </si>
  <si>
    <t>0.3.52</t>
  </si>
  <si>
    <t>TRANSFERENCIAS CORRIENTES COMPROMETIDAS (DB)</t>
  </si>
  <si>
    <t>0.3.52.01</t>
  </si>
  <si>
    <t>0.3.52.02</t>
  </si>
  <si>
    <t>0.3.52.06</t>
  </si>
  <si>
    <t>0.3.52.07</t>
  </si>
  <si>
    <t>0.3.52.08</t>
  </si>
  <si>
    <t>0.3.52.10</t>
  </si>
  <si>
    <t>0.3.52.12</t>
  </si>
  <si>
    <t>0.3.52.13</t>
  </si>
  <si>
    <t>0.3.52.20</t>
  </si>
  <si>
    <t>0.3.60</t>
  </si>
  <si>
    <t>OBLIGACIONES EN GASTOS DE PERSONAL (DB)</t>
  </si>
  <si>
    <t>0.3.60.01</t>
  </si>
  <si>
    <t>0.3.60.02</t>
  </si>
  <si>
    <t>0.3.60.03</t>
  </si>
  <si>
    <t>0.3.60.07</t>
  </si>
  <si>
    <t>0.3.60.14</t>
  </si>
  <si>
    <t>0.3.60.15</t>
  </si>
  <si>
    <t>0.3.60.16</t>
  </si>
  <si>
    <t>0.3.60.17</t>
  </si>
  <si>
    <t>0.3.60.18</t>
  </si>
  <si>
    <t>0.3.60.19</t>
  </si>
  <si>
    <t>0.3.61</t>
  </si>
  <si>
    <t>OBLIGACIONES EN GASTOS GENERALES (DB)</t>
  </si>
  <si>
    <t>0.3.61.06</t>
  </si>
  <si>
    <t>Adquisicion de bienes y servicios û</t>
  </si>
  <si>
    <t>0.3.61.09</t>
  </si>
  <si>
    <t>0.3.61.10</t>
  </si>
  <si>
    <t>0.3.61.11</t>
  </si>
  <si>
    <t>0.3.61.13</t>
  </si>
  <si>
    <t>0.3.62</t>
  </si>
  <si>
    <t>OBLIGACIONES EN TRANSFERENCIAS CORRIENTES (DB)</t>
  </si>
  <si>
    <t>0.3.62.01</t>
  </si>
  <si>
    <t>0.3.62.02</t>
  </si>
  <si>
    <t>0.3.62.06</t>
  </si>
  <si>
    <t>0.3.62.07</t>
  </si>
  <si>
    <t>0.3.62.10</t>
  </si>
  <si>
    <t>0.3.62.12</t>
  </si>
  <si>
    <t>0.3.62.13</t>
  </si>
  <si>
    <t>0.3.62.20</t>
  </si>
  <si>
    <t>0.3.70</t>
  </si>
  <si>
    <t>PAGOS EN EFECTIVO POR GASTOS DE PERSONAL (DB)</t>
  </si>
  <si>
    <t>0.3.70.01</t>
  </si>
  <si>
    <t>0.3.70.02</t>
  </si>
  <si>
    <t>0.3.70.03</t>
  </si>
  <si>
    <t>0.3.70.05</t>
  </si>
  <si>
    <t>0.3.70.07</t>
  </si>
  <si>
    <t>0.3.70.08</t>
  </si>
  <si>
    <t>0.3.70.10</t>
  </si>
  <si>
    <t xml:space="preserve">Servicios personales Indirectos û </t>
  </si>
  <si>
    <t>0.3.70.14</t>
  </si>
  <si>
    <t>0.3.70.15</t>
  </si>
  <si>
    <t>0.3.70.16</t>
  </si>
  <si>
    <t>0.3.70.17</t>
  </si>
  <si>
    <t>0.3.70.18</t>
  </si>
  <si>
    <t>0.3.70.19</t>
  </si>
  <si>
    <t>0.3.71</t>
  </si>
  <si>
    <t>1.4.20.90</t>
  </si>
  <si>
    <t>1.9.10.90</t>
  </si>
  <si>
    <t>5.8.10.90</t>
  </si>
  <si>
    <t>Otros Gastos Extraordinarios</t>
  </si>
  <si>
    <t>1.6.65.04</t>
  </si>
  <si>
    <t>PAGOS EN EFECTIVO POR GASTOS GENERALES (DB)</t>
  </si>
  <si>
    <t>0.3.71.01</t>
  </si>
  <si>
    <t>0.3.71.06</t>
  </si>
  <si>
    <t>Adquisión de bienes y servicos ú</t>
  </si>
  <si>
    <t>0.3.71.07</t>
  </si>
  <si>
    <t>0.3.71.08</t>
  </si>
  <si>
    <t>0.3.71.09</t>
  </si>
  <si>
    <t>0.3.71.10</t>
  </si>
  <si>
    <t>0.3.71.11</t>
  </si>
  <si>
    <t>0.3.71.13</t>
  </si>
  <si>
    <t>0.3.71.23</t>
  </si>
  <si>
    <t>0.3.71.91</t>
  </si>
  <si>
    <t>Adquisión de bienes y servicos ú otros</t>
  </si>
  <si>
    <t>0.3.72</t>
  </si>
  <si>
    <t>PAGOS EN EFECTIVO POR TRANSFERENCIAS CORRIENTES (DB)</t>
  </si>
  <si>
    <t>0.3.72.01</t>
  </si>
  <si>
    <t>0.3.72.02</t>
  </si>
  <si>
    <t>0.3.72.06</t>
  </si>
  <si>
    <t>0.3.72.07</t>
  </si>
  <si>
    <t>0.3.72.10</t>
  </si>
  <si>
    <t>0.3.72.12</t>
  </si>
  <si>
    <t>0.3.72.13</t>
  </si>
  <si>
    <t>0.3.72.20</t>
  </si>
  <si>
    <t>0.5</t>
  </si>
  <si>
    <t>PRESUPUESTO DE GASTOS DE INVERSION APROBADOS</t>
  </si>
  <si>
    <t>0.5.36</t>
  </si>
  <si>
    <t>SECTOR EDUCACION û APROBADOS (CR)</t>
  </si>
  <si>
    <t>0.5.36.01</t>
  </si>
  <si>
    <t>0.5.36.03</t>
  </si>
  <si>
    <t>0.5.36.11</t>
  </si>
  <si>
    <t>0.5.36.18</t>
  </si>
  <si>
    <t>0.5.36.21</t>
  </si>
  <si>
    <t>0.5.36.22</t>
  </si>
  <si>
    <t>0.5.36.23</t>
  </si>
  <si>
    <t>0.5.61</t>
  </si>
  <si>
    <t>SECTOR EDUCACION - POR EJECUTAR (DB)</t>
  </si>
  <si>
    <t>0.5.61.01</t>
  </si>
  <si>
    <t>0.5.61.03</t>
  </si>
  <si>
    <t>0.5.61.11</t>
  </si>
  <si>
    <t>0.5.61.18</t>
  </si>
  <si>
    <t>0.5.61.21</t>
  </si>
  <si>
    <t>0.5.61.22</t>
  </si>
  <si>
    <t>0.5.61.23</t>
  </si>
  <si>
    <t>0.6</t>
  </si>
  <si>
    <t>PRESUPUESTO DE GASTOS DE INVERSION EJECUTADOS</t>
  </si>
  <si>
    <t>0.6.36</t>
  </si>
  <si>
    <t>SECTOR EDUCACION û COMPROMISOS (DB)</t>
  </si>
  <si>
    <t>0.6.36.01</t>
  </si>
  <si>
    <t>Contrucción infraestructura propia del sector</t>
  </si>
  <si>
    <t>0.6.36.03</t>
  </si>
  <si>
    <t>0.6.36.11</t>
  </si>
  <si>
    <t>0.6.36.18</t>
  </si>
  <si>
    <t>0.6.36.21</t>
  </si>
  <si>
    <t>0.6.36.22</t>
  </si>
  <si>
    <t>0.6.61</t>
  </si>
  <si>
    <t>SECTOR EDUCACION û OBLIGACIONES (DB)</t>
  </si>
  <si>
    <t>0.6.61.03</t>
  </si>
  <si>
    <t xml:space="preserve">Mejoramiento y mantenimiento de </t>
  </si>
  <si>
    <t>0.6.61.11</t>
  </si>
  <si>
    <t>0.6.61.18</t>
  </si>
  <si>
    <t xml:space="preserve">Administracion, atencion, control y </t>
  </si>
  <si>
    <t>0.6.61.21</t>
  </si>
  <si>
    <t>0.6.61.22</t>
  </si>
  <si>
    <t>0.7</t>
  </si>
  <si>
    <t>PRESUPUESTO DE GASTOS DE INVERSION PAGADOS</t>
  </si>
  <si>
    <t>0.7.36</t>
  </si>
  <si>
    <t>SECTOR EDUCACION û PAGOS EN EFECTIVO (DB)</t>
  </si>
  <si>
    <t>0.7.36.01</t>
  </si>
  <si>
    <t>0.7.36.03</t>
  </si>
  <si>
    <t>0.7.36.11</t>
  </si>
  <si>
    <t>0.7.36.18</t>
  </si>
  <si>
    <t>0.7.36.21</t>
  </si>
  <si>
    <t>0.7.36.22</t>
  </si>
  <si>
    <t>0.7.36.23</t>
  </si>
  <si>
    <t>0.8</t>
  </si>
  <si>
    <t>RESERVAS PRESUPUESTALES Y CUENTAS POR PAGAR</t>
  </si>
  <si>
    <t>0.8.30</t>
  </si>
  <si>
    <t>RESERVAS PRESUPUESTALES CONSTITUIDAS (CR)</t>
  </si>
  <si>
    <t>0.8.30.01</t>
  </si>
  <si>
    <t>0.8.30.02</t>
  </si>
  <si>
    <t>0.8.30.03</t>
  </si>
  <si>
    <t>0.8.30.15</t>
  </si>
  <si>
    <t>0.8.35</t>
  </si>
  <si>
    <t>RESERVAS PRESUPUESTALES POR EJECUTAR (DB)</t>
  </si>
  <si>
    <t>0.8.35.01</t>
  </si>
  <si>
    <t>0.8.35.02</t>
  </si>
  <si>
    <t>0.8.35.03</t>
  </si>
  <si>
    <t>0.8.35.15</t>
  </si>
  <si>
    <t>0.8.40</t>
  </si>
  <si>
    <t>OBLIGACIONES EN RESERVAS PRESUPUESTALES (DB)</t>
  </si>
  <si>
    <t>0.8.40.01</t>
  </si>
  <si>
    <t>0.8.40.02</t>
  </si>
  <si>
    <t>0.8.40.03</t>
  </si>
  <si>
    <t>0.8.40.15</t>
  </si>
  <si>
    <t>0.8.45</t>
  </si>
  <si>
    <t>RESERVAS PRESUPUESTALES PAGADAS (DB)</t>
  </si>
  <si>
    <t>0.8.45.01</t>
  </si>
  <si>
    <t>0.8.45.02</t>
  </si>
  <si>
    <t>0.8.45.03</t>
  </si>
  <si>
    <t>0.8.45.15</t>
  </si>
  <si>
    <t>0.8.50</t>
  </si>
  <si>
    <t>CUENTAS POR PAGAR CONSTITUIDAS (CR)</t>
  </si>
  <si>
    <t>0.8.50.02</t>
  </si>
  <si>
    <t>0.8.50.03</t>
  </si>
  <si>
    <t>0.8.50.15</t>
  </si>
  <si>
    <t>0.8.55</t>
  </si>
  <si>
    <t>CUENTAS POR PAGAR PENDIENTES DE CANCELAR (DB)</t>
  </si>
  <si>
    <t>0.8.55.02</t>
  </si>
  <si>
    <t>0.8.55.03</t>
  </si>
  <si>
    <t>0.8.55.15</t>
  </si>
  <si>
    <t>0.8.60</t>
  </si>
  <si>
    <t>CUENTAS POR PAGAR CANCELADAS (DB)</t>
  </si>
  <si>
    <t>0.8.60.02</t>
  </si>
  <si>
    <t>0.8.60.03</t>
  </si>
  <si>
    <t>0.8.60.15</t>
  </si>
  <si>
    <t>1</t>
  </si>
  <si>
    <t>ACTIVOS</t>
  </si>
  <si>
    <t>1.1</t>
  </si>
  <si>
    <t>EFECTIVO</t>
  </si>
  <si>
    <t>1.1.05</t>
  </si>
  <si>
    <t>CAJA</t>
  </si>
  <si>
    <t>1.1.05.02</t>
  </si>
  <si>
    <t>Caja menor</t>
  </si>
  <si>
    <t>1.1.10</t>
  </si>
  <si>
    <t>DEPOSITOS EN INSTITUCIONES FINANCIERAS</t>
  </si>
  <si>
    <t>1.1.10.05</t>
  </si>
  <si>
    <t>Cuenta corriente bancaria</t>
  </si>
  <si>
    <t>1.1.10.06</t>
  </si>
  <si>
    <t>1.2</t>
  </si>
  <si>
    <t>INVERSIONES E INSTRUMENTOS DERIVADOS</t>
  </si>
  <si>
    <t>1.2.01</t>
  </si>
  <si>
    <t>INVERSIONES ADMINISTRACION DE LIQUIDEZ EN TITULOS DE DEUDA</t>
  </si>
  <si>
    <t>1.2.01.01</t>
  </si>
  <si>
    <t>Titulos de tesoreria -TES</t>
  </si>
  <si>
    <t>1.2.01.06</t>
  </si>
  <si>
    <t>1.2.01.41</t>
  </si>
  <si>
    <t>1.2.01.90</t>
  </si>
  <si>
    <t>1.4</t>
  </si>
  <si>
    <t>DEUDORES</t>
  </si>
  <si>
    <t>1.4.02</t>
  </si>
  <si>
    <t>APORTES SOBRE LA NOMINA</t>
  </si>
  <si>
    <t>1.4.02.05</t>
  </si>
  <si>
    <t>Escuelas industriales e institutos tecnicos</t>
  </si>
  <si>
    <t>1.4.20</t>
  </si>
  <si>
    <t>AVANCES Y ANTICIPOS ENTREGADOS</t>
  </si>
  <si>
    <t>1.4.20.03</t>
  </si>
  <si>
    <t>1.4.20.13</t>
  </si>
  <si>
    <t>Anticipos para convenios de inversión</t>
  </si>
  <si>
    <t>1.4.24</t>
  </si>
  <si>
    <t>RECURSOS ENTREGADOS EN ADMINISTRACION</t>
  </si>
  <si>
    <t>1.4.24.01</t>
  </si>
  <si>
    <t>1.4.24.02</t>
  </si>
  <si>
    <t>1.4.25</t>
  </si>
  <si>
    <t>DEPOSITOS ENTREGADOS EN GARANTIA</t>
  </si>
  <si>
    <t>1.4.25.03</t>
  </si>
  <si>
    <t>1.4.70</t>
  </si>
  <si>
    <t>OTROS DEUDORES</t>
  </si>
  <si>
    <t>1.4.70.64</t>
  </si>
  <si>
    <t>Pago por cuenta de terceros</t>
  </si>
  <si>
    <t>1.4.70.84</t>
  </si>
  <si>
    <t>1.4.70.90</t>
  </si>
  <si>
    <t>1.5</t>
  </si>
  <si>
    <t>INVENTARIOS</t>
  </si>
  <si>
    <t>1.5.10</t>
  </si>
  <si>
    <t>MERCANCIAS EN EXISTENCIA</t>
  </si>
  <si>
    <t>1.5.10.39</t>
  </si>
  <si>
    <t>1.6</t>
  </si>
  <si>
    <t>PROPIEDADES, PLANTA Y EQUIPO</t>
  </si>
  <si>
    <t>1.6.05</t>
  </si>
  <si>
    <t>TERRENOS</t>
  </si>
  <si>
    <t>1.6.05.01</t>
  </si>
  <si>
    <t>Urbanos</t>
  </si>
  <si>
    <t>1.6.15</t>
  </si>
  <si>
    <t>CONSTRUCCIONES EN CURSO</t>
  </si>
  <si>
    <t>1.6.15.01</t>
  </si>
  <si>
    <t>1.6.35</t>
  </si>
  <si>
    <t>BIENES MUEBLES EN BODEGA</t>
  </si>
  <si>
    <t>1.6.35.01</t>
  </si>
  <si>
    <t>1.6.35.03</t>
  </si>
  <si>
    <t>1.6.35.04</t>
  </si>
  <si>
    <t>Equipos de comunicacion y computacion</t>
  </si>
  <si>
    <t>1.6.35.05</t>
  </si>
  <si>
    <t>Equipos de transporte, traccion y elevacion</t>
  </si>
  <si>
    <t>1.6.35.11</t>
  </si>
  <si>
    <t>1.6.40</t>
  </si>
  <si>
    <t>EDIFICACIONES</t>
  </si>
  <si>
    <t>1.6.40.01</t>
  </si>
  <si>
    <t>Edificios y casas</t>
  </si>
  <si>
    <t>1.6.40.15</t>
  </si>
  <si>
    <t>1.6.55</t>
  </si>
  <si>
    <t>MAQUINARIA Y EQUIPO</t>
  </si>
  <si>
    <t>1.6.55.01</t>
  </si>
  <si>
    <t>1.6.55.02</t>
  </si>
  <si>
    <t>1.6.55.05</t>
  </si>
  <si>
    <t>1.6.55.06</t>
  </si>
  <si>
    <t>1.6.65</t>
  </si>
  <si>
    <t>MUEBLES, ENSERES Y EQUIPOS DE OFICINA</t>
  </si>
  <si>
    <t>1.6.65.01</t>
  </si>
  <si>
    <t>1.6.65.02</t>
  </si>
  <si>
    <t>1.6.70</t>
  </si>
  <si>
    <t>EQUIPOS DE COMUNICACIoN Y COMPUTACIoN</t>
  </si>
  <si>
    <t>1.6.70.01</t>
  </si>
  <si>
    <t>1.6.70.02</t>
  </si>
  <si>
    <t>1.6.75</t>
  </si>
  <si>
    <t>EQUIPO DE TRANSPORTE, TRACCION Y ELEVACION</t>
  </si>
  <si>
    <t>1.6.75.02</t>
  </si>
  <si>
    <t>1.6.80</t>
  </si>
  <si>
    <t>EQUIPOS DE COMEDOR, COCINA, DESPENSA Y HOTELERIA</t>
  </si>
  <si>
    <t>1.6.80.02</t>
  </si>
  <si>
    <t>Equipo de restaurante y cafeteria</t>
  </si>
  <si>
    <t>1.6.85</t>
  </si>
  <si>
    <t>DEPRECIACION ACUMULADA (CR)</t>
  </si>
  <si>
    <t>1.6.85.01</t>
  </si>
  <si>
    <t>1.6.85.04</t>
  </si>
  <si>
    <t>1.6.85.06</t>
  </si>
  <si>
    <t>Muebles, enseres y equipos de oficina</t>
  </si>
  <si>
    <t>1.6.85.07</t>
  </si>
  <si>
    <t>1.6.85.08</t>
  </si>
  <si>
    <t>1.6.85.09</t>
  </si>
  <si>
    <t>Equipo de comedor, cocina, despensa y hoteleria</t>
  </si>
  <si>
    <t>1.9</t>
  </si>
  <si>
    <t>OTROS ACTIVOS</t>
  </si>
  <si>
    <t>1.9.05</t>
  </si>
  <si>
    <t>BIENES Y SERVICIOS PAGADOS POR ANTICIPADO</t>
  </si>
  <si>
    <t>1.9.05.01</t>
  </si>
  <si>
    <t>Seguros</t>
  </si>
  <si>
    <t>1.9.05.05</t>
  </si>
  <si>
    <t>1.9.05.13</t>
  </si>
  <si>
    <t>1.9.10</t>
  </si>
  <si>
    <t>CARGOS DIFERIDOS</t>
  </si>
  <si>
    <t>1.9.10.01</t>
  </si>
  <si>
    <t>1.9.10.04</t>
  </si>
  <si>
    <t>Dotación a trabajadores</t>
  </si>
  <si>
    <t>1.9.10.08</t>
  </si>
  <si>
    <t>1.9.10.21</t>
  </si>
  <si>
    <t>1.9.20</t>
  </si>
  <si>
    <t>BIENES ENTREGADOS A TERCEROS</t>
  </si>
  <si>
    <t>1.9.20.02</t>
  </si>
  <si>
    <t>1.9.20.05</t>
  </si>
  <si>
    <t>Bienes muebles entregados en comodato</t>
  </si>
  <si>
    <t>1.9.25</t>
  </si>
  <si>
    <t>AMORTIZACION ACUMULADA DE BIENES ENTREGADOS A TERCEROS (CR)</t>
  </si>
  <si>
    <t>1.9.25.05</t>
  </si>
  <si>
    <t>1.9.70</t>
  </si>
  <si>
    <t>INTANGIBLES</t>
  </si>
  <si>
    <t>1.9.70.08</t>
  </si>
  <si>
    <t>1.9.75</t>
  </si>
  <si>
    <t>AMORTIZACION ACUMULADA DE INTANGIBLES (CR)</t>
  </si>
  <si>
    <t>1.9.75.08</t>
  </si>
  <si>
    <t>1.9.99</t>
  </si>
  <si>
    <t>VALORIZACIONES</t>
  </si>
  <si>
    <t>1.9.99.52</t>
  </si>
  <si>
    <t>1.9.99.62</t>
  </si>
  <si>
    <t>2</t>
  </si>
  <si>
    <t>PASIVOS</t>
  </si>
  <si>
    <t>2.3</t>
  </si>
  <si>
    <t>OPERACIONES DE FINANCIAMIENTO E INSTRUMENTOS DERIVADOS</t>
  </si>
  <si>
    <t>2.3.07</t>
  </si>
  <si>
    <t>OPERACIONES DE FINANCIAMIENTO INTERNAS DE LARGO PLAZO</t>
  </si>
  <si>
    <t>2.3.07.06</t>
  </si>
  <si>
    <t>2.4</t>
  </si>
  <si>
    <t>CUENTAS POR PAGAR</t>
  </si>
  <si>
    <t>2.4.01</t>
  </si>
  <si>
    <t>ADQUISICION DE BIENES Y SERVICIOS NACIONALES</t>
  </si>
  <si>
    <t>2.4.01.01</t>
  </si>
  <si>
    <t>2.4.01.02</t>
  </si>
  <si>
    <t>Proyectos de inversion</t>
  </si>
  <si>
    <t>2.4.03</t>
  </si>
  <si>
    <t>TRANSFERENCIAS POR PAGAR</t>
  </si>
  <si>
    <t>2.4.03.03</t>
  </si>
  <si>
    <t>2.4.03.14</t>
  </si>
  <si>
    <t>Sistema general de participaciones</t>
  </si>
  <si>
    <t>2.4.03.15</t>
  </si>
  <si>
    <t>2.4.25</t>
  </si>
  <si>
    <t>ACREEDORES</t>
  </si>
  <si>
    <t>2.4.25.04</t>
  </si>
  <si>
    <t>2.4.25.18</t>
  </si>
  <si>
    <t>Aportes a fondos  pensionales</t>
  </si>
  <si>
    <t>2.4.25.19</t>
  </si>
  <si>
    <t>NORTE DE SANTANDER - CACHIRA</t>
  </si>
  <si>
    <t>NORTE DE SANTANDER - CHINACOTA</t>
  </si>
  <si>
    <t>NORTE DE SANTANDER - CHITAGA</t>
  </si>
  <si>
    <t>NORTE DE SANTANDER - CONVENCION</t>
  </si>
  <si>
    <t>NORTE DE SANTANDER - CUCUTILLA</t>
  </si>
  <si>
    <t>NORTE DE SANTANDER - DURANIA</t>
  </si>
  <si>
    <t>NORTE DE SANTANDER - EL CARMEN</t>
  </si>
  <si>
    <t>NORTE DE SANTANDER - EL TARRA</t>
  </si>
  <si>
    <t>NORTE DE SANTANDER - EL ZULIA</t>
  </si>
  <si>
    <t>NORTE DE SANTANDER - GRAMALOTE</t>
  </si>
  <si>
    <t>NORTE DE SANTANDER - HACARI</t>
  </si>
  <si>
    <t>NORTE DE SANTANDER - HERRAN</t>
  </si>
  <si>
    <t>NORTE DE SANTANDER - LABATECA</t>
  </si>
  <si>
    <t>NORTE DE SANTANDER - LA ESPERANZA</t>
  </si>
  <si>
    <t>NORTE DE SANTANDER - LA PLAYA</t>
  </si>
  <si>
    <t>NORTE DE SANTANDER - LOS PATIOS</t>
  </si>
  <si>
    <t>NORTE DE SANTANDER - LOURDES</t>
  </si>
  <si>
    <t>NORTE DE SANTANDER - MUTISCUA</t>
  </si>
  <si>
    <t>NORTE DE SANTANDER - OCAÑA</t>
  </si>
  <si>
    <t>NORTE DE SANTANDER - PAMPLONA</t>
  </si>
  <si>
    <t>NORTE DE SANTANDER - PAMPLONITA</t>
  </si>
  <si>
    <t>NORTE DE SANTANDER - PUERTO SANTANDER</t>
  </si>
  <si>
    <t>NORTE DE SANTANDER - RAGONVALIA</t>
  </si>
  <si>
    <t>NORTE DE SANTANDER - SALAZAR</t>
  </si>
  <si>
    <t>NORTE DE SANTANDER - SAN CALIXTO</t>
  </si>
  <si>
    <t>NORTE DE SANTANDER - SAN CAYETANO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</si>
</sst>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240A]##,##0.00;\(##,##0.00\)"/>
    <numFmt numFmtId="165" formatCode="#,##0.0_);\(#,##0.0\)"/>
    <numFmt numFmtId="166" formatCode="#,##0.0000000_);\(#,##0.0000000\)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[$-101240A]##,##0.00;\-##,##0.00"/>
    <numFmt numFmtId="172" formatCode="#,##0.0"/>
    <numFmt numFmtId="173" formatCode="#,##0.000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0.000"/>
  </numFmts>
  <fonts count="27">
    <font>
      <sz val="10"/>
      <name val="Arial"/>
      <family val="0"/>
    </font>
    <font>
      <sz val="6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color indexed="8"/>
      <name val="Arial"/>
      <family val="0"/>
    </font>
    <font>
      <sz val="7"/>
      <name val="Arial"/>
      <family val="0"/>
    </font>
    <font>
      <b/>
      <sz val="6"/>
      <color indexed="8"/>
      <name val="Arial"/>
      <family val="0"/>
    </font>
    <font>
      <b/>
      <i/>
      <sz val="8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9"/>
      <color indexed="63"/>
      <name val="Arial"/>
      <family val="2"/>
    </font>
    <font>
      <sz val="6"/>
      <name val="Arial"/>
      <family val="2"/>
    </font>
    <font>
      <sz val="7"/>
      <color indexed="63"/>
      <name val="Arial"/>
      <family val="2"/>
    </font>
    <font>
      <sz val="5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color indexed="12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4" fillId="0" borderId="0" xfId="17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17" applyNumberFormat="1" applyFont="1" applyFill="1" applyAlignment="1">
      <alignment horizontal="right" vertical="center" wrapText="1"/>
    </xf>
    <xf numFmtId="4" fontId="6" fillId="3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171" fontId="3" fillId="4" borderId="1" xfId="0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1" xfId="17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4" fillId="4" borderId="1" xfId="17" applyNumberFormat="1" applyFont="1" applyFill="1" applyBorder="1" applyAlignment="1">
      <alignment horizontal="right" vertical="center" wrapText="1"/>
    </xf>
    <xf numFmtId="4" fontId="4" fillId="4" borderId="1" xfId="17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vertical="center"/>
    </xf>
    <xf numFmtId="171" fontId="3" fillId="5" borderId="1" xfId="0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4" fontId="3" fillId="5" borderId="1" xfId="17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3" fontId="4" fillId="5" borderId="1" xfId="17" applyNumberFormat="1" applyFont="1" applyFill="1" applyBorder="1" applyAlignment="1">
      <alignment horizontal="right" vertical="center" wrapText="1"/>
    </xf>
    <xf numFmtId="4" fontId="4" fillId="5" borderId="1" xfId="17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vertical="center"/>
    </xf>
    <xf numFmtId="171" fontId="3" fillId="6" borderId="1" xfId="0" applyNumberFormat="1" applyFont="1" applyFill="1" applyBorder="1" applyAlignment="1">
      <alignment horizontal="right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4" fontId="3" fillId="6" borderId="1" xfId="17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vertical="center" wrapText="1"/>
    </xf>
    <xf numFmtId="175" fontId="4" fillId="6" borderId="1" xfId="17" applyNumberFormat="1" applyFont="1" applyFill="1" applyBorder="1" applyAlignment="1">
      <alignment vertical="center" wrapText="1"/>
    </xf>
    <xf numFmtId="4" fontId="4" fillId="6" borderId="1" xfId="17" applyNumberFormat="1" applyFont="1" applyFill="1" applyBorder="1" applyAlignment="1">
      <alignment horizontal="right" vertical="center" wrapText="1"/>
    </xf>
    <xf numFmtId="3" fontId="4" fillId="6" borderId="1" xfId="17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171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1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17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175" fontId="4" fillId="0" borderId="1" xfId="17" applyNumberFormat="1" applyFont="1" applyFill="1" applyBorder="1" applyAlignment="1">
      <alignment vertical="center" wrapText="1"/>
    </xf>
    <xf numFmtId="43" fontId="4" fillId="0" borderId="1" xfId="17" applyFont="1" applyFill="1" applyBorder="1" applyAlignment="1">
      <alignment vertical="center" wrapText="1"/>
    </xf>
    <xf numFmtId="3" fontId="4" fillId="0" borderId="1" xfId="17" applyNumberFormat="1" applyFont="1" applyFill="1" applyBorder="1" applyAlignment="1">
      <alignment horizontal="right" vertical="center" wrapText="1"/>
    </xf>
    <xf numFmtId="3" fontId="4" fillId="0" borderId="1" xfId="17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1" fontId="3" fillId="4" borderId="1" xfId="0" applyNumberFormat="1" applyFont="1" applyFill="1" applyBorder="1" applyAlignment="1">
      <alignment horizontal="right" vertical="center" wrapText="1"/>
    </xf>
    <xf numFmtId="175" fontId="4" fillId="5" borderId="1" xfId="17" applyNumberFormat="1" applyFont="1" applyFill="1" applyBorder="1" applyAlignment="1">
      <alignment vertical="center" wrapText="1"/>
    </xf>
    <xf numFmtId="171" fontId="3" fillId="5" borderId="1" xfId="0" applyNumberFormat="1" applyFont="1" applyFill="1" applyBorder="1" applyAlignment="1">
      <alignment horizontal="right" vertical="center"/>
    </xf>
    <xf numFmtId="4" fontId="3" fillId="0" borderId="1" xfId="17" applyNumberFormat="1" applyFont="1" applyFill="1" applyBorder="1" applyAlignment="1">
      <alignment horizontal="right" vertical="center" wrapText="1"/>
    </xf>
    <xf numFmtId="171" fontId="3" fillId="6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3" fontId="4" fillId="5" borderId="1" xfId="17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right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left" vertical="center"/>
    </xf>
    <xf numFmtId="4" fontId="4" fillId="6" borderId="1" xfId="0" applyNumberFormat="1" applyFont="1" applyFill="1" applyBorder="1" applyAlignment="1">
      <alignment vertical="center" wrapText="1"/>
    </xf>
    <xf numFmtId="43" fontId="4" fillId="6" borderId="1" xfId="17" applyFont="1" applyFill="1" applyBorder="1" applyAlignment="1">
      <alignment vertical="center" wrapText="1"/>
    </xf>
    <xf numFmtId="3" fontId="4" fillId="6" borderId="1" xfId="17" applyNumberFormat="1" applyFont="1" applyFill="1" applyBorder="1" applyAlignment="1">
      <alignment vertical="center" wrapText="1"/>
    </xf>
    <xf numFmtId="4" fontId="4" fillId="6" borderId="1" xfId="17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6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6" borderId="1" xfId="0" applyNumberFormat="1" applyFont="1" applyFill="1" applyBorder="1" applyAlignment="1">
      <alignment horizontal="right" vertical="center" wrapText="1"/>
    </xf>
    <xf numFmtId="3" fontId="4" fillId="6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/>
    </xf>
    <xf numFmtId="43" fontId="4" fillId="4" borderId="1" xfId="17" applyFont="1" applyFill="1" applyBorder="1" applyAlignment="1">
      <alignment vertical="center" wrapText="1"/>
    </xf>
    <xf numFmtId="4" fontId="4" fillId="4" borderId="1" xfId="17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/>
    </xf>
    <xf numFmtId="43" fontId="4" fillId="5" borderId="1" xfId="17" applyFont="1" applyFill="1" applyBorder="1" applyAlignment="1">
      <alignment vertical="center" wrapText="1"/>
    </xf>
    <xf numFmtId="4" fontId="4" fillId="5" borderId="1" xfId="17" applyNumberFormat="1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0" borderId="1" xfId="17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4" fillId="0" borderId="0" xfId="17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3" fontId="4" fillId="0" borderId="0" xfId="17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3" fontId="4" fillId="0" borderId="0" xfId="17" applyNumberFormat="1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4" fillId="6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4" fillId="0" borderId="1" xfId="17" applyNumberFormat="1" applyFont="1" applyBorder="1" applyAlignment="1">
      <alignment vertical="center" wrapText="1"/>
    </xf>
    <xf numFmtId="3" fontId="4" fillId="4" borderId="1" xfId="17" applyNumberFormat="1" applyFont="1" applyFill="1" applyBorder="1" applyAlignment="1">
      <alignment vertical="center" wrapText="1"/>
    </xf>
    <xf numFmtId="3" fontId="4" fillId="5" borderId="1" xfId="17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17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17" applyNumberFormat="1" applyFont="1" applyFill="1" applyBorder="1" applyAlignment="1">
      <alignment horizontal="center" vertical="center" wrapText="1"/>
    </xf>
    <xf numFmtId="3" fontId="5" fillId="2" borderId="1" xfId="17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3" fontId="4" fillId="0" borderId="0" xfId="17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" fontId="14" fillId="0" borderId="0" xfId="18" applyNumberFormat="1" applyFont="1" applyFill="1" applyBorder="1" applyAlignment="1">
      <alignment horizontal="left" vertical="center"/>
    </xf>
    <xf numFmtId="3" fontId="0" fillId="0" borderId="0" xfId="17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3" fontId="9" fillId="5" borderId="1" xfId="17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3" fontId="15" fillId="5" borderId="1" xfId="17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3" fontId="17" fillId="0" borderId="1" xfId="17" applyNumberFormat="1" applyFont="1" applyFill="1" applyBorder="1" applyAlignment="1">
      <alignment horizontal="right" vertical="center" wrapText="1"/>
    </xf>
    <xf numFmtId="3" fontId="17" fillId="5" borderId="1" xfId="17" applyNumberFormat="1" applyFont="1" applyFill="1" applyBorder="1" applyAlignment="1">
      <alignment horizontal="right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11" fillId="0" borderId="1" xfId="0" applyFont="1" applyBorder="1" applyAlignment="1">
      <alignment vertical="center" wrapText="1"/>
    </xf>
    <xf numFmtId="3" fontId="17" fillId="0" borderId="1" xfId="17" applyNumberFormat="1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3" fontId="15" fillId="5" borderId="1" xfId="17" applyNumberFormat="1" applyFont="1" applyFill="1" applyBorder="1" applyAlignment="1">
      <alignment vertical="center" wrapText="1"/>
    </xf>
    <xf numFmtId="3" fontId="17" fillId="5" borderId="1" xfId="17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17" applyNumberFormat="1" applyFont="1" applyBorder="1" applyAlignment="1">
      <alignment horizontal="center" vertical="center" wrapText="1"/>
    </xf>
    <xf numFmtId="0" fontId="11" fillId="0" borderId="1" xfId="17" applyNumberFormat="1" applyFont="1" applyBorder="1" applyAlignment="1">
      <alignment horizontal="left" vertical="center" wrapText="1"/>
    </xf>
    <xf numFmtId="3" fontId="17" fillId="0" borderId="1" xfId="17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5" fillId="5" borderId="1" xfId="17" applyNumberFormat="1" applyFont="1" applyFill="1" applyBorder="1" applyAlignment="1">
      <alignment horizontal="center" vertical="center" wrapText="1"/>
    </xf>
    <xf numFmtId="0" fontId="11" fillId="5" borderId="1" xfId="17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3" fontId="17" fillId="0" borderId="1" xfId="17" applyNumberFormat="1" applyFont="1" applyFill="1" applyBorder="1" applyAlignment="1" applyProtection="1">
      <alignment vertical="center" wrapText="1"/>
      <protection/>
    </xf>
    <xf numFmtId="49" fontId="11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5" fillId="5" borderId="1" xfId="17" applyNumberFormat="1" applyFont="1" applyFill="1" applyBorder="1" applyAlignment="1" applyProtection="1">
      <alignment vertical="center" wrapText="1"/>
      <protection/>
    </xf>
    <xf numFmtId="0" fontId="11" fillId="0" borderId="1" xfId="0" applyFont="1" applyFill="1" applyBorder="1" applyAlignment="1">
      <alignment vertical="center" shrinkToFit="1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1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3" fontId="17" fillId="0" borderId="0" xfId="17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75" fontId="4" fillId="0" borderId="0" xfId="1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5" fontId="4" fillId="0" borderId="0" xfId="17" applyNumberFormat="1" applyFont="1" applyFill="1" applyBorder="1" applyAlignment="1">
      <alignment vertical="center"/>
    </xf>
    <xf numFmtId="175" fontId="13" fillId="0" borderId="0" xfId="17" applyNumberFormat="1" applyFont="1" applyFill="1" applyBorder="1" applyAlignment="1">
      <alignment horizontal="right" vertical="center"/>
    </xf>
    <xf numFmtId="175" fontId="0" fillId="0" borderId="0" xfId="17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5" fontId="25" fillId="0" borderId="0" xfId="17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5" fontId="25" fillId="0" borderId="0" xfId="17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5" fontId="25" fillId="0" borderId="0" xfId="17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75" fontId="25" fillId="0" borderId="0" xfId="17" applyNumberFormat="1" applyFont="1" applyFill="1" applyBorder="1" applyAlignment="1" applyProtection="1">
      <alignment vertical="center" wrapText="1"/>
      <protection/>
    </xf>
    <xf numFmtId="175" fontId="17" fillId="0" borderId="0" xfId="0" applyNumberFormat="1" applyFont="1" applyFill="1" applyBorder="1" applyAlignment="1" applyProtection="1">
      <alignment vertical="center" wrapText="1"/>
      <protection/>
    </xf>
    <xf numFmtId="43" fontId="17" fillId="0" borderId="0" xfId="17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175" fontId="25" fillId="0" borderId="0" xfId="17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175" fontId="17" fillId="0" borderId="0" xfId="17" applyNumberFormat="1" applyFont="1" applyFill="1" applyBorder="1" applyAlignment="1" applyProtection="1">
      <alignment vertical="center" wrapText="1"/>
      <protection/>
    </xf>
    <xf numFmtId="43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175" fontId="17" fillId="0" borderId="0" xfId="17" applyNumberFormat="1" applyFont="1" applyFill="1" applyBorder="1" applyAlignment="1" applyProtection="1">
      <alignment vertical="center"/>
      <protection/>
    </xf>
    <xf numFmtId="0" fontId="2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1" fontId="17" fillId="0" borderId="1" xfId="17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7" fillId="0" borderId="1" xfId="17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26" fillId="0" borderId="0" xfId="18" applyNumberFormat="1" applyFont="1" applyFill="1" applyBorder="1" applyAlignment="1">
      <alignment horizontal="center" vertical="center"/>
    </xf>
    <xf numFmtId="1" fontId="15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Fill="1" applyAlignment="1" quotePrefix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0" borderId="0" xfId="17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3" fontId="17" fillId="0" borderId="0" xfId="17" applyNumberFormat="1" applyFont="1" applyBorder="1" applyAlignment="1">
      <alignment vertical="center" wrapText="1"/>
    </xf>
    <xf numFmtId="3" fontId="17" fillId="0" borderId="0" xfId="17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1" xfId="0" applyNumberFormat="1" applyFont="1" applyFill="1" applyBorder="1" applyAlignment="1" applyProtection="1">
      <alignment horizontal="left" vertical="center" wrapText="1"/>
      <protection/>
    </xf>
    <xf numFmtId="0" fontId="18" fillId="5" borderId="1" xfId="0" applyNumberFormat="1" applyFont="1" applyFill="1" applyBorder="1" applyAlignment="1" applyProtection="1">
      <alignment horizontal="left" vertical="center" wrapText="1"/>
      <protection/>
    </xf>
    <xf numFmtId="0" fontId="18" fillId="5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3" fontId="4" fillId="0" borderId="0" xfId="17" applyNumberFormat="1" applyFont="1" applyFill="1" applyBorder="1" applyAlignment="1">
      <alignment horizontal="right" vertical="center"/>
    </xf>
    <xf numFmtId="3" fontId="13" fillId="0" borderId="0" xfId="17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660"/>
  <sheetViews>
    <sheetView workbookViewId="0" topLeftCell="A592">
      <selection activeCell="N617" sqref="N617"/>
    </sheetView>
  </sheetViews>
  <sheetFormatPr defaultColWidth="11.421875" defaultRowHeight="12.75"/>
  <cols>
    <col min="1" max="1" width="10.57421875" style="13" customWidth="1"/>
    <col min="2" max="2" width="56.7109375" style="13" customWidth="1"/>
    <col min="3" max="3" width="17.57421875" style="13" hidden="1" customWidth="1"/>
    <col min="4" max="4" width="18.421875" style="13" hidden="1" customWidth="1"/>
    <col min="5" max="5" width="17.57421875" style="13" hidden="1" customWidth="1"/>
    <col min="6" max="6" width="17.57421875" style="104" hidden="1" customWidth="1"/>
    <col min="7" max="7" width="16.00390625" style="104" hidden="1" customWidth="1"/>
    <col min="8" max="8" width="17.7109375" style="105" hidden="1" customWidth="1"/>
    <col min="9" max="9" width="25.28125" style="18" hidden="1" customWidth="1"/>
    <col min="10" max="10" width="21.28125" style="18" hidden="1" customWidth="1"/>
    <col min="11" max="11" width="20.7109375" style="110" hidden="1" customWidth="1"/>
    <col min="12" max="12" width="13.421875" style="21" hidden="1" customWidth="1"/>
    <col min="13" max="13" width="0.13671875" style="21" hidden="1" customWidth="1"/>
    <col min="14" max="14" width="12.421875" style="21" bestFit="1" customWidth="1"/>
    <col min="15" max="15" width="20.140625" style="18" hidden="1" customWidth="1"/>
    <col min="16" max="16" width="11.00390625" style="111" bestFit="1" customWidth="1"/>
    <col min="17" max="17" width="13.421875" style="111" hidden="1" customWidth="1"/>
    <col min="18" max="18" width="11.00390625" style="111" bestFit="1" customWidth="1"/>
    <col min="19" max="19" width="12.28125" style="112" bestFit="1" customWidth="1"/>
    <col min="20" max="20" width="11.140625" style="21" bestFit="1" customWidth="1"/>
    <col min="21" max="21" width="12.28125" style="21" bestFit="1" customWidth="1"/>
    <col min="22" max="16384" width="11.421875" style="21" customWidth="1"/>
  </cols>
  <sheetData>
    <row r="1" spans="1:21" ht="11.25">
      <c r="A1" s="12" t="s">
        <v>1831</v>
      </c>
      <c r="C1" s="14">
        <v>39263</v>
      </c>
      <c r="D1" s="15"/>
      <c r="E1" s="16"/>
      <c r="F1" s="17">
        <v>0</v>
      </c>
      <c r="G1" s="17">
        <v>0</v>
      </c>
      <c r="H1" s="17">
        <v>0</v>
      </c>
      <c r="I1" s="18">
        <v>0</v>
      </c>
      <c r="J1" s="18">
        <v>0</v>
      </c>
      <c r="K1" s="19"/>
      <c r="L1" s="20"/>
      <c r="M1" s="20"/>
      <c r="N1" s="227"/>
      <c r="O1" s="227"/>
      <c r="P1" s="227"/>
      <c r="Q1" s="227"/>
      <c r="R1" s="227"/>
      <c r="S1" s="227"/>
      <c r="T1" s="227"/>
      <c r="U1" s="227"/>
    </row>
    <row r="2" spans="1:21" ht="11.25">
      <c r="A2" s="12" t="s">
        <v>1833</v>
      </c>
      <c r="C2" s="22" t="s">
        <v>1991</v>
      </c>
      <c r="D2" s="15"/>
      <c r="E2" s="16"/>
      <c r="F2" s="17">
        <v>0</v>
      </c>
      <c r="G2" s="17">
        <v>0</v>
      </c>
      <c r="H2" s="17">
        <v>0</v>
      </c>
      <c r="I2" s="18">
        <v>0</v>
      </c>
      <c r="J2" s="18">
        <v>0</v>
      </c>
      <c r="K2" s="19"/>
      <c r="L2" s="20"/>
      <c r="M2" s="20"/>
      <c r="N2" s="227"/>
      <c r="O2" s="227"/>
      <c r="P2" s="227"/>
      <c r="Q2" s="227"/>
      <c r="R2" s="227"/>
      <c r="S2" s="227"/>
      <c r="T2" s="227"/>
      <c r="U2" s="227"/>
    </row>
    <row r="3" spans="1:21" ht="11.25">
      <c r="A3" s="12" t="s">
        <v>1832</v>
      </c>
      <c r="C3" s="22" t="s">
        <v>1992</v>
      </c>
      <c r="D3" s="15"/>
      <c r="E3" s="16"/>
      <c r="F3" s="17">
        <v>0</v>
      </c>
      <c r="G3" s="17">
        <v>0</v>
      </c>
      <c r="H3" s="17">
        <v>0</v>
      </c>
      <c r="I3" s="18">
        <v>0</v>
      </c>
      <c r="J3" s="18">
        <v>0</v>
      </c>
      <c r="K3" s="19"/>
      <c r="L3" s="20"/>
      <c r="M3" s="20"/>
      <c r="N3" s="227"/>
      <c r="O3" s="227"/>
      <c r="P3" s="227"/>
      <c r="Q3" s="227"/>
      <c r="R3" s="227"/>
      <c r="S3" s="227"/>
      <c r="T3" s="227"/>
      <c r="U3" s="227"/>
    </row>
    <row r="4" spans="1:21" ht="11.25">
      <c r="A4" s="12" t="s">
        <v>1834</v>
      </c>
      <c r="C4" s="23" t="s">
        <v>1993</v>
      </c>
      <c r="D4" s="23"/>
      <c r="E4" s="23"/>
      <c r="F4" s="24">
        <v>0</v>
      </c>
      <c r="G4" s="25">
        <v>0</v>
      </c>
      <c r="H4" s="17">
        <v>0</v>
      </c>
      <c r="I4" s="18">
        <v>0</v>
      </c>
      <c r="J4" s="18">
        <v>0</v>
      </c>
      <c r="K4" s="19"/>
      <c r="L4" s="20"/>
      <c r="M4" s="20"/>
      <c r="N4" s="227"/>
      <c r="O4" s="227"/>
      <c r="P4" s="227"/>
      <c r="Q4" s="227"/>
      <c r="R4" s="227"/>
      <c r="S4" s="227"/>
      <c r="T4" s="227"/>
      <c r="U4" s="227"/>
    </row>
    <row r="5" spans="1:21" ht="11.25">
      <c r="A5" s="12" t="s">
        <v>1835</v>
      </c>
      <c r="C5" s="26" t="s">
        <v>1994</v>
      </c>
      <c r="D5" s="15"/>
      <c r="E5" s="16"/>
      <c r="F5" s="17">
        <v>0</v>
      </c>
      <c r="G5" s="17">
        <v>0</v>
      </c>
      <c r="H5" s="17">
        <v>0</v>
      </c>
      <c r="I5" s="18">
        <v>0</v>
      </c>
      <c r="J5" s="18">
        <v>0</v>
      </c>
      <c r="K5" s="19"/>
      <c r="L5" s="20"/>
      <c r="M5" s="20"/>
      <c r="N5" s="224"/>
      <c r="O5" s="227"/>
      <c r="P5" s="227"/>
      <c r="Q5" s="227"/>
      <c r="R5" s="227"/>
      <c r="S5" s="227"/>
      <c r="T5" s="227"/>
      <c r="U5" s="227"/>
    </row>
    <row r="6" spans="1:21" ht="11.25">
      <c r="A6" s="12" t="s">
        <v>1836</v>
      </c>
      <c r="C6" s="22" t="s">
        <v>1995</v>
      </c>
      <c r="D6" s="22"/>
      <c r="E6" s="22"/>
      <c r="F6" s="27">
        <v>0</v>
      </c>
      <c r="G6" s="27">
        <v>0</v>
      </c>
      <c r="H6" s="17">
        <v>0</v>
      </c>
      <c r="I6" s="18">
        <v>0</v>
      </c>
      <c r="J6" s="18">
        <v>0</v>
      </c>
      <c r="K6" s="19"/>
      <c r="L6" s="20"/>
      <c r="M6" s="20"/>
      <c r="N6" s="227"/>
      <c r="O6" s="227"/>
      <c r="P6" s="227"/>
      <c r="Q6" s="227"/>
      <c r="R6" s="227"/>
      <c r="S6" s="227"/>
      <c r="T6" s="227"/>
      <c r="U6" s="227"/>
    </row>
    <row r="7" spans="1:21" ht="11.25">
      <c r="A7" s="54" t="s">
        <v>1837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1.25">
      <c r="A8" s="169"/>
      <c r="B8" s="169"/>
      <c r="C8" s="169"/>
      <c r="D8" s="169"/>
      <c r="E8" s="169"/>
      <c r="F8" s="169"/>
      <c r="G8" s="169"/>
      <c r="H8" s="169"/>
      <c r="I8" s="139" t="s">
        <v>1996</v>
      </c>
      <c r="J8" s="139"/>
      <c r="K8" s="139"/>
      <c r="L8" s="139"/>
      <c r="M8" s="139"/>
      <c r="N8" s="4"/>
      <c r="O8" s="4" t="s">
        <v>1501</v>
      </c>
      <c r="P8" s="28"/>
      <c r="Q8" s="28"/>
      <c r="R8" s="28"/>
      <c r="S8" s="4"/>
      <c r="T8" s="4"/>
      <c r="U8" s="4"/>
    </row>
    <row r="9" spans="1:21" s="29" customFormat="1" ht="12.75" customHeight="1">
      <c r="A9" s="228" t="s">
        <v>1997</v>
      </c>
      <c r="B9" s="228"/>
      <c r="C9" s="2" t="s">
        <v>1998</v>
      </c>
      <c r="D9" s="2" t="s">
        <v>1999</v>
      </c>
      <c r="E9" s="2" t="s">
        <v>1999</v>
      </c>
      <c r="F9" s="125" t="s">
        <v>1998</v>
      </c>
      <c r="G9" s="125" t="s">
        <v>2000</v>
      </c>
      <c r="H9" s="126" t="s">
        <v>2000</v>
      </c>
      <c r="I9" s="127" t="s">
        <v>1999</v>
      </c>
      <c r="J9" s="127" t="s">
        <v>1999</v>
      </c>
      <c r="K9" s="125" t="s">
        <v>1998</v>
      </c>
      <c r="L9" s="2" t="s">
        <v>2000</v>
      </c>
      <c r="M9" s="128" t="s">
        <v>2000</v>
      </c>
      <c r="N9" s="129" t="s">
        <v>1998</v>
      </c>
      <c r="O9" s="130" t="s">
        <v>1999</v>
      </c>
      <c r="P9" s="131" t="s">
        <v>1999</v>
      </c>
      <c r="Q9" s="131" t="s">
        <v>1999</v>
      </c>
      <c r="R9" s="131" t="s">
        <v>1999</v>
      </c>
      <c r="S9" s="132" t="s">
        <v>1998</v>
      </c>
      <c r="T9" s="133" t="s">
        <v>2000</v>
      </c>
      <c r="U9" s="134" t="s">
        <v>2000</v>
      </c>
    </row>
    <row r="10" spans="1:21" s="29" customFormat="1" ht="16.5">
      <c r="A10" s="135" t="s">
        <v>2001</v>
      </c>
      <c r="B10" s="2" t="s">
        <v>2002</v>
      </c>
      <c r="C10" s="2" t="s">
        <v>2003</v>
      </c>
      <c r="D10" s="2" t="s">
        <v>1802</v>
      </c>
      <c r="E10" s="2" t="s">
        <v>1803</v>
      </c>
      <c r="F10" s="125" t="s">
        <v>2004</v>
      </c>
      <c r="G10" s="125" t="s">
        <v>2005</v>
      </c>
      <c r="H10" s="126" t="s">
        <v>2006</v>
      </c>
      <c r="I10" s="127" t="s">
        <v>1802</v>
      </c>
      <c r="J10" s="127" t="s">
        <v>1803</v>
      </c>
      <c r="K10" s="125" t="s">
        <v>2004</v>
      </c>
      <c r="L10" s="2" t="s">
        <v>2005</v>
      </c>
      <c r="M10" s="128" t="s">
        <v>2006</v>
      </c>
      <c r="N10" s="132" t="s">
        <v>2004</v>
      </c>
      <c r="O10" s="130" t="s">
        <v>1802</v>
      </c>
      <c r="P10" s="131" t="s">
        <v>1802</v>
      </c>
      <c r="Q10" s="131" t="s">
        <v>1803</v>
      </c>
      <c r="R10" s="131" t="s">
        <v>1803</v>
      </c>
      <c r="S10" s="132" t="s">
        <v>2004</v>
      </c>
      <c r="T10" s="133" t="s">
        <v>2005</v>
      </c>
      <c r="U10" s="134" t="s">
        <v>2006</v>
      </c>
    </row>
    <row r="11" spans="1:21" ht="11.25">
      <c r="A11" s="30" t="s">
        <v>2007</v>
      </c>
      <c r="B11" s="113" t="s">
        <v>2008</v>
      </c>
      <c r="C11" s="31">
        <f aca="true" t="shared" si="0" ref="C11:K11">C12+C188+C205+C219+C228</f>
        <v>0</v>
      </c>
      <c r="D11" s="31">
        <f t="shared" si="0"/>
        <v>22369668509330.855</v>
      </c>
      <c r="E11" s="31">
        <f t="shared" si="0"/>
        <v>22369668509330.85</v>
      </c>
      <c r="F11" s="32">
        <f t="shared" si="0"/>
        <v>-1.52587890625E-05</v>
      </c>
      <c r="G11" s="32">
        <f t="shared" si="0"/>
        <v>0</v>
      </c>
      <c r="H11" s="32">
        <f t="shared" si="0"/>
        <v>-1.52587890625E-05</v>
      </c>
      <c r="I11" s="33">
        <f t="shared" si="0"/>
        <v>3864930576272.4995</v>
      </c>
      <c r="J11" s="33">
        <f t="shared" si="0"/>
        <v>3864930576272.5</v>
      </c>
      <c r="K11" s="32">
        <f t="shared" si="0"/>
        <v>0</v>
      </c>
      <c r="L11" s="34">
        <v>0</v>
      </c>
      <c r="M11" s="34">
        <v>0</v>
      </c>
      <c r="N11" s="35">
        <v>3</v>
      </c>
      <c r="O11" s="36">
        <v>3375431061767.4097</v>
      </c>
      <c r="P11" s="35">
        <v>3375431062</v>
      </c>
      <c r="Q11" s="35">
        <v>3375431061767.409</v>
      </c>
      <c r="R11" s="35">
        <v>3375431065</v>
      </c>
      <c r="S11" s="35">
        <v>-0.04799938201904297</v>
      </c>
      <c r="T11" s="35">
        <v>0</v>
      </c>
      <c r="U11" s="35">
        <v>-0.04799938201904297</v>
      </c>
    </row>
    <row r="12" spans="1:21" ht="11.25">
      <c r="A12" s="37" t="s">
        <v>2009</v>
      </c>
      <c r="B12" s="114" t="s">
        <v>2010</v>
      </c>
      <c r="C12" s="38">
        <f aca="true" t="shared" si="1" ref="C12:K12">C13+C27+C40+C50+C64+C77+C87+C101+C112+C122+C135+C144+C153+C167+C178</f>
        <v>0</v>
      </c>
      <c r="D12" s="38">
        <f t="shared" si="1"/>
        <v>20946355435685.742</v>
      </c>
      <c r="E12" s="38">
        <f t="shared" si="1"/>
        <v>20946355435685.742</v>
      </c>
      <c r="F12" s="39">
        <f t="shared" si="1"/>
        <v>0</v>
      </c>
      <c r="G12" s="39">
        <f t="shared" si="1"/>
        <v>0</v>
      </c>
      <c r="H12" s="39">
        <f t="shared" si="1"/>
        <v>0</v>
      </c>
      <c r="I12" s="40">
        <f t="shared" si="1"/>
        <v>3592589479806.7095</v>
      </c>
      <c r="J12" s="40">
        <f t="shared" si="1"/>
        <v>3592589479806.71</v>
      </c>
      <c r="K12" s="39">
        <f t="shared" si="1"/>
        <v>0</v>
      </c>
      <c r="L12" s="41">
        <v>0</v>
      </c>
      <c r="M12" s="41">
        <v>0</v>
      </c>
      <c r="N12" s="42">
        <v>4</v>
      </c>
      <c r="O12" s="43">
        <v>3092820004467.3896</v>
      </c>
      <c r="P12" s="42">
        <v>3092820004</v>
      </c>
      <c r="Q12" s="42">
        <v>3092820004467.389</v>
      </c>
      <c r="R12" s="42">
        <v>3092820008</v>
      </c>
      <c r="S12" s="42">
        <v>0.1100006103515625</v>
      </c>
      <c r="T12" s="42">
        <v>0</v>
      </c>
      <c r="U12" s="42">
        <v>0.1100006103515625</v>
      </c>
    </row>
    <row r="13" spans="1:21" ht="11.25">
      <c r="A13" s="44" t="s">
        <v>2011</v>
      </c>
      <c r="B13" s="115" t="s">
        <v>2012</v>
      </c>
      <c r="C13" s="45">
        <f aca="true" t="shared" si="2" ref="C13:K13">SUM(C14:C26)</f>
        <v>0</v>
      </c>
      <c r="D13" s="45">
        <f t="shared" si="2"/>
        <v>140000000</v>
      </c>
      <c r="E13" s="45">
        <f t="shared" si="2"/>
        <v>18195935805</v>
      </c>
      <c r="F13" s="46">
        <f t="shared" si="2"/>
        <v>-18055935805</v>
      </c>
      <c r="G13" s="46">
        <f t="shared" si="2"/>
        <v>0</v>
      </c>
      <c r="H13" s="46">
        <f t="shared" si="2"/>
        <v>-18055935805</v>
      </c>
      <c r="I13" s="47">
        <f t="shared" si="2"/>
        <v>32084949</v>
      </c>
      <c r="J13" s="47">
        <f t="shared" si="2"/>
        <v>480000000</v>
      </c>
      <c r="K13" s="46">
        <f t="shared" si="2"/>
        <v>-18503850856</v>
      </c>
      <c r="L13" s="48">
        <v>0</v>
      </c>
      <c r="M13" s="48">
        <v>0</v>
      </c>
      <c r="N13" s="49">
        <v>-18503850</v>
      </c>
      <c r="O13" s="50">
        <v>7600000</v>
      </c>
      <c r="P13" s="51">
        <v>7600</v>
      </c>
      <c r="Q13" s="51">
        <v>32084949</v>
      </c>
      <c r="R13" s="51">
        <v>32085</v>
      </c>
      <c r="S13" s="51">
        <v>-18528335</v>
      </c>
      <c r="T13" s="51">
        <v>0</v>
      </c>
      <c r="U13" s="51">
        <v>-18528335</v>
      </c>
    </row>
    <row r="14" spans="1:21" ht="11.25">
      <c r="A14" s="52" t="s">
        <v>2013</v>
      </c>
      <c r="B14" s="117" t="s">
        <v>1557</v>
      </c>
      <c r="C14" s="53">
        <v>0</v>
      </c>
      <c r="D14" s="56">
        <v>0</v>
      </c>
      <c r="E14" s="53">
        <v>9188530287</v>
      </c>
      <c r="F14" s="57">
        <f aca="true" t="shared" si="3" ref="F14:F26">C14+D14-E14</f>
        <v>-9188530287</v>
      </c>
      <c r="G14" s="58">
        <v>0</v>
      </c>
      <c r="H14" s="58">
        <f aca="true" t="shared" si="4" ref="H14:H26">F14</f>
        <v>-9188530287</v>
      </c>
      <c r="I14" s="59">
        <v>32084949</v>
      </c>
      <c r="J14" s="59">
        <v>0</v>
      </c>
      <c r="K14" s="60">
        <f aca="true" t="shared" si="5" ref="K14:K26">+F14+I14-J14</f>
        <v>-9156445338</v>
      </c>
      <c r="L14" s="60">
        <v>0</v>
      </c>
      <c r="M14" s="60">
        <f aca="true" t="shared" si="6" ref="M14:M26">+K14</f>
        <v>-9156445338</v>
      </c>
      <c r="N14" s="61">
        <v>-9156445</v>
      </c>
      <c r="O14" s="62">
        <v>5000000</v>
      </c>
      <c r="P14" s="63">
        <v>5000</v>
      </c>
      <c r="Q14" s="64">
        <v>0</v>
      </c>
      <c r="R14" s="63">
        <v>0</v>
      </c>
      <c r="S14" s="65">
        <v>-9151445</v>
      </c>
      <c r="T14" s="65">
        <v>0</v>
      </c>
      <c r="U14" s="65">
        <v>-9151445</v>
      </c>
    </row>
    <row r="15" spans="1:21" ht="11.25">
      <c r="A15" s="52" t="s">
        <v>2014</v>
      </c>
      <c r="B15" s="116" t="s">
        <v>1558</v>
      </c>
      <c r="C15" s="53">
        <v>0</v>
      </c>
      <c r="D15" s="56">
        <v>0</v>
      </c>
      <c r="E15" s="53">
        <v>1859885428</v>
      </c>
      <c r="F15" s="57">
        <f t="shared" si="3"/>
        <v>-1859885428</v>
      </c>
      <c r="G15" s="58">
        <v>0</v>
      </c>
      <c r="H15" s="58">
        <f t="shared" si="4"/>
        <v>-1859885428</v>
      </c>
      <c r="I15" s="59">
        <v>0</v>
      </c>
      <c r="J15" s="59">
        <v>0</v>
      </c>
      <c r="K15" s="60">
        <f t="shared" si="5"/>
        <v>-1859885428</v>
      </c>
      <c r="L15" s="66">
        <v>0</v>
      </c>
      <c r="M15" s="60">
        <f t="shared" si="6"/>
        <v>-1859885428</v>
      </c>
      <c r="N15" s="61">
        <v>-1859885</v>
      </c>
      <c r="O15" s="62">
        <v>1500000</v>
      </c>
      <c r="P15" s="63">
        <v>1500</v>
      </c>
      <c r="Q15" s="64">
        <v>0</v>
      </c>
      <c r="R15" s="63">
        <v>0</v>
      </c>
      <c r="S15" s="65">
        <v>-1858385</v>
      </c>
      <c r="T15" s="65">
        <v>0</v>
      </c>
      <c r="U15" s="65">
        <v>-1858385</v>
      </c>
    </row>
    <row r="16" spans="1:21" ht="11.25">
      <c r="A16" s="52" t="s">
        <v>2015</v>
      </c>
      <c r="B16" s="116" t="s">
        <v>1559</v>
      </c>
      <c r="C16" s="53">
        <v>0</v>
      </c>
      <c r="D16" s="56">
        <v>0</v>
      </c>
      <c r="E16" s="53">
        <v>2699726587</v>
      </c>
      <c r="F16" s="57">
        <f t="shared" si="3"/>
        <v>-2699726587</v>
      </c>
      <c r="G16" s="58">
        <v>0</v>
      </c>
      <c r="H16" s="58">
        <f t="shared" si="4"/>
        <v>-2699726587</v>
      </c>
      <c r="I16" s="59">
        <v>0</v>
      </c>
      <c r="J16" s="59">
        <v>0</v>
      </c>
      <c r="K16" s="60">
        <f t="shared" si="5"/>
        <v>-2699726587</v>
      </c>
      <c r="L16" s="66">
        <v>0</v>
      </c>
      <c r="M16" s="60">
        <f t="shared" si="6"/>
        <v>-2699726587</v>
      </c>
      <c r="N16" s="61">
        <v>-2699726</v>
      </c>
      <c r="O16" s="62">
        <v>1100000</v>
      </c>
      <c r="P16" s="63">
        <v>1100</v>
      </c>
      <c r="Q16" s="64">
        <v>5507580</v>
      </c>
      <c r="R16" s="63">
        <v>5508</v>
      </c>
      <c r="S16" s="65">
        <v>-2704134</v>
      </c>
      <c r="T16" s="65">
        <v>0</v>
      </c>
      <c r="U16" s="65">
        <v>-2704134</v>
      </c>
    </row>
    <row r="17" spans="1:21" ht="11.25">
      <c r="A17" s="52" t="s">
        <v>2016</v>
      </c>
      <c r="B17" s="118" t="s">
        <v>1560</v>
      </c>
      <c r="C17" s="53">
        <v>0</v>
      </c>
      <c r="D17" s="56">
        <v>0</v>
      </c>
      <c r="E17" s="53">
        <v>142841917</v>
      </c>
      <c r="F17" s="57">
        <f t="shared" si="3"/>
        <v>-142841917</v>
      </c>
      <c r="G17" s="58">
        <v>0</v>
      </c>
      <c r="H17" s="58">
        <f t="shared" si="4"/>
        <v>-142841917</v>
      </c>
      <c r="I17" s="59">
        <v>0</v>
      </c>
      <c r="J17" s="59">
        <v>0</v>
      </c>
      <c r="K17" s="60">
        <f t="shared" si="5"/>
        <v>-142841917</v>
      </c>
      <c r="L17" s="66">
        <v>0</v>
      </c>
      <c r="M17" s="60">
        <f t="shared" si="6"/>
        <v>-142841917</v>
      </c>
      <c r="N17" s="61">
        <v>-142842</v>
      </c>
      <c r="O17" s="62">
        <v>0</v>
      </c>
      <c r="P17" s="63">
        <v>0</v>
      </c>
      <c r="Q17" s="64">
        <v>26577369</v>
      </c>
      <c r="R17" s="63">
        <v>26577</v>
      </c>
      <c r="S17" s="65">
        <v>-169419</v>
      </c>
      <c r="T17" s="65">
        <v>0</v>
      </c>
      <c r="U17" s="65">
        <v>-169419</v>
      </c>
    </row>
    <row r="18" spans="1:21" ht="11.25">
      <c r="A18" s="52" t="s">
        <v>2017</v>
      </c>
      <c r="B18" s="116" t="s">
        <v>1561</v>
      </c>
      <c r="C18" s="53">
        <v>0</v>
      </c>
      <c r="D18" s="56">
        <v>0</v>
      </c>
      <c r="E18" s="53">
        <v>100237377</v>
      </c>
      <c r="F18" s="57">
        <f t="shared" si="3"/>
        <v>-100237377</v>
      </c>
      <c r="G18" s="58">
        <v>0</v>
      </c>
      <c r="H18" s="58">
        <f t="shared" si="4"/>
        <v>-100237377</v>
      </c>
      <c r="I18" s="59">
        <v>0</v>
      </c>
      <c r="J18" s="59">
        <v>100000000</v>
      </c>
      <c r="K18" s="60">
        <f t="shared" si="5"/>
        <v>-200237377</v>
      </c>
      <c r="L18" s="66">
        <v>0</v>
      </c>
      <c r="M18" s="60">
        <f t="shared" si="6"/>
        <v>-200237377</v>
      </c>
      <c r="N18" s="61">
        <v>-200237</v>
      </c>
      <c r="O18" s="59">
        <v>0</v>
      </c>
      <c r="P18" s="63">
        <v>0</v>
      </c>
      <c r="Q18" s="63">
        <v>0</v>
      </c>
      <c r="R18" s="63">
        <v>0</v>
      </c>
      <c r="S18" s="65">
        <v>-200237</v>
      </c>
      <c r="T18" s="65">
        <v>0</v>
      </c>
      <c r="U18" s="65">
        <v>-200237</v>
      </c>
    </row>
    <row r="19" spans="1:21" ht="11.25">
      <c r="A19" s="52" t="s">
        <v>2018</v>
      </c>
      <c r="B19" s="116" t="s">
        <v>1562</v>
      </c>
      <c r="C19" s="53">
        <v>0</v>
      </c>
      <c r="D19" s="56">
        <v>0</v>
      </c>
      <c r="E19" s="53">
        <v>100000000</v>
      </c>
      <c r="F19" s="57">
        <f t="shared" si="3"/>
        <v>-100000000</v>
      </c>
      <c r="G19" s="58">
        <v>0</v>
      </c>
      <c r="H19" s="58">
        <f t="shared" si="4"/>
        <v>-100000000</v>
      </c>
      <c r="I19" s="59">
        <v>0</v>
      </c>
      <c r="J19" s="59">
        <v>280000000</v>
      </c>
      <c r="K19" s="60">
        <f t="shared" si="5"/>
        <v>-380000000</v>
      </c>
      <c r="L19" s="66">
        <v>0</v>
      </c>
      <c r="M19" s="60">
        <f t="shared" si="6"/>
        <v>-380000000</v>
      </c>
      <c r="N19" s="61">
        <v>-380000</v>
      </c>
      <c r="O19" s="59">
        <v>0</v>
      </c>
      <c r="P19" s="63">
        <v>0</v>
      </c>
      <c r="Q19" s="63">
        <v>0</v>
      </c>
      <c r="R19" s="63">
        <v>0</v>
      </c>
      <c r="S19" s="65">
        <v>-380000</v>
      </c>
      <c r="T19" s="65">
        <v>0</v>
      </c>
      <c r="U19" s="65">
        <v>-380000</v>
      </c>
    </row>
    <row r="20" spans="1:21" ht="11.25">
      <c r="A20" s="52" t="s">
        <v>2019</v>
      </c>
      <c r="B20" s="116" t="s">
        <v>1563</v>
      </c>
      <c r="C20" s="53">
        <v>0</v>
      </c>
      <c r="D20" s="56">
        <v>140000000</v>
      </c>
      <c r="E20" s="53">
        <v>282088783</v>
      </c>
      <c r="F20" s="57">
        <f t="shared" si="3"/>
        <v>-142088783</v>
      </c>
      <c r="G20" s="58">
        <v>0</v>
      </c>
      <c r="H20" s="58">
        <f t="shared" si="4"/>
        <v>-142088783</v>
      </c>
      <c r="I20" s="59">
        <v>0</v>
      </c>
      <c r="J20" s="59">
        <v>100000000</v>
      </c>
      <c r="K20" s="60">
        <f t="shared" si="5"/>
        <v>-242088783</v>
      </c>
      <c r="L20" s="66">
        <v>0</v>
      </c>
      <c r="M20" s="60">
        <f t="shared" si="6"/>
        <v>-242088783</v>
      </c>
      <c r="N20" s="61">
        <v>-242089</v>
      </c>
      <c r="O20" s="59">
        <v>0</v>
      </c>
      <c r="P20" s="63">
        <v>0</v>
      </c>
      <c r="Q20" s="63">
        <v>0</v>
      </c>
      <c r="R20" s="63">
        <v>0</v>
      </c>
      <c r="S20" s="65">
        <v>-242089</v>
      </c>
      <c r="T20" s="65">
        <v>0</v>
      </c>
      <c r="U20" s="65">
        <v>-242089</v>
      </c>
    </row>
    <row r="21" spans="1:21" ht="11.25">
      <c r="A21" s="52" t="s">
        <v>2020</v>
      </c>
      <c r="B21" s="116" t="s">
        <v>1564</v>
      </c>
      <c r="C21" s="53">
        <v>0</v>
      </c>
      <c r="D21" s="56">
        <v>0</v>
      </c>
      <c r="E21" s="53">
        <v>1627757643</v>
      </c>
      <c r="F21" s="57">
        <f t="shared" si="3"/>
        <v>-1627757643</v>
      </c>
      <c r="G21" s="58">
        <v>0</v>
      </c>
      <c r="H21" s="58">
        <f t="shared" si="4"/>
        <v>-1627757643</v>
      </c>
      <c r="I21" s="59">
        <v>0</v>
      </c>
      <c r="J21" s="59">
        <v>0</v>
      </c>
      <c r="K21" s="60">
        <f t="shared" si="5"/>
        <v>-1627757643</v>
      </c>
      <c r="L21" s="66">
        <v>0</v>
      </c>
      <c r="M21" s="60">
        <f t="shared" si="6"/>
        <v>-1627757643</v>
      </c>
      <c r="N21" s="61">
        <v>-1627758</v>
      </c>
      <c r="O21" s="59">
        <v>0</v>
      </c>
      <c r="P21" s="63">
        <v>0</v>
      </c>
      <c r="Q21" s="63">
        <v>0</v>
      </c>
      <c r="R21" s="63">
        <v>0</v>
      </c>
      <c r="S21" s="65">
        <v>-1627758</v>
      </c>
      <c r="T21" s="65">
        <v>0</v>
      </c>
      <c r="U21" s="65">
        <v>-1627758</v>
      </c>
    </row>
    <row r="22" spans="1:21" ht="11.25">
      <c r="A22" s="52" t="s">
        <v>2021</v>
      </c>
      <c r="B22" s="116" t="s">
        <v>1565</v>
      </c>
      <c r="C22" s="53">
        <v>0</v>
      </c>
      <c r="D22" s="56">
        <v>0</v>
      </c>
      <c r="E22" s="53">
        <v>1643213596</v>
      </c>
      <c r="F22" s="57">
        <f t="shared" si="3"/>
        <v>-1643213596</v>
      </c>
      <c r="G22" s="58">
        <v>0</v>
      </c>
      <c r="H22" s="58">
        <f t="shared" si="4"/>
        <v>-1643213596</v>
      </c>
      <c r="I22" s="59">
        <v>0</v>
      </c>
      <c r="J22" s="59">
        <v>0</v>
      </c>
      <c r="K22" s="60">
        <f t="shared" si="5"/>
        <v>-1643213596</v>
      </c>
      <c r="L22" s="66">
        <v>0</v>
      </c>
      <c r="M22" s="60">
        <f t="shared" si="6"/>
        <v>-1643213596</v>
      </c>
      <c r="N22" s="61">
        <v>-1643214</v>
      </c>
      <c r="O22" s="59">
        <v>0</v>
      </c>
      <c r="P22" s="63">
        <v>0</v>
      </c>
      <c r="Q22" s="63">
        <v>0</v>
      </c>
      <c r="R22" s="63">
        <v>0</v>
      </c>
      <c r="S22" s="65">
        <v>-1643214</v>
      </c>
      <c r="T22" s="65">
        <v>0</v>
      </c>
      <c r="U22" s="65">
        <v>-1643214</v>
      </c>
    </row>
    <row r="23" spans="1:21" ht="11.25">
      <c r="A23" s="52" t="s">
        <v>2022</v>
      </c>
      <c r="B23" s="116" t="s">
        <v>1566</v>
      </c>
      <c r="C23" s="53">
        <v>0</v>
      </c>
      <c r="D23" s="56">
        <v>0</v>
      </c>
      <c r="E23" s="53">
        <v>330992528</v>
      </c>
      <c r="F23" s="57">
        <f t="shared" si="3"/>
        <v>-330992528</v>
      </c>
      <c r="G23" s="58">
        <v>0</v>
      </c>
      <c r="H23" s="58">
        <f t="shared" si="4"/>
        <v>-330992528</v>
      </c>
      <c r="I23" s="59">
        <v>0</v>
      </c>
      <c r="J23" s="59">
        <v>0</v>
      </c>
      <c r="K23" s="60">
        <f t="shared" si="5"/>
        <v>-330992528</v>
      </c>
      <c r="L23" s="66">
        <v>0</v>
      </c>
      <c r="M23" s="60">
        <f t="shared" si="6"/>
        <v>-330992528</v>
      </c>
      <c r="N23" s="61">
        <v>-330993</v>
      </c>
      <c r="O23" s="59">
        <v>0</v>
      </c>
      <c r="P23" s="63">
        <v>0</v>
      </c>
      <c r="Q23" s="63">
        <v>0</v>
      </c>
      <c r="R23" s="63">
        <v>0</v>
      </c>
      <c r="S23" s="65">
        <v>-330993</v>
      </c>
      <c r="T23" s="65">
        <v>0</v>
      </c>
      <c r="U23" s="65">
        <v>-330993</v>
      </c>
    </row>
    <row r="24" spans="1:21" ht="11.25">
      <c r="A24" s="52" t="s">
        <v>2023</v>
      </c>
      <c r="B24" s="116" t="s">
        <v>1567</v>
      </c>
      <c r="C24" s="53">
        <v>0</v>
      </c>
      <c r="D24" s="56">
        <v>0</v>
      </c>
      <c r="E24" s="53">
        <v>55165448</v>
      </c>
      <c r="F24" s="57">
        <f t="shared" si="3"/>
        <v>-55165448</v>
      </c>
      <c r="G24" s="58">
        <v>0</v>
      </c>
      <c r="H24" s="58">
        <f t="shared" si="4"/>
        <v>-55165448</v>
      </c>
      <c r="I24" s="59">
        <v>0</v>
      </c>
      <c r="J24" s="59">
        <v>0</v>
      </c>
      <c r="K24" s="60">
        <f t="shared" si="5"/>
        <v>-55165448</v>
      </c>
      <c r="L24" s="66">
        <v>0</v>
      </c>
      <c r="M24" s="60">
        <f t="shared" si="6"/>
        <v>-55165448</v>
      </c>
      <c r="N24" s="61">
        <v>-55165</v>
      </c>
      <c r="O24" s="59">
        <v>0</v>
      </c>
      <c r="P24" s="63">
        <v>0</v>
      </c>
      <c r="Q24" s="63">
        <v>0</v>
      </c>
      <c r="R24" s="63">
        <v>0</v>
      </c>
      <c r="S24" s="65">
        <v>-55165</v>
      </c>
      <c r="T24" s="65">
        <v>0</v>
      </c>
      <c r="U24" s="65">
        <v>-55165</v>
      </c>
    </row>
    <row r="25" spans="1:21" ht="11.25">
      <c r="A25" s="52" t="s">
        <v>2024</v>
      </c>
      <c r="B25" s="116" t="s">
        <v>1568</v>
      </c>
      <c r="C25" s="53">
        <v>0</v>
      </c>
      <c r="D25" s="56">
        <v>0</v>
      </c>
      <c r="E25" s="53">
        <v>55165447</v>
      </c>
      <c r="F25" s="57">
        <f t="shared" si="3"/>
        <v>-55165447</v>
      </c>
      <c r="G25" s="58">
        <v>0</v>
      </c>
      <c r="H25" s="58">
        <f t="shared" si="4"/>
        <v>-55165447</v>
      </c>
      <c r="I25" s="59">
        <v>0</v>
      </c>
      <c r="J25" s="59">
        <v>0</v>
      </c>
      <c r="K25" s="60">
        <f t="shared" si="5"/>
        <v>-55165447</v>
      </c>
      <c r="L25" s="66">
        <v>0</v>
      </c>
      <c r="M25" s="60">
        <f t="shared" si="6"/>
        <v>-55165447</v>
      </c>
      <c r="N25" s="61">
        <v>-55165</v>
      </c>
      <c r="O25" s="59">
        <v>0</v>
      </c>
      <c r="P25" s="63">
        <v>0</v>
      </c>
      <c r="Q25" s="63">
        <v>0</v>
      </c>
      <c r="R25" s="63">
        <v>0</v>
      </c>
      <c r="S25" s="65">
        <v>-55165</v>
      </c>
      <c r="T25" s="65">
        <v>0</v>
      </c>
      <c r="U25" s="65">
        <v>-55165</v>
      </c>
    </row>
    <row r="26" spans="1:21" ht="11.25">
      <c r="A26" s="52" t="s">
        <v>2025</v>
      </c>
      <c r="B26" s="118" t="s">
        <v>1569</v>
      </c>
      <c r="C26" s="53">
        <v>0</v>
      </c>
      <c r="D26" s="56">
        <v>0</v>
      </c>
      <c r="E26" s="53">
        <v>110330764</v>
      </c>
      <c r="F26" s="57">
        <f t="shared" si="3"/>
        <v>-110330764</v>
      </c>
      <c r="G26" s="58">
        <v>0</v>
      </c>
      <c r="H26" s="58">
        <f t="shared" si="4"/>
        <v>-110330764</v>
      </c>
      <c r="I26" s="59">
        <v>0</v>
      </c>
      <c r="J26" s="59">
        <v>0</v>
      </c>
      <c r="K26" s="60">
        <f t="shared" si="5"/>
        <v>-110330764</v>
      </c>
      <c r="L26" s="66">
        <v>0</v>
      </c>
      <c r="M26" s="60">
        <f t="shared" si="6"/>
        <v>-110330764</v>
      </c>
      <c r="N26" s="61">
        <v>-110331</v>
      </c>
      <c r="O26" s="59">
        <v>0</v>
      </c>
      <c r="P26" s="63">
        <v>0</v>
      </c>
      <c r="Q26" s="63">
        <v>0</v>
      </c>
      <c r="R26" s="63">
        <v>0</v>
      </c>
      <c r="S26" s="65">
        <v>-110331</v>
      </c>
      <c r="T26" s="65">
        <v>0</v>
      </c>
      <c r="U26" s="65">
        <v>-110331</v>
      </c>
    </row>
    <row r="27" spans="1:21" ht="11.25">
      <c r="A27" s="44" t="s">
        <v>2026</v>
      </c>
      <c r="B27" s="115" t="s">
        <v>2027</v>
      </c>
      <c r="C27" s="45">
        <f aca="true" t="shared" si="7" ref="C27:K27">SUM(C28:C39)</f>
        <v>0</v>
      </c>
      <c r="D27" s="45">
        <f t="shared" si="7"/>
        <v>0</v>
      </c>
      <c r="E27" s="45">
        <f t="shared" si="7"/>
        <v>2653930618</v>
      </c>
      <c r="F27" s="46">
        <f t="shared" si="7"/>
        <v>-2653930618</v>
      </c>
      <c r="G27" s="46">
        <f t="shared" si="7"/>
        <v>0</v>
      </c>
      <c r="H27" s="46">
        <f t="shared" si="7"/>
        <v>-2653930618</v>
      </c>
      <c r="I27" s="47">
        <f t="shared" si="7"/>
        <v>90000000</v>
      </c>
      <c r="J27" s="47">
        <f t="shared" si="7"/>
        <v>0</v>
      </c>
      <c r="K27" s="46">
        <f t="shared" si="7"/>
        <v>-2563930618</v>
      </c>
      <c r="L27" s="48">
        <v>0</v>
      </c>
      <c r="M27" s="48">
        <v>0</v>
      </c>
      <c r="N27" s="51">
        <v>-2563931</v>
      </c>
      <c r="O27" s="51">
        <v>159500000</v>
      </c>
      <c r="P27" s="51">
        <v>159500</v>
      </c>
      <c r="Q27" s="51">
        <v>184000000</v>
      </c>
      <c r="R27" s="51">
        <v>184000</v>
      </c>
      <c r="S27" s="89">
        <v>-2588431</v>
      </c>
      <c r="T27" s="89">
        <v>0</v>
      </c>
      <c r="U27" s="89">
        <v>-2588431</v>
      </c>
    </row>
    <row r="28" spans="1:21" ht="11.25">
      <c r="A28" s="52" t="s">
        <v>2028</v>
      </c>
      <c r="B28" s="116" t="s">
        <v>1570</v>
      </c>
      <c r="C28" s="53">
        <v>0</v>
      </c>
      <c r="D28" s="56">
        <v>0</v>
      </c>
      <c r="E28" s="53">
        <v>37333584</v>
      </c>
      <c r="F28" s="57">
        <f aca="true" t="shared" si="8" ref="F28:F39">C28+D28-E28</f>
        <v>-37333584</v>
      </c>
      <c r="G28" s="58">
        <v>0</v>
      </c>
      <c r="H28" s="58">
        <f aca="true" t="shared" si="9" ref="H28:H39">F28</f>
        <v>-37333584</v>
      </c>
      <c r="I28" s="59">
        <v>0</v>
      </c>
      <c r="J28" s="59">
        <v>0</v>
      </c>
      <c r="K28" s="60">
        <f aca="true" t="shared" si="10" ref="K28:K39">+F28+I28-J28</f>
        <v>-37333584</v>
      </c>
      <c r="L28" s="66">
        <v>0</v>
      </c>
      <c r="M28" s="60">
        <f aca="true" t="shared" si="11" ref="M28:M39">+K28</f>
        <v>-37333584</v>
      </c>
      <c r="N28" s="61">
        <v>-37334</v>
      </c>
      <c r="O28" s="59">
        <v>0</v>
      </c>
      <c r="P28" s="63">
        <v>0</v>
      </c>
      <c r="Q28" s="63">
        <v>0</v>
      </c>
      <c r="R28" s="63">
        <v>0</v>
      </c>
      <c r="S28" s="65">
        <v>-37334</v>
      </c>
      <c r="T28" s="65">
        <v>0</v>
      </c>
      <c r="U28" s="65">
        <v>-37334</v>
      </c>
    </row>
    <row r="29" spans="1:21" ht="11.25">
      <c r="A29" s="52" t="s">
        <v>2029</v>
      </c>
      <c r="B29" s="116" t="s">
        <v>1571</v>
      </c>
      <c r="C29" s="53">
        <v>0</v>
      </c>
      <c r="D29" s="56">
        <v>0</v>
      </c>
      <c r="E29" s="53">
        <v>20000000</v>
      </c>
      <c r="F29" s="57">
        <f t="shared" si="8"/>
        <v>-20000000</v>
      </c>
      <c r="G29" s="58">
        <v>0</v>
      </c>
      <c r="H29" s="58">
        <f t="shared" si="9"/>
        <v>-20000000</v>
      </c>
      <c r="I29" s="59">
        <v>0</v>
      </c>
      <c r="J29" s="59">
        <v>0</v>
      </c>
      <c r="K29" s="60">
        <f t="shared" si="10"/>
        <v>-20000000</v>
      </c>
      <c r="L29" s="66">
        <v>0</v>
      </c>
      <c r="M29" s="60">
        <f t="shared" si="11"/>
        <v>-20000000</v>
      </c>
      <c r="N29" s="61">
        <v>-20000</v>
      </c>
      <c r="O29" s="62">
        <v>0</v>
      </c>
      <c r="P29" s="63">
        <v>0</v>
      </c>
      <c r="Q29" s="64">
        <v>10000000</v>
      </c>
      <c r="R29" s="63">
        <v>10000</v>
      </c>
      <c r="S29" s="65">
        <v>-30000</v>
      </c>
      <c r="T29" s="65">
        <v>0</v>
      </c>
      <c r="U29" s="65">
        <v>-30000</v>
      </c>
    </row>
    <row r="30" spans="1:21" ht="11.25">
      <c r="A30" s="52" t="s">
        <v>2030</v>
      </c>
      <c r="B30" s="116" t="s">
        <v>1572</v>
      </c>
      <c r="C30" s="53">
        <v>0</v>
      </c>
      <c r="D30" s="56">
        <v>0</v>
      </c>
      <c r="E30" s="53">
        <v>320020000</v>
      </c>
      <c r="F30" s="57">
        <f t="shared" si="8"/>
        <v>-320020000</v>
      </c>
      <c r="G30" s="58">
        <v>0</v>
      </c>
      <c r="H30" s="58">
        <f t="shared" si="9"/>
        <v>-320020000</v>
      </c>
      <c r="I30" s="59">
        <v>60000000</v>
      </c>
      <c r="J30" s="59">
        <v>0</v>
      </c>
      <c r="K30" s="60">
        <f t="shared" si="10"/>
        <v>-260020000</v>
      </c>
      <c r="L30" s="66">
        <v>0</v>
      </c>
      <c r="M30" s="60">
        <f t="shared" si="11"/>
        <v>-260020000</v>
      </c>
      <c r="N30" s="61">
        <v>-260020</v>
      </c>
      <c r="O30" s="62">
        <v>0</v>
      </c>
      <c r="P30" s="63">
        <v>0</v>
      </c>
      <c r="Q30" s="64">
        <v>0</v>
      </c>
      <c r="R30" s="63">
        <v>0</v>
      </c>
      <c r="S30" s="65">
        <v>-260020</v>
      </c>
      <c r="T30" s="65">
        <v>0</v>
      </c>
      <c r="U30" s="65">
        <v>-260020</v>
      </c>
    </row>
    <row r="31" spans="1:21" ht="11.25">
      <c r="A31" s="52" t="s">
        <v>2031</v>
      </c>
      <c r="B31" s="116" t="s">
        <v>1573</v>
      </c>
      <c r="C31" s="53">
        <v>0</v>
      </c>
      <c r="D31" s="56">
        <v>0</v>
      </c>
      <c r="E31" s="53">
        <v>639780000</v>
      </c>
      <c r="F31" s="57">
        <f t="shared" si="8"/>
        <v>-639780000</v>
      </c>
      <c r="G31" s="58">
        <v>0</v>
      </c>
      <c r="H31" s="58">
        <f t="shared" si="9"/>
        <v>-639780000</v>
      </c>
      <c r="I31" s="59">
        <v>0</v>
      </c>
      <c r="J31" s="59">
        <v>0</v>
      </c>
      <c r="K31" s="60">
        <f t="shared" si="10"/>
        <v>-639780000</v>
      </c>
      <c r="L31" s="66">
        <v>0</v>
      </c>
      <c r="M31" s="60">
        <f t="shared" si="11"/>
        <v>-639780000</v>
      </c>
      <c r="N31" s="61">
        <v>-639780</v>
      </c>
      <c r="O31" s="62">
        <v>0</v>
      </c>
      <c r="P31" s="63">
        <v>0</v>
      </c>
      <c r="Q31" s="64">
        <v>94000000</v>
      </c>
      <c r="R31" s="63">
        <v>94000</v>
      </c>
      <c r="S31" s="65">
        <v>-733780</v>
      </c>
      <c r="T31" s="65">
        <v>0</v>
      </c>
      <c r="U31" s="65">
        <v>-733780</v>
      </c>
    </row>
    <row r="32" spans="1:21" ht="11.25">
      <c r="A32" s="52" t="s">
        <v>2032</v>
      </c>
      <c r="B32" s="116" t="s">
        <v>1574</v>
      </c>
      <c r="C32" s="53">
        <v>0</v>
      </c>
      <c r="D32" s="56">
        <v>0</v>
      </c>
      <c r="E32" s="53">
        <v>52130618</v>
      </c>
      <c r="F32" s="57">
        <f t="shared" si="8"/>
        <v>-52130618</v>
      </c>
      <c r="G32" s="58">
        <v>0</v>
      </c>
      <c r="H32" s="58">
        <f t="shared" si="9"/>
        <v>-52130618</v>
      </c>
      <c r="I32" s="59">
        <v>0</v>
      </c>
      <c r="J32" s="59">
        <v>0</v>
      </c>
      <c r="K32" s="60">
        <f t="shared" si="10"/>
        <v>-52130618</v>
      </c>
      <c r="L32" s="66">
        <v>0</v>
      </c>
      <c r="M32" s="60">
        <f t="shared" si="11"/>
        <v>-52130618</v>
      </c>
      <c r="N32" s="61">
        <v>-52131</v>
      </c>
      <c r="O32" s="62">
        <v>0</v>
      </c>
      <c r="P32" s="63">
        <v>0</v>
      </c>
      <c r="Q32" s="64">
        <v>0</v>
      </c>
      <c r="R32" s="63">
        <v>0</v>
      </c>
      <c r="S32" s="65">
        <v>-52131</v>
      </c>
      <c r="T32" s="65">
        <v>0</v>
      </c>
      <c r="U32" s="65">
        <v>-52131</v>
      </c>
    </row>
    <row r="33" spans="1:21" ht="11.25">
      <c r="A33" s="52" t="s">
        <v>2033</v>
      </c>
      <c r="B33" s="116" t="s">
        <v>1575</v>
      </c>
      <c r="C33" s="53">
        <v>0</v>
      </c>
      <c r="D33" s="56">
        <v>0</v>
      </c>
      <c r="E33" s="53">
        <v>82000000</v>
      </c>
      <c r="F33" s="57">
        <f t="shared" si="8"/>
        <v>-82000000</v>
      </c>
      <c r="G33" s="58">
        <v>0</v>
      </c>
      <c r="H33" s="58">
        <f t="shared" si="9"/>
        <v>-82000000</v>
      </c>
      <c r="I33" s="59">
        <v>0</v>
      </c>
      <c r="J33" s="59">
        <v>0</v>
      </c>
      <c r="K33" s="60">
        <f t="shared" si="10"/>
        <v>-82000000</v>
      </c>
      <c r="L33" s="66">
        <v>0</v>
      </c>
      <c r="M33" s="60">
        <f t="shared" si="11"/>
        <v>-82000000</v>
      </c>
      <c r="N33" s="61">
        <v>-82000</v>
      </c>
      <c r="O33" s="62">
        <v>0</v>
      </c>
      <c r="P33" s="63">
        <v>0</v>
      </c>
      <c r="Q33" s="64">
        <v>0</v>
      </c>
      <c r="R33" s="63">
        <v>0</v>
      </c>
      <c r="S33" s="65">
        <v>-82000</v>
      </c>
      <c r="T33" s="65">
        <v>0</v>
      </c>
      <c r="U33" s="65">
        <v>-82000</v>
      </c>
    </row>
    <row r="34" spans="1:21" ht="11.25">
      <c r="A34" s="52" t="s">
        <v>2034</v>
      </c>
      <c r="B34" s="116" t="s">
        <v>1576</v>
      </c>
      <c r="C34" s="53">
        <v>0</v>
      </c>
      <c r="D34" s="56">
        <v>0</v>
      </c>
      <c r="E34" s="53">
        <v>860000000</v>
      </c>
      <c r="F34" s="57">
        <f t="shared" si="8"/>
        <v>-860000000</v>
      </c>
      <c r="G34" s="58">
        <v>0</v>
      </c>
      <c r="H34" s="58">
        <f t="shared" si="9"/>
        <v>-860000000</v>
      </c>
      <c r="I34" s="59">
        <v>0</v>
      </c>
      <c r="J34" s="59">
        <v>0</v>
      </c>
      <c r="K34" s="60">
        <f t="shared" si="10"/>
        <v>-860000000</v>
      </c>
      <c r="L34" s="66">
        <v>0</v>
      </c>
      <c r="M34" s="60">
        <f t="shared" si="11"/>
        <v>-860000000</v>
      </c>
      <c r="N34" s="61">
        <v>-860000</v>
      </c>
      <c r="O34" s="62">
        <v>144500000</v>
      </c>
      <c r="P34" s="63">
        <v>144500</v>
      </c>
      <c r="Q34" s="64">
        <v>0</v>
      </c>
      <c r="R34" s="63">
        <v>0</v>
      </c>
      <c r="S34" s="65">
        <v>-715500</v>
      </c>
      <c r="T34" s="65">
        <v>0</v>
      </c>
      <c r="U34" s="65">
        <v>-715500</v>
      </c>
    </row>
    <row r="35" spans="1:21" ht="11.25">
      <c r="A35" s="52" t="s">
        <v>2035</v>
      </c>
      <c r="B35" s="116" t="s">
        <v>1577</v>
      </c>
      <c r="C35" s="53">
        <v>0</v>
      </c>
      <c r="D35" s="56">
        <v>0</v>
      </c>
      <c r="E35" s="53">
        <v>200000000</v>
      </c>
      <c r="F35" s="57">
        <f t="shared" si="8"/>
        <v>-200000000</v>
      </c>
      <c r="G35" s="58">
        <v>0</v>
      </c>
      <c r="H35" s="58">
        <f t="shared" si="9"/>
        <v>-200000000</v>
      </c>
      <c r="I35" s="59">
        <v>0</v>
      </c>
      <c r="J35" s="59">
        <v>0</v>
      </c>
      <c r="K35" s="60">
        <f t="shared" si="10"/>
        <v>-200000000</v>
      </c>
      <c r="L35" s="66">
        <v>0</v>
      </c>
      <c r="M35" s="60">
        <f t="shared" si="11"/>
        <v>-200000000</v>
      </c>
      <c r="N35" s="61">
        <v>-200000</v>
      </c>
      <c r="O35" s="62">
        <v>0</v>
      </c>
      <c r="P35" s="63">
        <v>0</v>
      </c>
      <c r="Q35" s="64">
        <v>30000000</v>
      </c>
      <c r="R35" s="63">
        <v>30000</v>
      </c>
      <c r="S35" s="65">
        <v>-230000</v>
      </c>
      <c r="T35" s="65">
        <v>0</v>
      </c>
      <c r="U35" s="65">
        <v>-230000</v>
      </c>
    </row>
    <row r="36" spans="1:21" ht="11.25">
      <c r="A36" s="52" t="s">
        <v>2036</v>
      </c>
      <c r="B36" s="116" t="s">
        <v>1578</v>
      </c>
      <c r="C36" s="53">
        <v>0</v>
      </c>
      <c r="D36" s="56">
        <v>0</v>
      </c>
      <c r="E36" s="53">
        <v>150000000</v>
      </c>
      <c r="F36" s="57">
        <f t="shared" si="8"/>
        <v>-150000000</v>
      </c>
      <c r="G36" s="58">
        <v>0</v>
      </c>
      <c r="H36" s="58">
        <f t="shared" si="9"/>
        <v>-150000000</v>
      </c>
      <c r="I36" s="59">
        <v>0</v>
      </c>
      <c r="J36" s="59">
        <v>0</v>
      </c>
      <c r="K36" s="60">
        <f t="shared" si="10"/>
        <v>-150000000</v>
      </c>
      <c r="L36" s="66">
        <v>0</v>
      </c>
      <c r="M36" s="60">
        <f t="shared" si="11"/>
        <v>-150000000</v>
      </c>
      <c r="N36" s="61">
        <v>-150000</v>
      </c>
      <c r="O36" s="62">
        <v>0</v>
      </c>
      <c r="P36" s="63">
        <v>0</v>
      </c>
      <c r="Q36" s="64">
        <v>50000000</v>
      </c>
      <c r="R36" s="63">
        <v>50000</v>
      </c>
      <c r="S36" s="65">
        <v>-200000</v>
      </c>
      <c r="T36" s="65">
        <v>0</v>
      </c>
      <c r="U36" s="65">
        <v>-200000</v>
      </c>
    </row>
    <row r="37" spans="1:21" ht="11.25">
      <c r="A37" s="52" t="s">
        <v>2037</v>
      </c>
      <c r="B37" s="116" t="s">
        <v>1579</v>
      </c>
      <c r="C37" s="53">
        <v>0</v>
      </c>
      <c r="D37" s="56">
        <v>0</v>
      </c>
      <c r="E37" s="53">
        <v>10000000</v>
      </c>
      <c r="F37" s="57">
        <f t="shared" si="8"/>
        <v>-10000000</v>
      </c>
      <c r="G37" s="58">
        <v>0</v>
      </c>
      <c r="H37" s="58">
        <f t="shared" si="9"/>
        <v>-10000000</v>
      </c>
      <c r="I37" s="59">
        <v>0</v>
      </c>
      <c r="J37" s="59">
        <v>0</v>
      </c>
      <c r="K37" s="60">
        <f t="shared" si="10"/>
        <v>-10000000</v>
      </c>
      <c r="L37" s="66">
        <v>0</v>
      </c>
      <c r="M37" s="60">
        <f t="shared" si="11"/>
        <v>-10000000</v>
      </c>
      <c r="N37" s="61">
        <v>-10000</v>
      </c>
      <c r="O37" s="62"/>
      <c r="P37" s="63">
        <v>0</v>
      </c>
      <c r="Q37" s="64"/>
      <c r="R37" s="63">
        <v>0</v>
      </c>
      <c r="S37" s="65">
        <v>-10000</v>
      </c>
      <c r="T37" s="65">
        <v>0</v>
      </c>
      <c r="U37" s="65">
        <v>-10000</v>
      </c>
    </row>
    <row r="38" spans="1:21" ht="11.25">
      <c r="A38" s="52" t="s">
        <v>2038</v>
      </c>
      <c r="B38" s="117" t="s">
        <v>1580</v>
      </c>
      <c r="C38" s="53">
        <v>0</v>
      </c>
      <c r="D38" s="56">
        <v>0</v>
      </c>
      <c r="E38" s="53">
        <v>200000000</v>
      </c>
      <c r="F38" s="57">
        <f t="shared" si="8"/>
        <v>-200000000</v>
      </c>
      <c r="G38" s="58">
        <v>0</v>
      </c>
      <c r="H38" s="58">
        <f t="shared" si="9"/>
        <v>-200000000</v>
      </c>
      <c r="I38" s="59">
        <v>0</v>
      </c>
      <c r="J38" s="59">
        <v>0</v>
      </c>
      <c r="K38" s="60">
        <f t="shared" si="10"/>
        <v>-200000000</v>
      </c>
      <c r="L38" s="66">
        <v>0</v>
      </c>
      <c r="M38" s="60">
        <f t="shared" si="11"/>
        <v>-200000000</v>
      </c>
      <c r="N38" s="61">
        <v>-200000</v>
      </c>
      <c r="O38" s="62"/>
      <c r="P38" s="63">
        <v>0</v>
      </c>
      <c r="Q38" s="64"/>
      <c r="R38" s="63">
        <v>0</v>
      </c>
      <c r="S38" s="65">
        <v>-200000</v>
      </c>
      <c r="T38" s="65">
        <v>0</v>
      </c>
      <c r="U38" s="65">
        <v>-200000</v>
      </c>
    </row>
    <row r="39" spans="1:21" ht="11.25">
      <c r="A39" s="52" t="s">
        <v>2039</v>
      </c>
      <c r="B39" s="117" t="s">
        <v>1581</v>
      </c>
      <c r="C39" s="53">
        <v>0</v>
      </c>
      <c r="D39" s="56">
        <v>0</v>
      </c>
      <c r="E39" s="53">
        <v>82666416</v>
      </c>
      <c r="F39" s="57">
        <f t="shared" si="8"/>
        <v>-82666416</v>
      </c>
      <c r="G39" s="58">
        <v>0</v>
      </c>
      <c r="H39" s="58">
        <f t="shared" si="9"/>
        <v>-82666416</v>
      </c>
      <c r="I39" s="59">
        <v>30000000</v>
      </c>
      <c r="J39" s="59">
        <v>0</v>
      </c>
      <c r="K39" s="60">
        <f t="shared" si="10"/>
        <v>-52666416</v>
      </c>
      <c r="L39" s="66">
        <v>0</v>
      </c>
      <c r="M39" s="60">
        <f t="shared" si="11"/>
        <v>-52666416</v>
      </c>
      <c r="N39" s="61">
        <v>-52666</v>
      </c>
      <c r="O39" s="62">
        <v>15000000</v>
      </c>
      <c r="P39" s="63">
        <v>15000</v>
      </c>
      <c r="Q39" s="64">
        <v>0</v>
      </c>
      <c r="R39" s="63">
        <v>0</v>
      </c>
      <c r="S39" s="65">
        <v>-37666</v>
      </c>
      <c r="T39" s="65">
        <v>0</v>
      </c>
      <c r="U39" s="65">
        <v>-37666</v>
      </c>
    </row>
    <row r="40" spans="1:21" ht="11.25">
      <c r="A40" s="44" t="s">
        <v>2040</v>
      </c>
      <c r="B40" s="115" t="s">
        <v>2041</v>
      </c>
      <c r="C40" s="45">
        <f aca="true" t="shared" si="12" ref="C40:K40">SUM(C41:C49)</f>
        <v>0</v>
      </c>
      <c r="D40" s="45">
        <f t="shared" si="12"/>
        <v>717386556637</v>
      </c>
      <c r="E40" s="45">
        <f t="shared" si="12"/>
        <v>13548199394414</v>
      </c>
      <c r="F40" s="46">
        <f t="shared" si="12"/>
        <v>-12830812837777</v>
      </c>
      <c r="G40" s="46">
        <f t="shared" si="12"/>
        <v>0</v>
      </c>
      <c r="H40" s="46">
        <f t="shared" si="12"/>
        <v>-12830812837777</v>
      </c>
      <c r="I40" s="47">
        <f t="shared" si="12"/>
        <v>340000000</v>
      </c>
      <c r="J40" s="47">
        <f t="shared" si="12"/>
        <v>0</v>
      </c>
      <c r="K40" s="46">
        <f t="shared" si="12"/>
        <v>-12830472837777</v>
      </c>
      <c r="L40" s="48">
        <v>0</v>
      </c>
      <c r="M40" s="48">
        <v>0</v>
      </c>
      <c r="N40" s="51">
        <v>-12830472838</v>
      </c>
      <c r="O40" s="51">
        <v>842600000</v>
      </c>
      <c r="P40" s="51">
        <v>842600</v>
      </c>
      <c r="Q40" s="51">
        <v>4071300000</v>
      </c>
      <c r="R40" s="51">
        <v>4071300</v>
      </c>
      <c r="S40" s="89">
        <v>-12833701538</v>
      </c>
      <c r="T40" s="89">
        <v>0</v>
      </c>
      <c r="U40" s="89">
        <v>-12833701538</v>
      </c>
    </row>
    <row r="41" spans="1:21" ht="11.25">
      <c r="A41" s="52" t="s">
        <v>2042</v>
      </c>
      <c r="B41" s="116" t="s">
        <v>1582</v>
      </c>
      <c r="C41" s="53">
        <v>0</v>
      </c>
      <c r="D41" s="56">
        <v>0</v>
      </c>
      <c r="E41" s="53">
        <v>7258130336</v>
      </c>
      <c r="F41" s="57">
        <f aca="true" t="shared" si="13" ref="F41:F49">C41+D41-E41</f>
        <v>-7258130336</v>
      </c>
      <c r="G41" s="58">
        <v>0</v>
      </c>
      <c r="H41" s="58">
        <f aca="true" t="shared" si="14" ref="H41:H49">F41</f>
        <v>-7258130336</v>
      </c>
      <c r="I41" s="59">
        <v>0</v>
      </c>
      <c r="J41" s="59">
        <v>0</v>
      </c>
      <c r="K41" s="60">
        <f aca="true" t="shared" si="15" ref="K41:K49">+F41+I41-J41</f>
        <v>-7258130336</v>
      </c>
      <c r="L41" s="66">
        <v>0</v>
      </c>
      <c r="M41" s="60">
        <f aca="true" t="shared" si="16" ref="M41:M49">+K41</f>
        <v>-7258130336</v>
      </c>
      <c r="N41" s="61">
        <v>-7258130</v>
      </c>
      <c r="O41" s="59">
        <v>0</v>
      </c>
      <c r="P41" s="63">
        <v>0</v>
      </c>
      <c r="Q41" s="63">
        <v>0</v>
      </c>
      <c r="R41" s="63">
        <v>0</v>
      </c>
      <c r="S41" s="65">
        <v>-7258130</v>
      </c>
      <c r="T41" s="65">
        <v>0</v>
      </c>
      <c r="U41" s="65">
        <v>-7258130</v>
      </c>
    </row>
    <row r="42" spans="1:21" ht="11.25">
      <c r="A42" s="52" t="s">
        <v>2043</v>
      </c>
      <c r="B42" s="116" t="s">
        <v>1583</v>
      </c>
      <c r="C42" s="53">
        <v>0</v>
      </c>
      <c r="D42" s="56">
        <v>0</v>
      </c>
      <c r="E42" s="53">
        <v>1564033337210</v>
      </c>
      <c r="F42" s="57">
        <f t="shared" si="13"/>
        <v>-1564033337210</v>
      </c>
      <c r="G42" s="58">
        <v>0</v>
      </c>
      <c r="H42" s="58">
        <f t="shared" si="14"/>
        <v>-1564033337210</v>
      </c>
      <c r="I42" s="59">
        <v>340000000</v>
      </c>
      <c r="J42" s="59">
        <v>0</v>
      </c>
      <c r="K42" s="60">
        <f t="shared" si="15"/>
        <v>-1563693337210</v>
      </c>
      <c r="L42" s="66">
        <v>0</v>
      </c>
      <c r="M42" s="60">
        <f t="shared" si="16"/>
        <v>-1563693337210</v>
      </c>
      <c r="N42" s="61">
        <v>-1563693337</v>
      </c>
      <c r="O42" s="62">
        <v>800000000</v>
      </c>
      <c r="P42" s="63">
        <v>800000</v>
      </c>
      <c r="Q42" s="64">
        <v>4071300000</v>
      </c>
      <c r="R42" s="63">
        <v>4071300</v>
      </c>
      <c r="S42" s="65">
        <v>-1566964637</v>
      </c>
      <c r="T42" s="65">
        <v>0</v>
      </c>
      <c r="U42" s="65">
        <v>-1566964637</v>
      </c>
    </row>
    <row r="43" spans="1:21" ht="11.25">
      <c r="A43" s="52" t="s">
        <v>2044</v>
      </c>
      <c r="B43" s="116" t="s">
        <v>1584</v>
      </c>
      <c r="C43" s="53">
        <v>0</v>
      </c>
      <c r="D43" s="56">
        <v>0</v>
      </c>
      <c r="E43" s="53">
        <v>2338857971</v>
      </c>
      <c r="F43" s="57">
        <f t="shared" si="13"/>
        <v>-2338857971</v>
      </c>
      <c r="G43" s="58">
        <v>0</v>
      </c>
      <c r="H43" s="58">
        <f t="shared" si="14"/>
        <v>-2338857971</v>
      </c>
      <c r="I43" s="59">
        <v>0</v>
      </c>
      <c r="J43" s="59">
        <v>0</v>
      </c>
      <c r="K43" s="60">
        <f t="shared" si="15"/>
        <v>-2338857971</v>
      </c>
      <c r="L43" s="66">
        <v>0</v>
      </c>
      <c r="M43" s="60">
        <f t="shared" si="16"/>
        <v>-2338857971</v>
      </c>
      <c r="N43" s="61">
        <v>-2338858</v>
      </c>
      <c r="O43" s="62">
        <v>42600000</v>
      </c>
      <c r="P43" s="63">
        <v>42600</v>
      </c>
      <c r="Q43" s="64">
        <v>0</v>
      </c>
      <c r="R43" s="63">
        <v>0</v>
      </c>
      <c r="S43" s="65">
        <v>-2296258</v>
      </c>
      <c r="T43" s="65">
        <v>0</v>
      </c>
      <c r="U43" s="65">
        <v>-2296258</v>
      </c>
    </row>
    <row r="44" spans="1:21" ht="11.25">
      <c r="A44" s="52" t="s">
        <v>2045</v>
      </c>
      <c r="B44" s="117" t="s">
        <v>1585</v>
      </c>
      <c r="C44" s="53">
        <v>0</v>
      </c>
      <c r="D44" s="56">
        <v>0</v>
      </c>
      <c r="E44" s="53">
        <v>10577355907</v>
      </c>
      <c r="F44" s="57">
        <f t="shared" si="13"/>
        <v>-10577355907</v>
      </c>
      <c r="G44" s="58">
        <v>0</v>
      </c>
      <c r="H44" s="58">
        <f t="shared" si="14"/>
        <v>-10577355907</v>
      </c>
      <c r="I44" s="59">
        <v>0</v>
      </c>
      <c r="J44" s="59">
        <v>0</v>
      </c>
      <c r="K44" s="60">
        <f t="shared" si="15"/>
        <v>-10577355907</v>
      </c>
      <c r="L44" s="66">
        <v>0</v>
      </c>
      <c r="M44" s="60">
        <f t="shared" si="16"/>
        <v>-10577355907</v>
      </c>
      <c r="N44" s="61">
        <v>-10577356</v>
      </c>
      <c r="O44" s="59">
        <v>0</v>
      </c>
      <c r="P44" s="63">
        <v>0</v>
      </c>
      <c r="Q44" s="63">
        <v>0</v>
      </c>
      <c r="R44" s="63">
        <v>0</v>
      </c>
      <c r="S44" s="65">
        <v>-10577356</v>
      </c>
      <c r="T44" s="65">
        <v>0</v>
      </c>
      <c r="U44" s="65">
        <v>-10577356</v>
      </c>
    </row>
    <row r="45" spans="1:21" ht="11.25">
      <c r="A45" s="52" t="s">
        <v>2046</v>
      </c>
      <c r="B45" s="116" t="s">
        <v>1586</v>
      </c>
      <c r="C45" s="53">
        <v>0</v>
      </c>
      <c r="D45" s="56">
        <v>0</v>
      </c>
      <c r="E45" s="53">
        <v>648389944</v>
      </c>
      <c r="F45" s="57">
        <f t="shared" si="13"/>
        <v>-648389944</v>
      </c>
      <c r="G45" s="58">
        <v>0</v>
      </c>
      <c r="H45" s="58">
        <f t="shared" si="14"/>
        <v>-648389944</v>
      </c>
      <c r="I45" s="59">
        <v>0</v>
      </c>
      <c r="J45" s="59">
        <v>0</v>
      </c>
      <c r="K45" s="60">
        <f t="shared" si="15"/>
        <v>-648389944</v>
      </c>
      <c r="L45" s="66">
        <v>0</v>
      </c>
      <c r="M45" s="60">
        <f t="shared" si="16"/>
        <v>-648389944</v>
      </c>
      <c r="N45" s="61">
        <v>-648390</v>
      </c>
      <c r="O45" s="59">
        <v>0</v>
      </c>
      <c r="P45" s="63">
        <v>0</v>
      </c>
      <c r="Q45" s="63">
        <v>0</v>
      </c>
      <c r="R45" s="63">
        <v>0</v>
      </c>
      <c r="S45" s="65">
        <v>-648390</v>
      </c>
      <c r="T45" s="65">
        <v>0</v>
      </c>
      <c r="U45" s="65">
        <v>-648390</v>
      </c>
    </row>
    <row r="46" spans="1:21" ht="11.25">
      <c r="A46" s="52" t="s">
        <v>2047</v>
      </c>
      <c r="B46" s="116" t="s">
        <v>1587</v>
      </c>
      <c r="C46" s="53">
        <v>0</v>
      </c>
      <c r="D46" s="56">
        <v>0</v>
      </c>
      <c r="E46" s="53">
        <v>154438852801</v>
      </c>
      <c r="F46" s="57">
        <f t="shared" si="13"/>
        <v>-154438852801</v>
      </c>
      <c r="G46" s="58">
        <v>0</v>
      </c>
      <c r="H46" s="58">
        <f t="shared" si="14"/>
        <v>-154438852801</v>
      </c>
      <c r="I46" s="59">
        <v>0</v>
      </c>
      <c r="J46" s="59">
        <v>0</v>
      </c>
      <c r="K46" s="60">
        <f t="shared" si="15"/>
        <v>-154438852801</v>
      </c>
      <c r="L46" s="66">
        <v>0</v>
      </c>
      <c r="M46" s="60">
        <f t="shared" si="16"/>
        <v>-154438852801</v>
      </c>
      <c r="N46" s="61">
        <v>-154438853</v>
      </c>
      <c r="O46" s="59">
        <v>0</v>
      </c>
      <c r="P46" s="63">
        <v>0</v>
      </c>
      <c r="Q46" s="63">
        <v>0</v>
      </c>
      <c r="R46" s="63">
        <v>0</v>
      </c>
      <c r="S46" s="65">
        <v>-154438853</v>
      </c>
      <c r="T46" s="65">
        <v>0</v>
      </c>
      <c r="U46" s="65">
        <v>-154438853</v>
      </c>
    </row>
    <row r="47" spans="1:21" ht="11.25">
      <c r="A47" s="52" t="s">
        <v>2048</v>
      </c>
      <c r="B47" s="116" t="s">
        <v>1588</v>
      </c>
      <c r="C47" s="53">
        <v>0</v>
      </c>
      <c r="D47" s="56">
        <v>0</v>
      </c>
      <c r="E47" s="53">
        <v>1932257384823</v>
      </c>
      <c r="F47" s="57">
        <f t="shared" si="13"/>
        <v>-1932257384823</v>
      </c>
      <c r="G47" s="58">
        <v>0</v>
      </c>
      <c r="H47" s="58">
        <f t="shared" si="14"/>
        <v>-1932257384823</v>
      </c>
      <c r="I47" s="59">
        <v>0</v>
      </c>
      <c r="J47" s="59">
        <v>0</v>
      </c>
      <c r="K47" s="60">
        <f t="shared" si="15"/>
        <v>-1932257384823</v>
      </c>
      <c r="L47" s="66">
        <v>0</v>
      </c>
      <c r="M47" s="60">
        <f t="shared" si="16"/>
        <v>-1932257384823</v>
      </c>
      <c r="N47" s="61">
        <v>-1932257385</v>
      </c>
      <c r="O47" s="59">
        <v>0</v>
      </c>
      <c r="P47" s="63">
        <v>0</v>
      </c>
      <c r="Q47" s="63">
        <v>0</v>
      </c>
      <c r="R47" s="63">
        <v>0</v>
      </c>
      <c r="S47" s="65">
        <v>-1932257385</v>
      </c>
      <c r="T47" s="65">
        <v>0</v>
      </c>
      <c r="U47" s="65">
        <v>-1932257385</v>
      </c>
    </row>
    <row r="48" spans="1:21" ht="11.25">
      <c r="A48" s="52" t="s">
        <v>2049</v>
      </c>
      <c r="B48" s="116" t="s">
        <v>1589</v>
      </c>
      <c r="C48" s="53">
        <v>0</v>
      </c>
      <c r="D48" s="56">
        <v>717386556637</v>
      </c>
      <c r="E48" s="53">
        <v>9871647085422</v>
      </c>
      <c r="F48" s="57">
        <f t="shared" si="13"/>
        <v>-9154260528785</v>
      </c>
      <c r="G48" s="58">
        <v>0</v>
      </c>
      <c r="H48" s="58">
        <f t="shared" si="14"/>
        <v>-9154260528785</v>
      </c>
      <c r="I48" s="59">
        <v>0</v>
      </c>
      <c r="J48" s="59">
        <v>0</v>
      </c>
      <c r="K48" s="60">
        <f t="shared" si="15"/>
        <v>-9154260528785</v>
      </c>
      <c r="L48" s="66">
        <v>0</v>
      </c>
      <c r="M48" s="60">
        <f t="shared" si="16"/>
        <v>-9154260528785</v>
      </c>
      <c r="N48" s="61">
        <v>-9154260529</v>
      </c>
      <c r="O48" s="59">
        <v>0</v>
      </c>
      <c r="P48" s="63">
        <v>0</v>
      </c>
      <c r="Q48" s="63">
        <v>0</v>
      </c>
      <c r="R48" s="63">
        <v>0</v>
      </c>
      <c r="S48" s="65">
        <v>-9154260529</v>
      </c>
      <c r="T48" s="65">
        <v>0</v>
      </c>
      <c r="U48" s="65">
        <v>-9154260529</v>
      </c>
    </row>
    <row r="49" spans="1:21" ht="11.25">
      <c r="A49" s="52" t="s">
        <v>2050</v>
      </c>
      <c r="B49" s="116" t="s">
        <v>1590</v>
      </c>
      <c r="C49" s="53">
        <v>0</v>
      </c>
      <c r="D49" s="56">
        <v>0</v>
      </c>
      <c r="E49" s="53">
        <v>5000000000</v>
      </c>
      <c r="F49" s="57">
        <f t="shared" si="13"/>
        <v>-5000000000</v>
      </c>
      <c r="G49" s="58">
        <v>0</v>
      </c>
      <c r="H49" s="58">
        <f t="shared" si="14"/>
        <v>-5000000000</v>
      </c>
      <c r="I49" s="59">
        <v>0</v>
      </c>
      <c r="J49" s="59">
        <v>0</v>
      </c>
      <c r="K49" s="60">
        <f t="shared" si="15"/>
        <v>-5000000000</v>
      </c>
      <c r="L49" s="66">
        <v>0</v>
      </c>
      <c r="M49" s="60">
        <f t="shared" si="16"/>
        <v>-5000000000</v>
      </c>
      <c r="N49" s="61">
        <v>-5000000</v>
      </c>
      <c r="O49" s="59">
        <v>0</v>
      </c>
      <c r="P49" s="63">
        <v>0</v>
      </c>
      <c r="Q49" s="63">
        <v>0</v>
      </c>
      <c r="R49" s="63">
        <v>0</v>
      </c>
      <c r="S49" s="65">
        <v>-5000000</v>
      </c>
      <c r="T49" s="65">
        <v>0</v>
      </c>
      <c r="U49" s="65">
        <v>-5000000</v>
      </c>
    </row>
    <row r="50" spans="1:21" ht="11.25">
      <c r="A50" s="44" t="s">
        <v>2051</v>
      </c>
      <c r="B50" s="115" t="s">
        <v>2052</v>
      </c>
      <c r="C50" s="45">
        <f aca="true" t="shared" si="17" ref="C50:K50">SUM(C51:C63)</f>
        <v>0</v>
      </c>
      <c r="D50" s="45">
        <f t="shared" si="17"/>
        <v>18195935805</v>
      </c>
      <c r="E50" s="45">
        <f t="shared" si="17"/>
        <v>3409583664</v>
      </c>
      <c r="F50" s="46">
        <f t="shared" si="17"/>
        <v>14786352141</v>
      </c>
      <c r="G50" s="46">
        <f t="shared" si="17"/>
        <v>0</v>
      </c>
      <c r="H50" s="46">
        <f t="shared" si="17"/>
        <v>14786352141</v>
      </c>
      <c r="I50" s="47">
        <f t="shared" si="17"/>
        <v>470305339</v>
      </c>
      <c r="J50" s="47">
        <f t="shared" si="17"/>
        <v>4046760753.36</v>
      </c>
      <c r="K50" s="46">
        <f t="shared" si="17"/>
        <v>11209896726.64</v>
      </c>
      <c r="L50" s="48">
        <v>0</v>
      </c>
      <c r="M50" s="48">
        <v>0</v>
      </c>
      <c r="N50" s="51">
        <v>11209897</v>
      </c>
      <c r="O50" s="51">
        <v>5088722</v>
      </c>
      <c r="P50" s="51">
        <v>5089</v>
      </c>
      <c r="Q50" s="51">
        <v>3987121007</v>
      </c>
      <c r="R50" s="51">
        <v>3987122</v>
      </c>
      <c r="S50" s="89">
        <v>7227864</v>
      </c>
      <c r="T50" s="89">
        <v>0</v>
      </c>
      <c r="U50" s="89">
        <v>7227864</v>
      </c>
    </row>
    <row r="51" spans="1:21" ht="11.25">
      <c r="A51" s="52" t="s">
        <v>2053</v>
      </c>
      <c r="B51" s="117" t="s">
        <v>1557</v>
      </c>
      <c r="C51" s="53">
        <v>0</v>
      </c>
      <c r="D51" s="56">
        <v>9188530287</v>
      </c>
      <c r="E51" s="53">
        <v>1791075984</v>
      </c>
      <c r="F51" s="57">
        <f aca="true" t="shared" si="18" ref="F51:F63">C51+D51-E51</f>
        <v>7397454303</v>
      </c>
      <c r="G51" s="58">
        <v>0</v>
      </c>
      <c r="H51" s="58">
        <f aca="true" t="shared" si="19" ref="H51:H63">F51</f>
        <v>7397454303</v>
      </c>
      <c r="I51" s="59">
        <v>0</v>
      </c>
      <c r="J51" s="59">
        <v>2078787328</v>
      </c>
      <c r="K51" s="60">
        <f aca="true" t="shared" si="20" ref="K51:K63">+F51+I51-J51</f>
        <v>5318666975</v>
      </c>
      <c r="L51" s="66">
        <v>0</v>
      </c>
      <c r="M51" s="60">
        <f aca="true" t="shared" si="21" ref="M51:M63">+K51</f>
        <v>5318666975</v>
      </c>
      <c r="N51" s="61">
        <v>5318667</v>
      </c>
      <c r="O51" s="62">
        <v>0</v>
      </c>
      <c r="P51" s="63">
        <v>0</v>
      </c>
      <c r="Q51" s="64">
        <v>2017923090</v>
      </c>
      <c r="R51" s="63">
        <v>2017923</v>
      </c>
      <c r="S51" s="65">
        <v>3300744</v>
      </c>
      <c r="T51" s="65">
        <v>0</v>
      </c>
      <c r="U51" s="65">
        <v>3300744</v>
      </c>
    </row>
    <row r="52" spans="1:21" ht="11.25">
      <c r="A52" s="52" t="s">
        <v>2054</v>
      </c>
      <c r="B52" s="116" t="s">
        <v>1558</v>
      </c>
      <c r="C52" s="53">
        <v>0</v>
      </c>
      <c r="D52" s="56">
        <v>1859885428</v>
      </c>
      <c r="E52" s="53">
        <v>373691820</v>
      </c>
      <c r="F52" s="57">
        <f t="shared" si="18"/>
        <v>1486193608</v>
      </c>
      <c r="G52" s="58">
        <v>0</v>
      </c>
      <c r="H52" s="58">
        <f t="shared" si="19"/>
        <v>1486193608</v>
      </c>
      <c r="I52" s="59">
        <v>0</v>
      </c>
      <c r="J52" s="59">
        <v>398263862</v>
      </c>
      <c r="K52" s="60">
        <f t="shared" si="20"/>
        <v>1087929746</v>
      </c>
      <c r="L52" s="66">
        <v>0</v>
      </c>
      <c r="M52" s="60">
        <f t="shared" si="21"/>
        <v>1087929746</v>
      </c>
      <c r="N52" s="61">
        <v>1087930</v>
      </c>
      <c r="O52" s="62">
        <v>0</v>
      </c>
      <c r="P52" s="63">
        <v>0</v>
      </c>
      <c r="Q52" s="64">
        <v>418631730</v>
      </c>
      <c r="R52" s="63">
        <v>418632</v>
      </c>
      <c r="S52" s="65">
        <v>669298</v>
      </c>
      <c r="T52" s="65">
        <v>0</v>
      </c>
      <c r="U52" s="65">
        <v>669298</v>
      </c>
    </row>
    <row r="53" spans="1:21" ht="11.25">
      <c r="A53" s="52" t="s">
        <v>2055</v>
      </c>
      <c r="B53" s="116" t="s">
        <v>1559</v>
      </c>
      <c r="C53" s="53">
        <v>0</v>
      </c>
      <c r="D53" s="56">
        <v>2699726587</v>
      </c>
      <c r="E53" s="53">
        <v>176271724</v>
      </c>
      <c r="F53" s="57">
        <f t="shared" si="18"/>
        <v>2523454863</v>
      </c>
      <c r="G53" s="58">
        <v>0</v>
      </c>
      <c r="H53" s="58">
        <f t="shared" si="19"/>
        <v>2523454863</v>
      </c>
      <c r="I53" s="59">
        <v>0</v>
      </c>
      <c r="J53" s="59">
        <v>321023899</v>
      </c>
      <c r="K53" s="60">
        <f t="shared" si="20"/>
        <v>2202430964</v>
      </c>
      <c r="L53" s="66">
        <v>0</v>
      </c>
      <c r="M53" s="60">
        <f t="shared" si="21"/>
        <v>2202430964</v>
      </c>
      <c r="N53" s="61">
        <v>2202431</v>
      </c>
      <c r="O53" s="62">
        <v>0</v>
      </c>
      <c r="P53" s="63">
        <v>0</v>
      </c>
      <c r="Q53" s="64">
        <v>519081758</v>
      </c>
      <c r="R53" s="63">
        <v>519082</v>
      </c>
      <c r="S53" s="65">
        <v>1683349</v>
      </c>
      <c r="T53" s="65">
        <v>0</v>
      </c>
      <c r="U53" s="65">
        <v>1683349</v>
      </c>
    </row>
    <row r="54" spans="1:21" ht="11.25">
      <c r="A54" s="52" t="s">
        <v>2056</v>
      </c>
      <c r="B54" s="118" t="s">
        <v>1560</v>
      </c>
      <c r="C54" s="53">
        <v>0</v>
      </c>
      <c r="D54" s="56">
        <v>142841917</v>
      </c>
      <c r="E54" s="53">
        <v>29703915</v>
      </c>
      <c r="F54" s="57">
        <f t="shared" si="18"/>
        <v>113138002</v>
      </c>
      <c r="G54" s="58">
        <v>0</v>
      </c>
      <c r="H54" s="58">
        <f t="shared" si="19"/>
        <v>113138002</v>
      </c>
      <c r="I54" s="59">
        <v>0</v>
      </c>
      <c r="J54" s="59">
        <v>48530727</v>
      </c>
      <c r="K54" s="60">
        <f t="shared" si="20"/>
        <v>64607275</v>
      </c>
      <c r="L54" s="66">
        <v>0</v>
      </c>
      <c r="M54" s="60">
        <f t="shared" si="21"/>
        <v>64607275</v>
      </c>
      <c r="N54" s="61">
        <v>64607</v>
      </c>
      <c r="O54" s="62">
        <v>5088722</v>
      </c>
      <c r="P54" s="63">
        <v>5089</v>
      </c>
      <c r="Q54" s="64">
        <v>34387520</v>
      </c>
      <c r="R54" s="63">
        <v>34387</v>
      </c>
      <c r="S54" s="65">
        <v>35309</v>
      </c>
      <c r="T54" s="65">
        <v>0</v>
      </c>
      <c r="U54" s="65">
        <v>35309</v>
      </c>
    </row>
    <row r="55" spans="1:21" ht="11.25">
      <c r="A55" s="52" t="s">
        <v>2057</v>
      </c>
      <c r="B55" s="116" t="s">
        <v>1561</v>
      </c>
      <c r="C55" s="53">
        <v>0</v>
      </c>
      <c r="D55" s="56">
        <v>100237377</v>
      </c>
      <c r="E55" s="53">
        <v>71846005</v>
      </c>
      <c r="F55" s="57">
        <f t="shared" si="18"/>
        <v>28391372</v>
      </c>
      <c r="G55" s="58">
        <v>0</v>
      </c>
      <c r="H55" s="58">
        <f t="shared" si="19"/>
        <v>28391372</v>
      </c>
      <c r="I55" s="59">
        <v>98205339</v>
      </c>
      <c r="J55" s="59">
        <v>44050750</v>
      </c>
      <c r="K55" s="60">
        <f t="shared" si="20"/>
        <v>82545961</v>
      </c>
      <c r="L55" s="66">
        <v>0</v>
      </c>
      <c r="M55" s="60">
        <f t="shared" si="21"/>
        <v>82545961</v>
      </c>
      <c r="N55" s="61">
        <v>82546</v>
      </c>
      <c r="O55" s="62">
        <v>0</v>
      </c>
      <c r="P55" s="63">
        <v>0</v>
      </c>
      <c r="Q55" s="64">
        <v>53888600</v>
      </c>
      <c r="R55" s="63">
        <v>53889</v>
      </c>
      <c r="S55" s="65">
        <v>28657</v>
      </c>
      <c r="T55" s="65">
        <v>0</v>
      </c>
      <c r="U55" s="65">
        <v>28657</v>
      </c>
    </row>
    <row r="56" spans="1:21" ht="11.25">
      <c r="A56" s="52" t="s">
        <v>2058</v>
      </c>
      <c r="B56" s="116" t="s">
        <v>1562</v>
      </c>
      <c r="C56" s="53">
        <v>0</v>
      </c>
      <c r="D56" s="56">
        <v>100000000</v>
      </c>
      <c r="E56" s="53">
        <v>0</v>
      </c>
      <c r="F56" s="57">
        <f t="shared" si="18"/>
        <v>100000000</v>
      </c>
      <c r="G56" s="58">
        <v>0</v>
      </c>
      <c r="H56" s="58">
        <f t="shared" si="19"/>
        <v>100000000</v>
      </c>
      <c r="I56" s="59">
        <v>280000000</v>
      </c>
      <c r="J56" s="59">
        <v>190000000</v>
      </c>
      <c r="K56" s="60">
        <f t="shared" si="20"/>
        <v>190000000</v>
      </c>
      <c r="L56" s="66">
        <v>0</v>
      </c>
      <c r="M56" s="60">
        <f t="shared" si="21"/>
        <v>190000000</v>
      </c>
      <c r="N56" s="61">
        <v>190000</v>
      </c>
      <c r="O56" s="62">
        <v>0</v>
      </c>
      <c r="P56" s="63">
        <v>0</v>
      </c>
      <c r="Q56" s="64">
        <v>19650000</v>
      </c>
      <c r="R56" s="63">
        <v>19650</v>
      </c>
      <c r="S56" s="65">
        <v>170350</v>
      </c>
      <c r="T56" s="65">
        <v>0</v>
      </c>
      <c r="U56" s="65">
        <v>170350</v>
      </c>
    </row>
    <row r="57" spans="1:21" ht="11.25">
      <c r="A57" s="52" t="s">
        <v>2059</v>
      </c>
      <c r="B57" s="116" t="s">
        <v>1563</v>
      </c>
      <c r="C57" s="53">
        <v>0</v>
      </c>
      <c r="D57" s="56">
        <v>282088783</v>
      </c>
      <c r="E57" s="53">
        <v>155000000</v>
      </c>
      <c r="F57" s="57">
        <f t="shared" si="18"/>
        <v>127088783</v>
      </c>
      <c r="G57" s="58">
        <v>0</v>
      </c>
      <c r="H57" s="58">
        <f t="shared" si="19"/>
        <v>127088783</v>
      </c>
      <c r="I57" s="59">
        <v>92100000</v>
      </c>
      <c r="J57" s="59">
        <v>110263731.36</v>
      </c>
      <c r="K57" s="60">
        <f t="shared" si="20"/>
        <v>108925051.64</v>
      </c>
      <c r="L57" s="66">
        <v>0</v>
      </c>
      <c r="M57" s="60">
        <f t="shared" si="21"/>
        <v>108925051.64</v>
      </c>
      <c r="N57" s="61">
        <v>108925</v>
      </c>
      <c r="O57" s="62"/>
      <c r="P57" s="63">
        <v>0</v>
      </c>
      <c r="Q57" s="64"/>
      <c r="R57" s="63">
        <v>0</v>
      </c>
      <c r="S57" s="65">
        <v>108925</v>
      </c>
      <c r="T57" s="65">
        <v>0</v>
      </c>
      <c r="U57" s="65">
        <v>108925</v>
      </c>
    </row>
    <row r="58" spans="1:21" ht="11.25">
      <c r="A58" s="52" t="s">
        <v>2060</v>
      </c>
      <c r="B58" s="116" t="s">
        <v>1564</v>
      </c>
      <c r="C58" s="53">
        <v>0</v>
      </c>
      <c r="D58" s="56">
        <v>1627757643</v>
      </c>
      <c r="E58" s="53">
        <v>374836182</v>
      </c>
      <c r="F58" s="57">
        <f t="shared" si="18"/>
        <v>1252921461</v>
      </c>
      <c r="G58" s="58">
        <v>0</v>
      </c>
      <c r="H58" s="58">
        <f t="shared" si="19"/>
        <v>1252921461</v>
      </c>
      <c r="I58" s="59">
        <v>0</v>
      </c>
      <c r="J58" s="59">
        <v>383509607</v>
      </c>
      <c r="K58" s="60">
        <f t="shared" si="20"/>
        <v>869411854</v>
      </c>
      <c r="L58" s="66">
        <v>0</v>
      </c>
      <c r="M58" s="60">
        <f t="shared" si="21"/>
        <v>869411854</v>
      </c>
      <c r="N58" s="61">
        <v>869412</v>
      </c>
      <c r="O58" s="62">
        <v>0</v>
      </c>
      <c r="P58" s="63">
        <v>0</v>
      </c>
      <c r="Q58" s="64">
        <v>411659187</v>
      </c>
      <c r="R58" s="63">
        <v>411659</v>
      </c>
      <c r="S58" s="65">
        <v>457753</v>
      </c>
      <c r="T58" s="65">
        <v>0</v>
      </c>
      <c r="U58" s="65">
        <v>457753</v>
      </c>
    </row>
    <row r="59" spans="1:21" ht="11.25">
      <c r="A59" s="52" t="s">
        <v>2061</v>
      </c>
      <c r="B59" s="116" t="s">
        <v>1565</v>
      </c>
      <c r="C59" s="53">
        <v>0</v>
      </c>
      <c r="D59" s="56">
        <v>1643213596</v>
      </c>
      <c r="E59" s="53">
        <v>329478784</v>
      </c>
      <c r="F59" s="57">
        <f t="shared" si="18"/>
        <v>1313734812</v>
      </c>
      <c r="G59" s="58">
        <v>0</v>
      </c>
      <c r="H59" s="58">
        <f t="shared" si="19"/>
        <v>1313734812</v>
      </c>
      <c r="I59" s="59">
        <v>0</v>
      </c>
      <c r="J59" s="59">
        <v>354985008</v>
      </c>
      <c r="K59" s="60">
        <f t="shared" si="20"/>
        <v>958749804</v>
      </c>
      <c r="L59" s="66">
        <v>0</v>
      </c>
      <c r="M59" s="60">
        <f t="shared" si="21"/>
        <v>958749804</v>
      </c>
      <c r="N59" s="61">
        <v>958750</v>
      </c>
      <c r="O59" s="62">
        <v>0</v>
      </c>
      <c r="P59" s="63">
        <v>0</v>
      </c>
      <c r="Q59" s="64">
        <v>377302522</v>
      </c>
      <c r="R59" s="63">
        <v>377303</v>
      </c>
      <c r="S59" s="65">
        <v>581447</v>
      </c>
      <c r="T59" s="65">
        <v>0</v>
      </c>
      <c r="U59" s="65">
        <v>581447</v>
      </c>
    </row>
    <row r="60" spans="1:21" ht="11.25">
      <c r="A60" s="52" t="s">
        <v>2062</v>
      </c>
      <c r="B60" s="116" t="s">
        <v>1566</v>
      </c>
      <c r="C60" s="53">
        <v>0</v>
      </c>
      <c r="D60" s="56">
        <v>330992528</v>
      </c>
      <c r="E60" s="53">
        <v>64607550</v>
      </c>
      <c r="F60" s="57">
        <f t="shared" si="18"/>
        <v>266384978</v>
      </c>
      <c r="G60" s="58">
        <v>0</v>
      </c>
      <c r="H60" s="58">
        <f t="shared" si="19"/>
        <v>266384978</v>
      </c>
      <c r="I60" s="59">
        <v>0</v>
      </c>
      <c r="J60" s="59">
        <v>70407505</v>
      </c>
      <c r="K60" s="60">
        <f t="shared" si="20"/>
        <v>195977473</v>
      </c>
      <c r="L60" s="66">
        <v>0</v>
      </c>
      <c r="M60" s="60">
        <f t="shared" si="21"/>
        <v>195977473</v>
      </c>
      <c r="N60" s="61">
        <v>195977</v>
      </c>
      <c r="O60" s="62">
        <v>0</v>
      </c>
      <c r="P60" s="63">
        <v>0</v>
      </c>
      <c r="Q60" s="64">
        <v>80757960</v>
      </c>
      <c r="R60" s="63">
        <v>80757</v>
      </c>
      <c r="S60" s="65">
        <v>115220</v>
      </c>
      <c r="T60" s="65">
        <v>0</v>
      </c>
      <c r="U60" s="65">
        <v>115220</v>
      </c>
    </row>
    <row r="61" spans="1:21" ht="11.25">
      <c r="A61" s="52" t="s">
        <v>2063</v>
      </c>
      <c r="B61" s="116" t="s">
        <v>1567</v>
      </c>
      <c r="C61" s="53">
        <v>0</v>
      </c>
      <c r="D61" s="56">
        <v>55165448</v>
      </c>
      <c r="E61" s="53">
        <v>10767925</v>
      </c>
      <c r="F61" s="57">
        <f t="shared" si="18"/>
        <v>44397523</v>
      </c>
      <c r="G61" s="58">
        <v>0</v>
      </c>
      <c r="H61" s="58">
        <f t="shared" si="19"/>
        <v>44397523</v>
      </c>
      <c r="I61" s="59">
        <v>0</v>
      </c>
      <c r="J61" s="59">
        <v>11734584</v>
      </c>
      <c r="K61" s="60">
        <f t="shared" si="20"/>
        <v>32662939</v>
      </c>
      <c r="L61" s="66">
        <v>0</v>
      </c>
      <c r="M61" s="60">
        <f t="shared" si="21"/>
        <v>32662939</v>
      </c>
      <c r="N61" s="61">
        <v>32663</v>
      </c>
      <c r="O61" s="62">
        <v>0</v>
      </c>
      <c r="P61" s="63">
        <v>0</v>
      </c>
      <c r="Q61" s="64">
        <v>13459660</v>
      </c>
      <c r="R61" s="63">
        <v>13460</v>
      </c>
      <c r="S61" s="65">
        <v>19203</v>
      </c>
      <c r="T61" s="65">
        <v>0</v>
      </c>
      <c r="U61" s="65">
        <v>19203</v>
      </c>
    </row>
    <row r="62" spans="1:21" ht="11.25">
      <c r="A62" s="52" t="s">
        <v>2064</v>
      </c>
      <c r="B62" s="116" t="s">
        <v>1568</v>
      </c>
      <c r="C62" s="53">
        <v>0</v>
      </c>
      <c r="D62" s="56">
        <v>55165447</v>
      </c>
      <c r="E62" s="53">
        <v>10767925</v>
      </c>
      <c r="F62" s="57">
        <f t="shared" si="18"/>
        <v>44397522</v>
      </c>
      <c r="G62" s="58">
        <v>0</v>
      </c>
      <c r="H62" s="58">
        <f t="shared" si="19"/>
        <v>44397522</v>
      </c>
      <c r="I62" s="59">
        <v>0</v>
      </c>
      <c r="J62" s="59">
        <v>11734584</v>
      </c>
      <c r="K62" s="60">
        <f t="shared" si="20"/>
        <v>32662938</v>
      </c>
      <c r="L62" s="66">
        <v>0</v>
      </c>
      <c r="M62" s="60">
        <f t="shared" si="21"/>
        <v>32662938</v>
      </c>
      <c r="N62" s="61">
        <v>32663</v>
      </c>
      <c r="O62" s="62">
        <v>0</v>
      </c>
      <c r="P62" s="63">
        <v>0</v>
      </c>
      <c r="Q62" s="64">
        <v>13459660</v>
      </c>
      <c r="R62" s="63">
        <v>13460</v>
      </c>
      <c r="S62" s="65">
        <v>19203</v>
      </c>
      <c r="T62" s="65">
        <v>0</v>
      </c>
      <c r="U62" s="65">
        <v>19203</v>
      </c>
    </row>
    <row r="63" spans="1:21" ht="11.25">
      <c r="A63" s="52" t="s">
        <v>2065</v>
      </c>
      <c r="B63" s="118" t="s">
        <v>1569</v>
      </c>
      <c r="C63" s="53">
        <v>0</v>
      </c>
      <c r="D63" s="56">
        <v>110330764</v>
      </c>
      <c r="E63" s="53">
        <v>21535850</v>
      </c>
      <c r="F63" s="57">
        <f t="shared" si="18"/>
        <v>88794914</v>
      </c>
      <c r="G63" s="58">
        <v>0</v>
      </c>
      <c r="H63" s="58">
        <f t="shared" si="19"/>
        <v>88794914</v>
      </c>
      <c r="I63" s="59">
        <v>0</v>
      </c>
      <c r="J63" s="59">
        <v>23469168</v>
      </c>
      <c r="K63" s="60">
        <f t="shared" si="20"/>
        <v>65325746</v>
      </c>
      <c r="L63" s="66">
        <v>0</v>
      </c>
      <c r="M63" s="60">
        <f t="shared" si="21"/>
        <v>65325746</v>
      </c>
      <c r="N63" s="61">
        <v>65326</v>
      </c>
      <c r="O63" s="62">
        <v>0</v>
      </c>
      <c r="P63" s="63">
        <v>0</v>
      </c>
      <c r="Q63" s="64">
        <v>26919320</v>
      </c>
      <c r="R63" s="63">
        <v>26920</v>
      </c>
      <c r="S63" s="65">
        <v>38406</v>
      </c>
      <c r="T63" s="65">
        <v>0</v>
      </c>
      <c r="U63" s="65">
        <v>38406</v>
      </c>
    </row>
    <row r="64" spans="1:21" ht="11.25">
      <c r="A64" s="44" t="s">
        <v>2066</v>
      </c>
      <c r="B64" s="115" t="s">
        <v>2067</v>
      </c>
      <c r="C64" s="45">
        <f aca="true" t="shared" si="22" ref="C64:K64">SUM(C65:C76)</f>
        <v>0</v>
      </c>
      <c r="D64" s="45">
        <f t="shared" si="22"/>
        <v>2653940997.48</v>
      </c>
      <c r="E64" s="45">
        <f t="shared" si="22"/>
        <v>278170348.8</v>
      </c>
      <c r="F64" s="46">
        <f t="shared" si="22"/>
        <v>2375770648.6800003</v>
      </c>
      <c r="G64" s="46">
        <f t="shared" si="22"/>
        <v>0</v>
      </c>
      <c r="H64" s="46">
        <f t="shared" si="22"/>
        <v>2375770648.6800003</v>
      </c>
      <c r="I64" s="47">
        <f t="shared" si="22"/>
        <v>0</v>
      </c>
      <c r="J64" s="47">
        <f t="shared" si="22"/>
        <v>820972368.46</v>
      </c>
      <c r="K64" s="46">
        <f t="shared" si="22"/>
        <v>1554798280.22</v>
      </c>
      <c r="L64" s="48">
        <v>0</v>
      </c>
      <c r="M64" s="48">
        <v>0</v>
      </c>
      <c r="N64" s="51">
        <v>1554798</v>
      </c>
      <c r="O64" s="51">
        <v>53626452.56</v>
      </c>
      <c r="P64" s="51">
        <v>53626</v>
      </c>
      <c r="Q64" s="51">
        <v>791874616.52</v>
      </c>
      <c r="R64" s="51">
        <v>791874</v>
      </c>
      <c r="S64" s="89">
        <v>816550</v>
      </c>
      <c r="T64" s="89">
        <v>0</v>
      </c>
      <c r="U64" s="89">
        <v>816550</v>
      </c>
    </row>
    <row r="65" spans="1:21" ht="11.25">
      <c r="A65" s="52" t="s">
        <v>2068</v>
      </c>
      <c r="B65" s="116" t="s">
        <v>1570</v>
      </c>
      <c r="C65" s="53">
        <v>0</v>
      </c>
      <c r="D65" s="56">
        <v>37333584</v>
      </c>
      <c r="E65" s="53">
        <v>0</v>
      </c>
      <c r="F65" s="57">
        <f aca="true" t="shared" si="23" ref="F65:F76">C65+D65-E65</f>
        <v>37333584</v>
      </c>
      <c r="G65" s="58">
        <v>0</v>
      </c>
      <c r="H65" s="58">
        <f aca="true" t="shared" si="24" ref="H65:H76">F65</f>
        <v>37333584</v>
      </c>
      <c r="I65" s="59">
        <v>0</v>
      </c>
      <c r="J65" s="59">
        <v>32096500</v>
      </c>
      <c r="K65" s="60">
        <f aca="true" t="shared" si="25" ref="K65:K76">+F65+I65-J65</f>
        <v>5237084</v>
      </c>
      <c r="L65" s="66">
        <v>0</v>
      </c>
      <c r="M65" s="60">
        <f aca="true" t="shared" si="26" ref="M65:M76">+K65</f>
        <v>5237084</v>
      </c>
      <c r="N65" s="61">
        <v>5237</v>
      </c>
      <c r="O65" s="62"/>
      <c r="P65" s="63">
        <v>0</v>
      </c>
      <c r="Q65" s="64"/>
      <c r="R65" s="63">
        <v>0</v>
      </c>
      <c r="S65" s="65">
        <v>5237</v>
      </c>
      <c r="T65" s="65">
        <v>0</v>
      </c>
      <c r="U65" s="65">
        <v>5237</v>
      </c>
    </row>
    <row r="66" spans="1:21" ht="11.25">
      <c r="A66" s="52" t="s">
        <v>2069</v>
      </c>
      <c r="B66" s="116" t="s">
        <v>1571</v>
      </c>
      <c r="C66" s="53">
        <v>0</v>
      </c>
      <c r="D66" s="56">
        <v>20000000</v>
      </c>
      <c r="E66" s="53">
        <v>0</v>
      </c>
      <c r="F66" s="57">
        <f t="shared" si="23"/>
        <v>20000000</v>
      </c>
      <c r="G66" s="58">
        <v>0</v>
      </c>
      <c r="H66" s="58">
        <f t="shared" si="24"/>
        <v>20000000</v>
      </c>
      <c r="I66" s="59">
        <v>0</v>
      </c>
      <c r="J66" s="59">
        <v>0</v>
      </c>
      <c r="K66" s="60">
        <f t="shared" si="25"/>
        <v>20000000</v>
      </c>
      <c r="L66" s="66">
        <v>0</v>
      </c>
      <c r="M66" s="60">
        <f t="shared" si="26"/>
        <v>20000000</v>
      </c>
      <c r="N66" s="61">
        <v>20000</v>
      </c>
      <c r="O66" s="62">
        <v>10000000</v>
      </c>
      <c r="P66" s="63">
        <v>10000</v>
      </c>
      <c r="Q66" s="64">
        <v>0</v>
      </c>
      <c r="R66" s="63">
        <v>0</v>
      </c>
      <c r="S66" s="65">
        <v>30000</v>
      </c>
      <c r="T66" s="65">
        <v>0</v>
      </c>
      <c r="U66" s="65">
        <v>30000</v>
      </c>
    </row>
    <row r="67" spans="1:21" ht="11.25">
      <c r="A67" s="52" t="s">
        <v>2070</v>
      </c>
      <c r="B67" s="116" t="s">
        <v>1572</v>
      </c>
      <c r="C67" s="53">
        <v>0</v>
      </c>
      <c r="D67" s="56">
        <v>320020000</v>
      </c>
      <c r="E67" s="53">
        <v>15000000</v>
      </c>
      <c r="F67" s="57">
        <f t="shared" si="23"/>
        <v>305020000</v>
      </c>
      <c r="G67" s="58">
        <v>0</v>
      </c>
      <c r="H67" s="58">
        <f t="shared" si="24"/>
        <v>305020000</v>
      </c>
      <c r="I67" s="59">
        <v>0</v>
      </c>
      <c r="J67" s="59">
        <v>185591468</v>
      </c>
      <c r="K67" s="60">
        <f t="shared" si="25"/>
        <v>119428532</v>
      </c>
      <c r="L67" s="66">
        <v>0</v>
      </c>
      <c r="M67" s="60">
        <f t="shared" si="26"/>
        <v>119428532</v>
      </c>
      <c r="N67" s="61">
        <v>119428</v>
      </c>
      <c r="O67" s="62">
        <v>0</v>
      </c>
      <c r="P67" s="63">
        <v>0</v>
      </c>
      <c r="Q67" s="64">
        <v>48139597</v>
      </c>
      <c r="R67" s="63">
        <v>48139</v>
      </c>
      <c r="S67" s="65">
        <v>71289</v>
      </c>
      <c r="T67" s="65">
        <v>0</v>
      </c>
      <c r="U67" s="65">
        <v>71289</v>
      </c>
    </row>
    <row r="68" spans="1:21" ht="11.25">
      <c r="A68" s="52" t="s">
        <v>2071</v>
      </c>
      <c r="B68" s="116" t="s">
        <v>1573</v>
      </c>
      <c r="C68" s="53">
        <v>0</v>
      </c>
      <c r="D68" s="56">
        <v>639780000</v>
      </c>
      <c r="E68" s="53">
        <v>35819948</v>
      </c>
      <c r="F68" s="57">
        <f t="shared" si="23"/>
        <v>603960052</v>
      </c>
      <c r="G68" s="58">
        <v>0</v>
      </c>
      <c r="H68" s="58">
        <f t="shared" si="24"/>
        <v>603960052</v>
      </c>
      <c r="I68" s="59">
        <v>0</v>
      </c>
      <c r="J68" s="59">
        <v>324349134</v>
      </c>
      <c r="K68" s="60">
        <f t="shared" si="25"/>
        <v>279610918</v>
      </c>
      <c r="L68" s="66">
        <v>0</v>
      </c>
      <c r="M68" s="60">
        <f t="shared" si="26"/>
        <v>279610918</v>
      </c>
      <c r="N68" s="61">
        <v>279611</v>
      </c>
      <c r="O68" s="62">
        <v>0</v>
      </c>
      <c r="P68" s="63">
        <v>0</v>
      </c>
      <c r="Q68" s="64">
        <v>149218472</v>
      </c>
      <c r="R68" s="63">
        <v>149219</v>
      </c>
      <c r="S68" s="65">
        <v>130392</v>
      </c>
      <c r="T68" s="65">
        <v>0</v>
      </c>
      <c r="U68" s="65">
        <v>130392</v>
      </c>
    </row>
    <row r="69" spans="1:21" ht="11.25">
      <c r="A69" s="52" t="s">
        <v>2072</v>
      </c>
      <c r="B69" s="116" t="s">
        <v>1574</v>
      </c>
      <c r="C69" s="53">
        <v>0</v>
      </c>
      <c r="D69" s="56">
        <v>52130618</v>
      </c>
      <c r="E69" s="53">
        <v>908700</v>
      </c>
      <c r="F69" s="57">
        <f t="shared" si="23"/>
        <v>51221918</v>
      </c>
      <c r="G69" s="58">
        <v>0</v>
      </c>
      <c r="H69" s="58">
        <f t="shared" si="24"/>
        <v>51221918</v>
      </c>
      <c r="I69" s="59">
        <v>0</v>
      </c>
      <c r="J69" s="59">
        <v>8655100</v>
      </c>
      <c r="K69" s="60">
        <f t="shared" si="25"/>
        <v>42566818</v>
      </c>
      <c r="L69" s="66">
        <v>0</v>
      </c>
      <c r="M69" s="60">
        <f t="shared" si="26"/>
        <v>42566818</v>
      </c>
      <c r="N69" s="61">
        <v>42567</v>
      </c>
      <c r="O69" s="62">
        <v>0</v>
      </c>
      <c r="P69" s="63">
        <v>0</v>
      </c>
      <c r="Q69" s="64">
        <v>8774339</v>
      </c>
      <c r="R69" s="63">
        <v>8775</v>
      </c>
      <c r="S69" s="65">
        <v>33792</v>
      </c>
      <c r="T69" s="65">
        <v>0</v>
      </c>
      <c r="U69" s="65">
        <v>33792</v>
      </c>
    </row>
    <row r="70" spans="1:21" ht="11.25">
      <c r="A70" s="52" t="s">
        <v>2073</v>
      </c>
      <c r="B70" s="116" t="s">
        <v>1575</v>
      </c>
      <c r="C70" s="53">
        <v>0</v>
      </c>
      <c r="D70" s="56">
        <v>82000000</v>
      </c>
      <c r="E70" s="53">
        <v>1822000</v>
      </c>
      <c r="F70" s="57">
        <f t="shared" si="23"/>
        <v>80178000</v>
      </c>
      <c r="G70" s="58">
        <v>0</v>
      </c>
      <c r="H70" s="58">
        <f t="shared" si="24"/>
        <v>80178000</v>
      </c>
      <c r="I70" s="59">
        <v>0</v>
      </c>
      <c r="J70" s="59">
        <v>9000000</v>
      </c>
      <c r="K70" s="60">
        <f t="shared" si="25"/>
        <v>71178000</v>
      </c>
      <c r="L70" s="66">
        <v>0</v>
      </c>
      <c r="M70" s="60">
        <f t="shared" si="26"/>
        <v>71178000</v>
      </c>
      <c r="N70" s="61">
        <v>71178</v>
      </c>
      <c r="O70" s="62">
        <v>0</v>
      </c>
      <c r="P70" s="63">
        <v>0</v>
      </c>
      <c r="Q70" s="64">
        <v>15661514</v>
      </c>
      <c r="R70" s="63">
        <v>15662</v>
      </c>
      <c r="S70" s="65">
        <v>55516</v>
      </c>
      <c r="T70" s="65">
        <v>0</v>
      </c>
      <c r="U70" s="65">
        <v>55516</v>
      </c>
    </row>
    <row r="71" spans="1:21" ht="11.25">
      <c r="A71" s="52" t="s">
        <v>2074</v>
      </c>
      <c r="B71" s="116" t="s">
        <v>1576</v>
      </c>
      <c r="C71" s="53">
        <v>0</v>
      </c>
      <c r="D71" s="56">
        <v>860000000.48</v>
      </c>
      <c r="E71" s="53">
        <v>101912938.24</v>
      </c>
      <c r="F71" s="57">
        <f t="shared" si="23"/>
        <v>758087062.24</v>
      </c>
      <c r="G71" s="58">
        <v>0</v>
      </c>
      <c r="H71" s="58">
        <f t="shared" si="24"/>
        <v>758087062.24</v>
      </c>
      <c r="I71" s="59">
        <v>0</v>
      </c>
      <c r="J71" s="59">
        <v>167960509.45999998</v>
      </c>
      <c r="K71" s="60">
        <f t="shared" si="25"/>
        <v>590126552.78</v>
      </c>
      <c r="L71" s="66">
        <v>0</v>
      </c>
      <c r="M71" s="60">
        <f t="shared" si="26"/>
        <v>590126552.78</v>
      </c>
      <c r="N71" s="61">
        <v>590127</v>
      </c>
      <c r="O71" s="62">
        <v>0</v>
      </c>
      <c r="P71" s="63">
        <v>0</v>
      </c>
      <c r="Q71" s="64">
        <v>303276291.52</v>
      </c>
      <c r="R71" s="63">
        <v>303277</v>
      </c>
      <c r="S71" s="65">
        <v>286850</v>
      </c>
      <c r="T71" s="65">
        <v>0</v>
      </c>
      <c r="U71" s="65">
        <v>286850</v>
      </c>
    </row>
    <row r="72" spans="1:21" ht="11.25">
      <c r="A72" s="52" t="s">
        <v>2075</v>
      </c>
      <c r="B72" s="116" t="s">
        <v>1577</v>
      </c>
      <c r="C72" s="53">
        <v>0</v>
      </c>
      <c r="D72" s="56">
        <v>200000000</v>
      </c>
      <c r="E72" s="53">
        <v>61050349</v>
      </c>
      <c r="F72" s="57">
        <f t="shared" si="23"/>
        <v>138949651</v>
      </c>
      <c r="G72" s="58">
        <v>0</v>
      </c>
      <c r="H72" s="58">
        <f t="shared" si="24"/>
        <v>138949651</v>
      </c>
      <c r="I72" s="59">
        <v>0</v>
      </c>
      <c r="J72" s="59">
        <v>830620</v>
      </c>
      <c r="K72" s="60">
        <f t="shared" si="25"/>
        <v>138119031</v>
      </c>
      <c r="L72" s="66">
        <v>0</v>
      </c>
      <c r="M72" s="60">
        <f t="shared" si="26"/>
        <v>138119031</v>
      </c>
      <c r="N72" s="61">
        <v>138119</v>
      </c>
      <c r="O72" s="62">
        <v>29426151</v>
      </c>
      <c r="P72" s="63">
        <v>29426</v>
      </c>
      <c r="Q72" s="64">
        <v>165691003</v>
      </c>
      <c r="R72" s="63">
        <v>165689</v>
      </c>
      <c r="S72" s="65">
        <v>1856</v>
      </c>
      <c r="T72" s="65">
        <v>0</v>
      </c>
      <c r="U72" s="65">
        <v>1856</v>
      </c>
    </row>
    <row r="73" spans="1:21" ht="11.25">
      <c r="A73" s="52" t="s">
        <v>2076</v>
      </c>
      <c r="B73" s="116" t="s">
        <v>1578</v>
      </c>
      <c r="C73" s="53">
        <v>0</v>
      </c>
      <c r="D73" s="56">
        <v>150010379</v>
      </c>
      <c r="E73" s="53">
        <v>28697386.56</v>
      </c>
      <c r="F73" s="57">
        <f t="shared" si="23"/>
        <v>121312992.44</v>
      </c>
      <c r="G73" s="58">
        <v>0</v>
      </c>
      <c r="H73" s="58">
        <f t="shared" si="24"/>
        <v>121312992.44</v>
      </c>
      <c r="I73" s="59">
        <v>0</v>
      </c>
      <c r="J73" s="59">
        <v>13989037</v>
      </c>
      <c r="K73" s="60">
        <f t="shared" si="25"/>
        <v>107323955.44</v>
      </c>
      <c r="L73" s="66">
        <v>0</v>
      </c>
      <c r="M73" s="60">
        <f t="shared" si="26"/>
        <v>107323955.44</v>
      </c>
      <c r="N73" s="61">
        <v>107324</v>
      </c>
      <c r="O73" s="62">
        <v>14200301.56</v>
      </c>
      <c r="P73" s="63">
        <v>14200</v>
      </c>
      <c r="Q73" s="64">
        <v>73315000</v>
      </c>
      <c r="R73" s="63">
        <v>73315</v>
      </c>
      <c r="S73" s="65">
        <v>48209</v>
      </c>
      <c r="T73" s="65">
        <v>0</v>
      </c>
      <c r="U73" s="65">
        <v>48209</v>
      </c>
    </row>
    <row r="74" spans="1:21" ht="11.25">
      <c r="A74" s="52" t="s">
        <v>2077</v>
      </c>
      <c r="B74" s="116" t="s">
        <v>1579</v>
      </c>
      <c r="C74" s="53">
        <v>0</v>
      </c>
      <c r="D74" s="56">
        <v>10000000</v>
      </c>
      <c r="E74" s="53">
        <v>0</v>
      </c>
      <c r="F74" s="57">
        <f t="shared" si="23"/>
        <v>10000000</v>
      </c>
      <c r="G74" s="58">
        <v>0</v>
      </c>
      <c r="H74" s="58">
        <f t="shared" si="24"/>
        <v>10000000</v>
      </c>
      <c r="I74" s="59">
        <v>0</v>
      </c>
      <c r="J74" s="59">
        <v>0</v>
      </c>
      <c r="K74" s="60">
        <f t="shared" si="25"/>
        <v>10000000</v>
      </c>
      <c r="L74" s="66">
        <v>0</v>
      </c>
      <c r="M74" s="60">
        <f t="shared" si="26"/>
        <v>10000000</v>
      </c>
      <c r="N74" s="61">
        <v>10000</v>
      </c>
      <c r="O74" s="62"/>
      <c r="P74" s="63">
        <v>0</v>
      </c>
      <c r="Q74" s="64"/>
      <c r="R74" s="63">
        <v>0</v>
      </c>
      <c r="S74" s="65">
        <v>10000</v>
      </c>
      <c r="T74" s="65">
        <v>0</v>
      </c>
      <c r="U74" s="65">
        <v>10000</v>
      </c>
    </row>
    <row r="75" spans="1:21" ht="11.25">
      <c r="A75" s="52" t="s">
        <v>2078</v>
      </c>
      <c r="B75" s="117" t="s">
        <v>1580</v>
      </c>
      <c r="C75" s="53">
        <v>0</v>
      </c>
      <c r="D75" s="56">
        <v>200000000</v>
      </c>
      <c r="E75" s="53">
        <v>31289027</v>
      </c>
      <c r="F75" s="57">
        <f t="shared" si="23"/>
        <v>168710973</v>
      </c>
      <c r="G75" s="58">
        <v>0</v>
      </c>
      <c r="H75" s="58">
        <f t="shared" si="24"/>
        <v>168710973</v>
      </c>
      <c r="I75" s="59">
        <v>0</v>
      </c>
      <c r="J75" s="59">
        <v>48500000</v>
      </c>
      <c r="K75" s="60">
        <f t="shared" si="25"/>
        <v>120210973</v>
      </c>
      <c r="L75" s="66">
        <v>0</v>
      </c>
      <c r="M75" s="60">
        <f t="shared" si="26"/>
        <v>120210973</v>
      </c>
      <c r="N75" s="61">
        <v>120211</v>
      </c>
      <c r="O75" s="62">
        <v>0</v>
      </c>
      <c r="P75" s="63">
        <v>0</v>
      </c>
      <c r="Q75" s="64">
        <v>12798400</v>
      </c>
      <c r="R75" s="63">
        <v>12798</v>
      </c>
      <c r="S75" s="65">
        <v>107413</v>
      </c>
      <c r="T75" s="65">
        <v>0</v>
      </c>
      <c r="U75" s="65">
        <v>107413</v>
      </c>
    </row>
    <row r="76" spans="1:21" ht="11.25">
      <c r="A76" s="52" t="s">
        <v>2079</v>
      </c>
      <c r="B76" s="117" t="s">
        <v>1581</v>
      </c>
      <c r="C76" s="53">
        <v>0</v>
      </c>
      <c r="D76" s="56">
        <v>82666416</v>
      </c>
      <c r="E76" s="53">
        <v>1670000</v>
      </c>
      <c r="F76" s="57">
        <f t="shared" si="23"/>
        <v>80996416</v>
      </c>
      <c r="G76" s="58">
        <v>0</v>
      </c>
      <c r="H76" s="58">
        <f t="shared" si="24"/>
        <v>80996416</v>
      </c>
      <c r="I76" s="59">
        <v>0</v>
      </c>
      <c r="J76" s="59">
        <v>30000000</v>
      </c>
      <c r="K76" s="60">
        <f t="shared" si="25"/>
        <v>50996416</v>
      </c>
      <c r="L76" s="66">
        <v>0</v>
      </c>
      <c r="M76" s="60">
        <f t="shared" si="26"/>
        <v>50996416</v>
      </c>
      <c r="N76" s="61">
        <v>50996</v>
      </c>
      <c r="O76" s="62">
        <v>0</v>
      </c>
      <c r="P76" s="63">
        <v>0</v>
      </c>
      <c r="Q76" s="64">
        <v>15000000</v>
      </c>
      <c r="R76" s="63">
        <v>15000</v>
      </c>
      <c r="S76" s="65">
        <v>35996</v>
      </c>
      <c r="T76" s="65">
        <v>0</v>
      </c>
      <c r="U76" s="65">
        <v>35996</v>
      </c>
    </row>
    <row r="77" spans="1:21" ht="11.25">
      <c r="A77" s="44" t="s">
        <v>2080</v>
      </c>
      <c r="B77" s="115" t="s">
        <v>2081</v>
      </c>
      <c r="C77" s="45">
        <f aca="true" t="shared" si="27" ref="C77:K77">SUM(C78:C86)</f>
        <v>0</v>
      </c>
      <c r="D77" s="45">
        <f t="shared" si="27"/>
        <v>13548199394414.3</v>
      </c>
      <c r="E77" s="45">
        <f t="shared" si="27"/>
        <v>4629177217073.5</v>
      </c>
      <c r="F77" s="46">
        <f t="shared" si="27"/>
        <v>8919022177340.8</v>
      </c>
      <c r="G77" s="46">
        <f t="shared" si="27"/>
        <v>0</v>
      </c>
      <c r="H77" s="46">
        <f t="shared" si="27"/>
        <v>8919022177340.8</v>
      </c>
      <c r="I77" s="47">
        <f t="shared" si="27"/>
        <v>0</v>
      </c>
      <c r="J77" s="47">
        <f t="shared" si="27"/>
        <v>3456986060380.13</v>
      </c>
      <c r="K77" s="46">
        <f t="shared" si="27"/>
        <v>5462036116960.67</v>
      </c>
      <c r="L77" s="48">
        <v>0</v>
      </c>
      <c r="M77" s="48">
        <v>0</v>
      </c>
      <c r="N77" s="49">
        <v>5462036118</v>
      </c>
      <c r="O77" s="50">
        <v>425159787</v>
      </c>
      <c r="P77" s="51">
        <v>425160</v>
      </c>
      <c r="Q77" s="51">
        <v>2957678762253.1094</v>
      </c>
      <c r="R77" s="51">
        <v>2957678763</v>
      </c>
      <c r="S77" s="89">
        <v>2504782515</v>
      </c>
      <c r="T77" s="89">
        <v>0</v>
      </c>
      <c r="U77" s="89">
        <v>2504782514</v>
      </c>
    </row>
    <row r="78" spans="1:21" ht="11.25">
      <c r="A78" s="52" t="s">
        <v>2082</v>
      </c>
      <c r="B78" s="116" t="s">
        <v>1582</v>
      </c>
      <c r="C78" s="53">
        <v>0</v>
      </c>
      <c r="D78" s="56">
        <v>7258130336</v>
      </c>
      <c r="E78" s="53">
        <v>3247442213.5</v>
      </c>
      <c r="F78" s="57">
        <f aca="true" t="shared" si="28" ref="F78:F86">C78+D78-E78</f>
        <v>4010688122.5</v>
      </c>
      <c r="G78" s="58">
        <v>0</v>
      </c>
      <c r="H78" s="58">
        <f aca="true" t="shared" si="29" ref="H78:H86">F78</f>
        <v>4010688122.5</v>
      </c>
      <c r="I78" s="59">
        <v>0</v>
      </c>
      <c r="J78" s="59">
        <v>3620433497.5</v>
      </c>
      <c r="K78" s="60">
        <f aca="true" t="shared" si="30" ref="K78:K86">+F78+I78-J78</f>
        <v>390254625</v>
      </c>
      <c r="L78" s="66">
        <v>0</v>
      </c>
      <c r="M78" s="60">
        <f aca="true" t="shared" si="31" ref="M78:M86">+K78</f>
        <v>390254625</v>
      </c>
      <c r="N78" s="61">
        <v>390255</v>
      </c>
      <c r="O78" s="62">
        <v>0</v>
      </c>
      <c r="P78" s="63">
        <v>0</v>
      </c>
      <c r="Q78" s="64">
        <v>59948869</v>
      </c>
      <c r="R78" s="63">
        <v>59948</v>
      </c>
      <c r="S78" s="65">
        <v>330307</v>
      </c>
      <c r="T78" s="65">
        <v>0</v>
      </c>
      <c r="U78" s="65">
        <v>330306</v>
      </c>
    </row>
    <row r="79" spans="1:21" ht="11.25">
      <c r="A79" s="52" t="s">
        <v>2083</v>
      </c>
      <c r="B79" s="116" t="s">
        <v>1583</v>
      </c>
      <c r="C79" s="53">
        <v>0</v>
      </c>
      <c r="D79" s="56">
        <v>1564033337210</v>
      </c>
      <c r="E79" s="53">
        <v>368473192650</v>
      </c>
      <c r="F79" s="57">
        <f t="shared" si="28"/>
        <v>1195560144560</v>
      </c>
      <c r="G79" s="58">
        <v>0</v>
      </c>
      <c r="H79" s="58">
        <f t="shared" si="29"/>
        <v>1195560144560</v>
      </c>
      <c r="I79" s="59">
        <v>0</v>
      </c>
      <c r="J79" s="59">
        <v>449558651669</v>
      </c>
      <c r="K79" s="60">
        <f t="shared" si="30"/>
        <v>746001492891</v>
      </c>
      <c r="L79" s="66">
        <v>0</v>
      </c>
      <c r="M79" s="60">
        <f t="shared" si="31"/>
        <v>746001492891</v>
      </c>
      <c r="N79" s="61">
        <v>746001493</v>
      </c>
      <c r="O79" s="62">
        <v>425159787</v>
      </c>
      <c r="P79" s="63">
        <v>425160</v>
      </c>
      <c r="Q79" s="64">
        <v>181132820455</v>
      </c>
      <c r="R79" s="63">
        <v>181132821</v>
      </c>
      <c r="S79" s="65">
        <v>565293832</v>
      </c>
      <c r="T79" s="65">
        <v>0</v>
      </c>
      <c r="U79" s="65">
        <v>565293832</v>
      </c>
    </row>
    <row r="80" spans="1:21" ht="11.25">
      <c r="A80" s="52" t="s">
        <v>2084</v>
      </c>
      <c r="B80" s="116" t="s">
        <v>1584</v>
      </c>
      <c r="C80" s="53">
        <v>0</v>
      </c>
      <c r="D80" s="56">
        <v>2338857971</v>
      </c>
      <c r="E80" s="53">
        <v>566335949</v>
      </c>
      <c r="F80" s="57">
        <f t="shared" si="28"/>
        <v>1772522022</v>
      </c>
      <c r="G80" s="58">
        <v>0</v>
      </c>
      <c r="H80" s="58">
        <f t="shared" si="29"/>
        <v>1772522022</v>
      </c>
      <c r="I80" s="59">
        <v>0</v>
      </c>
      <c r="J80" s="59">
        <v>1123926302</v>
      </c>
      <c r="K80" s="60">
        <f t="shared" si="30"/>
        <v>648595720</v>
      </c>
      <c r="L80" s="66">
        <v>0</v>
      </c>
      <c r="M80" s="60">
        <f t="shared" si="31"/>
        <v>648595720</v>
      </c>
      <c r="N80" s="61">
        <v>648596</v>
      </c>
      <c r="O80" s="62">
        <v>0</v>
      </c>
      <c r="P80" s="63">
        <v>0</v>
      </c>
      <c r="Q80" s="64">
        <v>492689481</v>
      </c>
      <c r="R80" s="63">
        <v>492690</v>
      </c>
      <c r="S80" s="65">
        <v>155906</v>
      </c>
      <c r="T80" s="65">
        <v>0</v>
      </c>
      <c r="U80" s="65">
        <v>155906</v>
      </c>
    </row>
    <row r="81" spans="1:21" ht="11.25">
      <c r="A81" s="52" t="s">
        <v>2085</v>
      </c>
      <c r="B81" s="117" t="s">
        <v>1585</v>
      </c>
      <c r="C81" s="53">
        <v>0</v>
      </c>
      <c r="D81" s="56">
        <v>10577355907</v>
      </c>
      <c r="E81" s="53">
        <v>2104410000</v>
      </c>
      <c r="F81" s="57">
        <f t="shared" si="28"/>
        <v>8472945907</v>
      </c>
      <c r="G81" s="58">
        <v>0</v>
      </c>
      <c r="H81" s="58">
        <f t="shared" si="29"/>
        <v>8472945907</v>
      </c>
      <c r="I81" s="59">
        <v>0</v>
      </c>
      <c r="J81" s="59">
        <v>2294218827</v>
      </c>
      <c r="K81" s="60">
        <f t="shared" si="30"/>
        <v>6178727080</v>
      </c>
      <c r="L81" s="66">
        <v>0</v>
      </c>
      <c r="M81" s="60">
        <f t="shared" si="31"/>
        <v>6178727080</v>
      </c>
      <c r="N81" s="61">
        <v>6178727</v>
      </c>
      <c r="O81" s="62">
        <v>0</v>
      </c>
      <c r="P81" s="63">
        <v>0</v>
      </c>
      <c r="Q81" s="64">
        <v>2798306924</v>
      </c>
      <c r="R81" s="63">
        <v>2798307</v>
      </c>
      <c r="S81" s="65">
        <v>3380420</v>
      </c>
      <c r="T81" s="65">
        <v>0</v>
      </c>
      <c r="U81" s="65">
        <v>3380420</v>
      </c>
    </row>
    <row r="82" spans="1:21" ht="11.25">
      <c r="A82" s="52" t="s">
        <v>2086</v>
      </c>
      <c r="B82" s="116" t="s">
        <v>1586</v>
      </c>
      <c r="C82" s="53">
        <v>0</v>
      </c>
      <c r="D82" s="56">
        <v>648389944</v>
      </c>
      <c r="E82" s="53">
        <v>0</v>
      </c>
      <c r="F82" s="57">
        <f t="shared" si="28"/>
        <v>648389944</v>
      </c>
      <c r="G82" s="58">
        <v>0</v>
      </c>
      <c r="H82" s="58">
        <f t="shared" si="29"/>
        <v>648389944</v>
      </c>
      <c r="I82" s="59">
        <v>0</v>
      </c>
      <c r="J82" s="59">
        <v>508906847.54</v>
      </c>
      <c r="K82" s="60">
        <f t="shared" si="30"/>
        <v>139483096.45999998</v>
      </c>
      <c r="L82" s="66">
        <v>0</v>
      </c>
      <c r="M82" s="60">
        <f t="shared" si="31"/>
        <v>139483096.45999998</v>
      </c>
      <c r="N82" s="61">
        <v>139483</v>
      </c>
      <c r="O82" s="62">
        <v>0</v>
      </c>
      <c r="P82" s="63">
        <v>0</v>
      </c>
      <c r="Q82" s="64">
        <v>132716769.36</v>
      </c>
      <c r="R82" s="63">
        <v>132717</v>
      </c>
      <c r="S82" s="65">
        <v>6766</v>
      </c>
      <c r="T82" s="65">
        <v>0</v>
      </c>
      <c r="U82" s="65">
        <v>6766</v>
      </c>
    </row>
    <row r="83" spans="1:21" ht="11.25">
      <c r="A83" s="52" t="s">
        <v>2087</v>
      </c>
      <c r="B83" s="116" t="s">
        <v>1587</v>
      </c>
      <c r="C83" s="53">
        <v>0</v>
      </c>
      <c r="D83" s="56">
        <v>154438852801</v>
      </c>
      <c r="E83" s="53">
        <v>37654597090</v>
      </c>
      <c r="F83" s="57">
        <f t="shared" si="28"/>
        <v>116784255711</v>
      </c>
      <c r="G83" s="58">
        <v>0</v>
      </c>
      <c r="H83" s="58">
        <f t="shared" si="29"/>
        <v>116784255711</v>
      </c>
      <c r="I83" s="59">
        <v>0</v>
      </c>
      <c r="J83" s="59">
        <v>48099473094</v>
      </c>
      <c r="K83" s="60">
        <f t="shared" si="30"/>
        <v>68684782617</v>
      </c>
      <c r="L83" s="66">
        <v>0</v>
      </c>
      <c r="M83" s="60">
        <f t="shared" si="31"/>
        <v>68684782617</v>
      </c>
      <c r="N83" s="61">
        <v>68684783</v>
      </c>
      <c r="O83" s="62">
        <v>0</v>
      </c>
      <c r="P83" s="63">
        <v>0</v>
      </c>
      <c r="Q83" s="64">
        <v>19711207172</v>
      </c>
      <c r="R83" s="63">
        <v>19711208</v>
      </c>
      <c r="S83" s="65">
        <v>48973575</v>
      </c>
      <c r="T83" s="65">
        <v>0</v>
      </c>
      <c r="U83" s="65">
        <v>48973575</v>
      </c>
    </row>
    <row r="84" spans="1:21" ht="11.25">
      <c r="A84" s="52" t="s">
        <v>2088</v>
      </c>
      <c r="B84" s="116" t="s">
        <v>1588</v>
      </c>
      <c r="C84" s="53">
        <v>0</v>
      </c>
      <c r="D84" s="56">
        <v>1932257384823</v>
      </c>
      <c r="E84" s="53">
        <v>311597177700</v>
      </c>
      <c r="F84" s="57">
        <f t="shared" si="28"/>
        <v>1620660207123</v>
      </c>
      <c r="G84" s="58">
        <v>0</v>
      </c>
      <c r="H84" s="58">
        <f t="shared" si="29"/>
        <v>1620660207123</v>
      </c>
      <c r="I84" s="59">
        <v>0</v>
      </c>
      <c r="J84" s="59">
        <v>660582081164</v>
      </c>
      <c r="K84" s="60">
        <f t="shared" si="30"/>
        <v>960078125959</v>
      </c>
      <c r="L84" s="66">
        <v>0</v>
      </c>
      <c r="M84" s="60">
        <f t="shared" si="31"/>
        <v>960078125959</v>
      </c>
      <c r="N84" s="61">
        <v>960078126</v>
      </c>
      <c r="O84" s="62">
        <v>0</v>
      </c>
      <c r="P84" s="63">
        <v>0</v>
      </c>
      <c r="Q84" s="64">
        <v>486340282962</v>
      </c>
      <c r="R84" s="63">
        <v>486340283</v>
      </c>
      <c r="S84" s="65">
        <v>473737843</v>
      </c>
      <c r="T84" s="65">
        <v>0</v>
      </c>
      <c r="U84" s="65">
        <v>473737843</v>
      </c>
    </row>
    <row r="85" spans="1:21" ht="11.25">
      <c r="A85" s="52" t="s">
        <v>2089</v>
      </c>
      <c r="B85" s="116" t="s">
        <v>1589</v>
      </c>
      <c r="C85" s="53">
        <v>0</v>
      </c>
      <c r="D85" s="56">
        <v>9871647085422</v>
      </c>
      <c r="E85" s="53">
        <v>3905531974770</v>
      </c>
      <c r="F85" s="57">
        <f t="shared" si="28"/>
        <v>5966115110652</v>
      </c>
      <c r="G85" s="58">
        <v>0</v>
      </c>
      <c r="H85" s="58">
        <f t="shared" si="29"/>
        <v>5966115110652</v>
      </c>
      <c r="I85" s="59">
        <v>0</v>
      </c>
      <c r="J85" s="59">
        <v>2290340574281</v>
      </c>
      <c r="K85" s="60">
        <f t="shared" si="30"/>
        <v>3675774536371</v>
      </c>
      <c r="L85" s="66">
        <v>0</v>
      </c>
      <c r="M85" s="60">
        <f t="shared" si="31"/>
        <v>3675774536371</v>
      </c>
      <c r="N85" s="61">
        <v>3675774536</v>
      </c>
      <c r="O85" s="62">
        <v>0</v>
      </c>
      <c r="P85" s="63">
        <v>0</v>
      </c>
      <c r="Q85" s="64">
        <v>2267009185851.6396</v>
      </c>
      <c r="R85" s="63">
        <v>2267009185</v>
      </c>
      <c r="S85" s="65">
        <v>1408765351</v>
      </c>
      <c r="T85" s="65">
        <v>0</v>
      </c>
      <c r="U85" s="65">
        <v>1408765351</v>
      </c>
    </row>
    <row r="86" spans="1:21" ht="11.25">
      <c r="A86" s="52" t="s">
        <v>2090</v>
      </c>
      <c r="B86" s="116" t="s">
        <v>1590</v>
      </c>
      <c r="C86" s="53">
        <v>0</v>
      </c>
      <c r="D86" s="56">
        <v>5000000000.3</v>
      </c>
      <c r="E86" s="53">
        <v>2086701</v>
      </c>
      <c r="F86" s="57">
        <f t="shared" si="28"/>
        <v>4997913299.3</v>
      </c>
      <c r="G86" s="58">
        <v>0</v>
      </c>
      <c r="H86" s="58">
        <f t="shared" si="29"/>
        <v>4997913299.3</v>
      </c>
      <c r="I86" s="59">
        <v>0</v>
      </c>
      <c r="J86" s="59">
        <v>857794698.09</v>
      </c>
      <c r="K86" s="60">
        <f t="shared" si="30"/>
        <v>4140118601.21</v>
      </c>
      <c r="L86" s="66">
        <v>0</v>
      </c>
      <c r="M86" s="60">
        <f t="shared" si="31"/>
        <v>4140118601.21</v>
      </c>
      <c r="N86" s="61">
        <v>4140119</v>
      </c>
      <c r="O86" s="62">
        <v>0</v>
      </c>
      <c r="P86" s="63">
        <v>0</v>
      </c>
      <c r="Q86" s="64">
        <v>1603769.11</v>
      </c>
      <c r="R86" s="63">
        <v>1604</v>
      </c>
      <c r="S86" s="65">
        <v>4138515</v>
      </c>
      <c r="T86" s="65">
        <v>0</v>
      </c>
      <c r="U86" s="65">
        <v>4138515</v>
      </c>
    </row>
    <row r="87" spans="1:21" ht="11.25">
      <c r="A87" s="44" t="s">
        <v>2091</v>
      </c>
      <c r="B87" s="115" t="s">
        <v>2092</v>
      </c>
      <c r="C87" s="45">
        <f aca="true" t="shared" si="32" ref="C87:K87">SUM(C88:C100)</f>
        <v>0</v>
      </c>
      <c r="D87" s="45">
        <f t="shared" si="32"/>
        <v>939018290</v>
      </c>
      <c r="E87" s="45">
        <f t="shared" si="32"/>
        <v>924018290</v>
      </c>
      <c r="F87" s="46">
        <f t="shared" si="32"/>
        <v>15000000</v>
      </c>
      <c r="G87" s="46">
        <f t="shared" si="32"/>
        <v>0</v>
      </c>
      <c r="H87" s="46">
        <f t="shared" si="32"/>
        <v>15000000</v>
      </c>
      <c r="I87" s="47">
        <f t="shared" si="32"/>
        <v>287763731.36</v>
      </c>
      <c r="J87" s="47">
        <f t="shared" si="32"/>
        <v>7100000</v>
      </c>
      <c r="K87" s="46">
        <f t="shared" si="32"/>
        <v>295663731.36</v>
      </c>
      <c r="L87" s="48">
        <v>0</v>
      </c>
      <c r="M87" s="48">
        <v>0</v>
      </c>
      <c r="N87" s="51">
        <v>295664</v>
      </c>
      <c r="O87" s="51">
        <v>4139868</v>
      </c>
      <c r="P87" s="51">
        <v>4140</v>
      </c>
      <c r="Q87" s="51">
        <v>96411931.36</v>
      </c>
      <c r="R87" s="51">
        <v>96412</v>
      </c>
      <c r="S87" s="89">
        <v>203392</v>
      </c>
      <c r="T87" s="89">
        <v>0</v>
      </c>
      <c r="U87" s="89">
        <v>203392</v>
      </c>
    </row>
    <row r="88" spans="1:21" ht="11.25">
      <c r="A88" s="52" t="s">
        <v>2093</v>
      </c>
      <c r="B88" s="117" t="s">
        <v>1557</v>
      </c>
      <c r="C88" s="53">
        <v>0</v>
      </c>
      <c r="D88" s="56">
        <v>482115202</v>
      </c>
      <c r="E88" s="53">
        <v>482115202</v>
      </c>
      <c r="F88" s="57">
        <f>C88+D88-E88</f>
        <v>0</v>
      </c>
      <c r="G88" s="58">
        <v>0</v>
      </c>
      <c r="H88" s="58">
        <f>F88</f>
        <v>0</v>
      </c>
      <c r="I88" s="59">
        <v>0</v>
      </c>
      <c r="J88" s="59">
        <v>0</v>
      </c>
      <c r="K88" s="60">
        <f aca="true" t="shared" si="33" ref="K88:K100">+F88+I88-J88</f>
        <v>0</v>
      </c>
      <c r="L88" s="66">
        <v>0</v>
      </c>
      <c r="M88" s="60">
        <f aca="true" t="shared" si="34" ref="M88:M100">+K88</f>
        <v>0</v>
      </c>
      <c r="N88" s="61">
        <v>0</v>
      </c>
      <c r="O88" s="62">
        <v>352684</v>
      </c>
      <c r="P88" s="63">
        <v>353</v>
      </c>
      <c r="Q88" s="64">
        <v>0</v>
      </c>
      <c r="R88" s="63">
        <v>0</v>
      </c>
      <c r="S88" s="65">
        <v>353</v>
      </c>
      <c r="T88" s="65">
        <v>0</v>
      </c>
      <c r="U88" s="65">
        <v>353</v>
      </c>
    </row>
    <row r="89" spans="1:21" ht="11.25">
      <c r="A89" s="52" t="s">
        <v>2094</v>
      </c>
      <c r="B89" s="116" t="s">
        <v>1558</v>
      </c>
      <c r="C89" s="53">
        <v>0</v>
      </c>
      <c r="D89" s="56">
        <v>109947777</v>
      </c>
      <c r="E89" s="53">
        <v>109947777</v>
      </c>
      <c r="F89" s="57">
        <f>C89+D89-E89</f>
        <v>0</v>
      </c>
      <c r="G89" s="58">
        <v>0</v>
      </c>
      <c r="H89" s="58">
        <f>F89</f>
        <v>0</v>
      </c>
      <c r="I89" s="59">
        <v>0</v>
      </c>
      <c r="J89" s="59">
        <v>0</v>
      </c>
      <c r="K89" s="60">
        <f t="shared" si="33"/>
        <v>0</v>
      </c>
      <c r="L89" s="66">
        <v>0</v>
      </c>
      <c r="M89" s="60">
        <f t="shared" si="34"/>
        <v>0</v>
      </c>
      <c r="N89" s="61">
        <v>0</v>
      </c>
      <c r="O89" s="62"/>
      <c r="P89" s="63">
        <v>0</v>
      </c>
      <c r="Q89" s="64"/>
      <c r="R89" s="63">
        <v>0</v>
      </c>
      <c r="S89" s="65">
        <v>0</v>
      </c>
      <c r="T89" s="65">
        <v>0</v>
      </c>
      <c r="U89" s="65">
        <v>0</v>
      </c>
    </row>
    <row r="90" spans="1:21" ht="11.25">
      <c r="A90" s="52" t="s">
        <v>2095</v>
      </c>
      <c r="B90" s="116" t="s">
        <v>1559</v>
      </c>
      <c r="C90" s="53">
        <v>0</v>
      </c>
      <c r="D90" s="56">
        <v>55615252</v>
      </c>
      <c r="E90" s="53">
        <v>55615252</v>
      </c>
      <c r="F90" s="57">
        <f>C90+D90-E90</f>
        <v>0</v>
      </c>
      <c r="G90" s="58">
        <v>0</v>
      </c>
      <c r="H90" s="58">
        <f>F90</f>
        <v>0</v>
      </c>
      <c r="I90" s="59">
        <v>0</v>
      </c>
      <c r="J90" s="59">
        <v>0</v>
      </c>
      <c r="K90" s="60">
        <f t="shared" si="33"/>
        <v>0</v>
      </c>
      <c r="L90" s="66">
        <v>0</v>
      </c>
      <c r="M90" s="60">
        <f t="shared" si="34"/>
        <v>0</v>
      </c>
      <c r="N90" s="61">
        <v>0</v>
      </c>
      <c r="O90" s="62">
        <v>2172997</v>
      </c>
      <c r="P90" s="63">
        <v>2173</v>
      </c>
      <c r="Q90" s="64">
        <v>0</v>
      </c>
      <c r="R90" s="63">
        <v>0</v>
      </c>
      <c r="S90" s="65">
        <v>2173</v>
      </c>
      <c r="T90" s="65">
        <v>0</v>
      </c>
      <c r="U90" s="65">
        <v>2173</v>
      </c>
    </row>
    <row r="91" spans="1:21" ht="11.25">
      <c r="A91" s="52" t="s">
        <v>2096</v>
      </c>
      <c r="B91" s="118" t="s">
        <v>1560</v>
      </c>
      <c r="C91" s="53">
        <v>0</v>
      </c>
      <c r="D91" s="56">
        <v>2560140</v>
      </c>
      <c r="E91" s="53">
        <v>2560140</v>
      </c>
      <c r="F91" s="57">
        <f>C91+D91-E91</f>
        <v>0</v>
      </c>
      <c r="G91" s="58">
        <v>0</v>
      </c>
      <c r="H91" s="58">
        <f>F91</f>
        <v>0</v>
      </c>
      <c r="I91" s="59">
        <v>0</v>
      </c>
      <c r="J91" s="59">
        <v>0</v>
      </c>
      <c r="K91" s="60">
        <f t="shared" si="33"/>
        <v>0</v>
      </c>
      <c r="L91" s="66">
        <v>0</v>
      </c>
      <c r="M91" s="60">
        <f t="shared" si="34"/>
        <v>0</v>
      </c>
      <c r="N91" s="61">
        <v>0</v>
      </c>
      <c r="O91" s="62">
        <v>1614187</v>
      </c>
      <c r="P91" s="63">
        <v>1614</v>
      </c>
      <c r="Q91" s="64">
        <v>0</v>
      </c>
      <c r="R91" s="63">
        <v>0</v>
      </c>
      <c r="S91" s="65">
        <v>1614</v>
      </c>
      <c r="T91" s="65">
        <v>0</v>
      </c>
      <c r="U91" s="65">
        <v>1614</v>
      </c>
    </row>
    <row r="92" spans="1:21" ht="11.25">
      <c r="A92" s="52" t="s">
        <v>2097</v>
      </c>
      <c r="B92" s="116" t="s">
        <v>1561</v>
      </c>
      <c r="C92" s="53">
        <v>0</v>
      </c>
      <c r="D92" s="56">
        <v>24498333</v>
      </c>
      <c r="E92" s="53">
        <v>24498333</v>
      </c>
      <c r="F92" s="57">
        <f>C92+D92-E92</f>
        <v>0</v>
      </c>
      <c r="G92" s="58">
        <v>0</v>
      </c>
      <c r="H92" s="58">
        <f>F92</f>
        <v>0</v>
      </c>
      <c r="I92" s="59">
        <v>0</v>
      </c>
      <c r="J92" s="59">
        <v>0</v>
      </c>
      <c r="K92" s="60">
        <f t="shared" si="33"/>
        <v>0</v>
      </c>
      <c r="L92" s="66">
        <v>0</v>
      </c>
      <c r="M92" s="60">
        <f t="shared" si="34"/>
        <v>0</v>
      </c>
      <c r="N92" s="61">
        <v>0</v>
      </c>
      <c r="O92" s="62"/>
      <c r="P92" s="63">
        <v>0</v>
      </c>
      <c r="Q92" s="64"/>
      <c r="R92" s="63">
        <v>0</v>
      </c>
      <c r="S92" s="65">
        <v>0</v>
      </c>
      <c r="T92" s="65">
        <v>0</v>
      </c>
      <c r="U92" s="65">
        <v>0</v>
      </c>
    </row>
    <row r="93" spans="1:21" ht="11.25">
      <c r="A93" s="52" t="s">
        <v>2098</v>
      </c>
      <c r="B93" s="116" t="s">
        <v>1562</v>
      </c>
      <c r="C93" s="53"/>
      <c r="D93" s="56"/>
      <c r="E93" s="53"/>
      <c r="F93" s="57">
        <v>0</v>
      </c>
      <c r="G93" s="58">
        <v>0</v>
      </c>
      <c r="H93" s="58">
        <v>0</v>
      </c>
      <c r="I93" s="59">
        <v>177500000</v>
      </c>
      <c r="J93" s="59">
        <v>0</v>
      </c>
      <c r="K93" s="60">
        <f t="shared" si="33"/>
        <v>177500000</v>
      </c>
      <c r="L93" s="66">
        <v>0</v>
      </c>
      <c r="M93" s="60">
        <f t="shared" si="34"/>
        <v>177500000</v>
      </c>
      <c r="N93" s="61">
        <v>177500</v>
      </c>
      <c r="O93" s="62">
        <v>0</v>
      </c>
      <c r="P93" s="63">
        <v>0</v>
      </c>
      <c r="Q93" s="64">
        <v>47850000</v>
      </c>
      <c r="R93" s="63">
        <v>47850</v>
      </c>
      <c r="S93" s="65">
        <v>129650</v>
      </c>
      <c r="T93" s="65">
        <v>0</v>
      </c>
      <c r="U93" s="65">
        <v>129650</v>
      </c>
    </row>
    <row r="94" spans="1:21" ht="11.25">
      <c r="A94" s="52" t="s">
        <v>2099</v>
      </c>
      <c r="B94" s="116" t="s">
        <v>1563</v>
      </c>
      <c r="C94" s="53">
        <v>0</v>
      </c>
      <c r="D94" s="56">
        <v>15000000</v>
      </c>
      <c r="E94" s="53">
        <v>0</v>
      </c>
      <c r="F94" s="57">
        <f aca="true" t="shared" si="35" ref="F94:F100">C94+D94-E94</f>
        <v>15000000</v>
      </c>
      <c r="G94" s="58">
        <v>0</v>
      </c>
      <c r="H94" s="58">
        <f aca="true" t="shared" si="36" ref="H94:H100">F94</f>
        <v>15000000</v>
      </c>
      <c r="I94" s="59">
        <v>110263731.36</v>
      </c>
      <c r="J94" s="59">
        <v>7100000</v>
      </c>
      <c r="K94" s="60">
        <f t="shared" si="33"/>
        <v>118163731.36</v>
      </c>
      <c r="L94" s="66">
        <v>0</v>
      </c>
      <c r="M94" s="60">
        <f t="shared" si="34"/>
        <v>118163731.36</v>
      </c>
      <c r="N94" s="61">
        <v>118164</v>
      </c>
      <c r="O94" s="62">
        <v>0</v>
      </c>
      <c r="P94" s="63">
        <v>0</v>
      </c>
      <c r="Q94" s="64">
        <v>48561931.36</v>
      </c>
      <c r="R94" s="63">
        <v>48562</v>
      </c>
      <c r="S94" s="65">
        <v>69602</v>
      </c>
      <c r="T94" s="65">
        <v>0</v>
      </c>
      <c r="U94" s="65">
        <v>69602</v>
      </c>
    </row>
    <row r="95" spans="1:21" ht="11.25">
      <c r="A95" s="52" t="s">
        <v>2100</v>
      </c>
      <c r="B95" s="116" t="s">
        <v>1564</v>
      </c>
      <c r="C95" s="53">
        <v>0</v>
      </c>
      <c r="D95" s="56">
        <v>119204732</v>
      </c>
      <c r="E95" s="53">
        <v>119204732</v>
      </c>
      <c r="F95" s="57">
        <f t="shared" si="35"/>
        <v>0</v>
      </c>
      <c r="G95" s="58">
        <v>0</v>
      </c>
      <c r="H95" s="58">
        <f t="shared" si="36"/>
        <v>0</v>
      </c>
      <c r="I95" s="59">
        <v>0</v>
      </c>
      <c r="J95" s="59">
        <v>0</v>
      </c>
      <c r="K95" s="60">
        <f t="shared" si="33"/>
        <v>0</v>
      </c>
      <c r="L95" s="66">
        <v>0</v>
      </c>
      <c r="M95" s="60">
        <f t="shared" si="34"/>
        <v>0</v>
      </c>
      <c r="N95" s="61">
        <v>0</v>
      </c>
      <c r="O95" s="59">
        <v>0</v>
      </c>
      <c r="P95" s="63">
        <v>0</v>
      </c>
      <c r="Q95" s="63">
        <v>0</v>
      </c>
      <c r="R95" s="63">
        <v>0</v>
      </c>
      <c r="S95" s="65">
        <v>0</v>
      </c>
      <c r="T95" s="65">
        <v>0</v>
      </c>
      <c r="U95" s="65">
        <v>0</v>
      </c>
    </row>
    <row r="96" spans="1:21" ht="11.25">
      <c r="A96" s="52" t="s">
        <v>2101</v>
      </c>
      <c r="B96" s="116" t="s">
        <v>1565</v>
      </c>
      <c r="C96" s="53">
        <v>0</v>
      </c>
      <c r="D96" s="56">
        <v>95481604</v>
      </c>
      <c r="E96" s="53">
        <v>95481604</v>
      </c>
      <c r="F96" s="57">
        <f t="shared" si="35"/>
        <v>0</v>
      </c>
      <c r="G96" s="58">
        <v>0</v>
      </c>
      <c r="H96" s="58">
        <f t="shared" si="36"/>
        <v>0</v>
      </c>
      <c r="I96" s="59">
        <v>0</v>
      </c>
      <c r="J96" s="59">
        <v>0</v>
      </c>
      <c r="K96" s="60">
        <f t="shared" si="33"/>
        <v>0</v>
      </c>
      <c r="L96" s="66">
        <v>0</v>
      </c>
      <c r="M96" s="60">
        <f t="shared" si="34"/>
        <v>0</v>
      </c>
      <c r="N96" s="61">
        <v>0</v>
      </c>
      <c r="O96" s="59">
        <v>0</v>
      </c>
      <c r="P96" s="63">
        <v>0</v>
      </c>
      <c r="Q96" s="63">
        <v>0</v>
      </c>
      <c r="R96" s="63">
        <v>0</v>
      </c>
      <c r="S96" s="65">
        <v>0</v>
      </c>
      <c r="T96" s="65">
        <v>0</v>
      </c>
      <c r="U96" s="65">
        <v>0</v>
      </c>
    </row>
    <row r="97" spans="1:21" ht="11.25">
      <c r="A97" s="52" t="s">
        <v>2102</v>
      </c>
      <c r="B97" s="116" t="s">
        <v>1566</v>
      </c>
      <c r="C97" s="53">
        <v>0</v>
      </c>
      <c r="D97" s="56">
        <v>20757150</v>
      </c>
      <c r="E97" s="53">
        <v>20757150</v>
      </c>
      <c r="F97" s="57">
        <f t="shared" si="35"/>
        <v>0</v>
      </c>
      <c r="G97" s="58">
        <v>0</v>
      </c>
      <c r="H97" s="58">
        <f t="shared" si="36"/>
        <v>0</v>
      </c>
      <c r="I97" s="59">
        <v>0</v>
      </c>
      <c r="J97" s="59">
        <v>0</v>
      </c>
      <c r="K97" s="60">
        <f t="shared" si="33"/>
        <v>0</v>
      </c>
      <c r="L97" s="66">
        <v>0</v>
      </c>
      <c r="M97" s="60">
        <f t="shared" si="34"/>
        <v>0</v>
      </c>
      <c r="N97" s="61">
        <v>0</v>
      </c>
      <c r="O97" s="59">
        <v>0</v>
      </c>
      <c r="P97" s="63">
        <v>0</v>
      </c>
      <c r="Q97" s="63">
        <v>0</v>
      </c>
      <c r="R97" s="63">
        <v>0</v>
      </c>
      <c r="S97" s="65">
        <v>0</v>
      </c>
      <c r="T97" s="65">
        <v>0</v>
      </c>
      <c r="U97" s="65">
        <v>0</v>
      </c>
    </row>
    <row r="98" spans="1:21" ht="11.25">
      <c r="A98" s="52" t="s">
        <v>2103</v>
      </c>
      <c r="B98" s="116" t="s">
        <v>1567</v>
      </c>
      <c r="C98" s="53">
        <v>0</v>
      </c>
      <c r="D98" s="56">
        <v>3459525</v>
      </c>
      <c r="E98" s="53">
        <v>3459525</v>
      </c>
      <c r="F98" s="57">
        <f t="shared" si="35"/>
        <v>0</v>
      </c>
      <c r="G98" s="58">
        <v>0</v>
      </c>
      <c r="H98" s="58">
        <f t="shared" si="36"/>
        <v>0</v>
      </c>
      <c r="I98" s="59">
        <v>0</v>
      </c>
      <c r="J98" s="59">
        <v>0</v>
      </c>
      <c r="K98" s="60">
        <f t="shared" si="33"/>
        <v>0</v>
      </c>
      <c r="L98" s="66">
        <v>0</v>
      </c>
      <c r="M98" s="60">
        <f t="shared" si="34"/>
        <v>0</v>
      </c>
      <c r="N98" s="61">
        <v>0</v>
      </c>
      <c r="O98" s="59">
        <v>0</v>
      </c>
      <c r="P98" s="63">
        <v>0</v>
      </c>
      <c r="Q98" s="63">
        <v>0</v>
      </c>
      <c r="R98" s="63">
        <v>0</v>
      </c>
      <c r="S98" s="65">
        <v>0</v>
      </c>
      <c r="T98" s="65">
        <v>0</v>
      </c>
      <c r="U98" s="65">
        <v>0</v>
      </c>
    </row>
    <row r="99" spans="1:21" ht="11.25">
      <c r="A99" s="52" t="s">
        <v>2104</v>
      </c>
      <c r="B99" s="116" t="s">
        <v>1568</v>
      </c>
      <c r="C99" s="53">
        <v>0</v>
      </c>
      <c r="D99" s="56">
        <v>3459525</v>
      </c>
      <c r="E99" s="53">
        <v>3459525</v>
      </c>
      <c r="F99" s="57">
        <f t="shared" si="35"/>
        <v>0</v>
      </c>
      <c r="G99" s="58">
        <v>0</v>
      </c>
      <c r="H99" s="58">
        <f t="shared" si="36"/>
        <v>0</v>
      </c>
      <c r="I99" s="59">
        <v>0</v>
      </c>
      <c r="J99" s="59">
        <v>0</v>
      </c>
      <c r="K99" s="60">
        <f t="shared" si="33"/>
        <v>0</v>
      </c>
      <c r="L99" s="66">
        <v>0</v>
      </c>
      <c r="M99" s="60">
        <f t="shared" si="34"/>
        <v>0</v>
      </c>
      <c r="N99" s="61">
        <v>0</v>
      </c>
      <c r="O99" s="59">
        <v>0</v>
      </c>
      <c r="P99" s="63">
        <v>0</v>
      </c>
      <c r="Q99" s="63">
        <v>0</v>
      </c>
      <c r="R99" s="63">
        <v>0</v>
      </c>
      <c r="S99" s="65">
        <v>0</v>
      </c>
      <c r="T99" s="65">
        <v>0</v>
      </c>
      <c r="U99" s="65">
        <v>0</v>
      </c>
    </row>
    <row r="100" spans="1:21" ht="11.25">
      <c r="A100" s="52" t="s">
        <v>2105</v>
      </c>
      <c r="B100" s="118" t="s">
        <v>1569</v>
      </c>
      <c r="C100" s="53">
        <v>0</v>
      </c>
      <c r="D100" s="56">
        <v>6919050</v>
      </c>
      <c r="E100" s="53">
        <v>6919050</v>
      </c>
      <c r="F100" s="57">
        <f t="shared" si="35"/>
        <v>0</v>
      </c>
      <c r="G100" s="58">
        <v>0</v>
      </c>
      <c r="H100" s="58">
        <f t="shared" si="36"/>
        <v>0</v>
      </c>
      <c r="I100" s="59">
        <v>0</v>
      </c>
      <c r="J100" s="59">
        <v>0</v>
      </c>
      <c r="K100" s="60">
        <f t="shared" si="33"/>
        <v>0</v>
      </c>
      <c r="L100" s="66">
        <v>0</v>
      </c>
      <c r="M100" s="60">
        <f t="shared" si="34"/>
        <v>0</v>
      </c>
      <c r="N100" s="61">
        <v>0</v>
      </c>
      <c r="O100" s="59">
        <v>0</v>
      </c>
      <c r="P100" s="63">
        <v>0</v>
      </c>
      <c r="Q100" s="63">
        <v>0</v>
      </c>
      <c r="R100" s="63">
        <v>0</v>
      </c>
      <c r="S100" s="65">
        <v>0</v>
      </c>
      <c r="T100" s="65">
        <v>0</v>
      </c>
      <c r="U100" s="65">
        <v>0</v>
      </c>
    </row>
    <row r="101" spans="1:21" ht="11.25">
      <c r="A101" s="44" t="s">
        <v>2106</v>
      </c>
      <c r="B101" s="115" t="s">
        <v>2107</v>
      </c>
      <c r="C101" s="45">
        <f aca="true" t="shared" si="37" ref="C101:K101">SUM(C103:C111)</f>
        <v>0</v>
      </c>
      <c r="D101" s="45">
        <f t="shared" si="37"/>
        <v>169602964.04</v>
      </c>
      <c r="E101" s="45">
        <f t="shared" si="37"/>
        <v>59474954.48</v>
      </c>
      <c r="F101" s="46">
        <f t="shared" si="37"/>
        <v>110128009.56</v>
      </c>
      <c r="G101" s="46">
        <f t="shared" si="37"/>
        <v>0</v>
      </c>
      <c r="H101" s="46">
        <f t="shared" si="37"/>
        <v>110128009.56</v>
      </c>
      <c r="I101" s="47">
        <f t="shared" si="37"/>
        <v>464215044.46</v>
      </c>
      <c r="J101" s="47">
        <f t="shared" si="37"/>
        <v>84749912.86</v>
      </c>
      <c r="K101" s="46">
        <f t="shared" si="37"/>
        <v>489593141.16</v>
      </c>
      <c r="L101" s="48">
        <v>0</v>
      </c>
      <c r="M101" s="48">
        <v>0</v>
      </c>
      <c r="N101" s="51">
        <v>489592.11</v>
      </c>
      <c r="O101" s="51">
        <v>413715233.09000003</v>
      </c>
      <c r="P101" s="51">
        <v>413717</v>
      </c>
      <c r="Q101" s="51">
        <v>138402281</v>
      </c>
      <c r="R101" s="51">
        <v>138403</v>
      </c>
      <c r="S101" s="89">
        <v>764906.11</v>
      </c>
      <c r="T101" s="89">
        <v>0</v>
      </c>
      <c r="U101" s="89">
        <v>764906.11</v>
      </c>
    </row>
    <row r="102" spans="1:21" ht="11.25">
      <c r="A102" s="52" t="s">
        <v>2108</v>
      </c>
      <c r="B102" s="116" t="s">
        <v>1570</v>
      </c>
      <c r="C102" s="53"/>
      <c r="D102" s="53"/>
      <c r="E102" s="53"/>
      <c r="F102" s="57">
        <v>0</v>
      </c>
      <c r="G102" s="46">
        <v>0</v>
      </c>
      <c r="H102" s="67">
        <v>0</v>
      </c>
      <c r="I102" s="59">
        <v>24160000</v>
      </c>
      <c r="J102" s="59">
        <v>24160000</v>
      </c>
      <c r="K102" s="60">
        <f aca="true" t="shared" si="38" ref="K102:K111">+F102+I102-J102</f>
        <v>0</v>
      </c>
      <c r="L102" s="66">
        <v>0</v>
      </c>
      <c r="M102" s="60">
        <f aca="true" t="shared" si="39" ref="M102:M111">+K102</f>
        <v>0</v>
      </c>
      <c r="N102" s="61">
        <v>0</v>
      </c>
      <c r="O102" s="59">
        <v>0</v>
      </c>
      <c r="P102" s="63">
        <v>0</v>
      </c>
      <c r="Q102" s="63">
        <v>0</v>
      </c>
      <c r="R102" s="63">
        <v>0</v>
      </c>
      <c r="S102" s="65">
        <v>0</v>
      </c>
      <c r="T102" s="65">
        <v>0</v>
      </c>
      <c r="U102" s="65">
        <v>0</v>
      </c>
    </row>
    <row r="103" spans="1:21" ht="11.25">
      <c r="A103" s="52" t="s">
        <v>2109</v>
      </c>
      <c r="B103" s="116" t="s">
        <v>1572</v>
      </c>
      <c r="C103" s="53">
        <v>0</v>
      </c>
      <c r="D103" s="56">
        <v>15000000</v>
      </c>
      <c r="E103" s="53">
        <v>0</v>
      </c>
      <c r="F103" s="57">
        <f>C103+D103-E103</f>
        <v>15000000</v>
      </c>
      <c r="G103" s="58">
        <v>0</v>
      </c>
      <c r="H103" s="58">
        <f>F103</f>
        <v>15000000</v>
      </c>
      <c r="I103" s="59">
        <v>89903329</v>
      </c>
      <c r="J103" s="59">
        <v>0</v>
      </c>
      <c r="K103" s="60">
        <f t="shared" si="38"/>
        <v>104903329</v>
      </c>
      <c r="L103" s="66">
        <v>0</v>
      </c>
      <c r="M103" s="60">
        <f t="shared" si="39"/>
        <v>104903329</v>
      </c>
      <c r="N103" s="61">
        <v>104903</v>
      </c>
      <c r="O103" s="62">
        <v>25182935</v>
      </c>
      <c r="P103" s="63">
        <v>25183</v>
      </c>
      <c r="Q103" s="64">
        <v>42693406</v>
      </c>
      <c r="R103" s="63">
        <v>42693</v>
      </c>
      <c r="S103" s="65">
        <v>87393</v>
      </c>
      <c r="T103" s="65">
        <v>0</v>
      </c>
      <c r="U103" s="65">
        <v>87393</v>
      </c>
    </row>
    <row r="104" spans="1:21" ht="11.25">
      <c r="A104" s="52" t="s">
        <v>2110</v>
      </c>
      <c r="B104" s="116" t="s">
        <v>1573</v>
      </c>
      <c r="C104" s="53">
        <v>0</v>
      </c>
      <c r="D104" s="56">
        <v>35819948</v>
      </c>
      <c r="E104" s="53">
        <v>0</v>
      </c>
      <c r="F104" s="57">
        <f>C104+D104-E104</f>
        <v>35819948</v>
      </c>
      <c r="G104" s="58">
        <v>0</v>
      </c>
      <c r="H104" s="58">
        <f>F104</f>
        <v>35819948</v>
      </c>
      <c r="I104" s="59">
        <v>263202440</v>
      </c>
      <c r="J104" s="59">
        <v>0</v>
      </c>
      <c r="K104" s="60">
        <f t="shared" si="38"/>
        <v>299022388</v>
      </c>
      <c r="L104" s="66">
        <v>0</v>
      </c>
      <c r="M104" s="60">
        <f t="shared" si="39"/>
        <v>299022388</v>
      </c>
      <c r="N104" s="61">
        <v>299022</v>
      </c>
      <c r="O104" s="62">
        <v>84227513</v>
      </c>
      <c r="P104" s="63">
        <v>84228</v>
      </c>
      <c r="Q104" s="64">
        <v>87009793</v>
      </c>
      <c r="R104" s="63">
        <v>87011</v>
      </c>
      <c r="S104" s="65">
        <v>296239</v>
      </c>
      <c r="T104" s="65">
        <v>0</v>
      </c>
      <c r="U104" s="65">
        <v>296239</v>
      </c>
    </row>
    <row r="105" spans="1:21" ht="11.25">
      <c r="A105" s="52" t="s">
        <v>2111</v>
      </c>
      <c r="B105" s="116" t="s">
        <v>1574</v>
      </c>
      <c r="C105" s="53"/>
      <c r="D105" s="56"/>
      <c r="E105" s="53"/>
      <c r="F105" s="57">
        <v>0</v>
      </c>
      <c r="G105" s="58">
        <v>0</v>
      </c>
      <c r="H105" s="58">
        <v>0</v>
      </c>
      <c r="I105" s="59">
        <v>6999000</v>
      </c>
      <c r="J105" s="59">
        <v>0</v>
      </c>
      <c r="K105" s="60">
        <f t="shared" si="38"/>
        <v>6999000</v>
      </c>
      <c r="L105" s="66">
        <v>0</v>
      </c>
      <c r="M105" s="60">
        <f t="shared" si="39"/>
        <v>6999000</v>
      </c>
      <c r="N105" s="61">
        <v>6999</v>
      </c>
      <c r="O105" s="62">
        <v>0</v>
      </c>
      <c r="P105" s="63">
        <v>0</v>
      </c>
      <c r="Q105" s="64">
        <v>1999000</v>
      </c>
      <c r="R105" s="63">
        <v>1999</v>
      </c>
      <c r="S105" s="65">
        <v>5000</v>
      </c>
      <c r="T105" s="65">
        <v>0</v>
      </c>
      <c r="U105" s="65">
        <v>5000</v>
      </c>
    </row>
    <row r="106" spans="1:21" ht="11.25">
      <c r="A106" s="52" t="s">
        <v>2112</v>
      </c>
      <c r="B106" s="116" t="s">
        <v>1575</v>
      </c>
      <c r="C106" s="53">
        <v>0</v>
      </c>
      <c r="D106" s="56">
        <v>433000</v>
      </c>
      <c r="E106" s="53">
        <v>433000</v>
      </c>
      <c r="F106" s="57">
        <f aca="true" t="shared" si="40" ref="F106:F111">C106+D106-E106</f>
        <v>0</v>
      </c>
      <c r="G106" s="58">
        <v>0</v>
      </c>
      <c r="H106" s="58">
        <f aca="true" t="shared" si="41" ref="H106:H111">F106</f>
        <v>0</v>
      </c>
      <c r="I106" s="59">
        <v>9000000</v>
      </c>
      <c r="J106" s="59">
        <v>0</v>
      </c>
      <c r="K106" s="60">
        <f t="shared" si="38"/>
        <v>9000000</v>
      </c>
      <c r="L106" s="66">
        <v>0</v>
      </c>
      <c r="M106" s="60">
        <f t="shared" si="39"/>
        <v>9000000</v>
      </c>
      <c r="N106" s="61">
        <v>9000</v>
      </c>
      <c r="O106" s="62">
        <v>8273400</v>
      </c>
      <c r="P106" s="63">
        <v>8274</v>
      </c>
      <c r="Q106" s="64">
        <v>2048700</v>
      </c>
      <c r="R106" s="63">
        <v>2049</v>
      </c>
      <c r="S106" s="65">
        <v>15225</v>
      </c>
      <c r="T106" s="65">
        <v>0</v>
      </c>
      <c r="U106" s="65">
        <v>15225</v>
      </c>
    </row>
    <row r="107" spans="1:21" ht="11.25">
      <c r="A107" s="52" t="s">
        <v>2113</v>
      </c>
      <c r="B107" s="116" t="s">
        <v>1576</v>
      </c>
      <c r="C107" s="53">
        <v>0</v>
      </c>
      <c r="D107" s="56">
        <v>56488452.48</v>
      </c>
      <c r="E107" s="53">
        <v>56488452.48</v>
      </c>
      <c r="F107" s="57">
        <f t="shared" si="40"/>
        <v>0</v>
      </c>
      <c r="G107" s="58">
        <v>0</v>
      </c>
      <c r="H107" s="58">
        <f t="shared" si="41"/>
        <v>0</v>
      </c>
      <c r="I107" s="59">
        <v>35226885.46</v>
      </c>
      <c r="J107" s="59">
        <v>35226885.46</v>
      </c>
      <c r="K107" s="60">
        <f t="shared" si="38"/>
        <v>0</v>
      </c>
      <c r="L107" s="66">
        <v>0</v>
      </c>
      <c r="M107" s="60">
        <f t="shared" si="39"/>
        <v>0</v>
      </c>
      <c r="N107" s="61">
        <v>0</v>
      </c>
      <c r="O107" s="62">
        <v>55152081</v>
      </c>
      <c r="P107" s="63">
        <v>55152</v>
      </c>
      <c r="Q107" s="64">
        <v>0</v>
      </c>
      <c r="R107" s="63">
        <v>0</v>
      </c>
      <c r="S107" s="65">
        <v>55152</v>
      </c>
      <c r="T107" s="65">
        <v>0</v>
      </c>
      <c r="U107" s="65">
        <v>55152</v>
      </c>
    </row>
    <row r="108" spans="1:21" ht="11.25">
      <c r="A108" s="52" t="s">
        <v>2114</v>
      </c>
      <c r="B108" s="116" t="s">
        <v>1577</v>
      </c>
      <c r="C108" s="53">
        <v>0</v>
      </c>
      <c r="D108" s="56">
        <v>205150</v>
      </c>
      <c r="E108" s="53">
        <v>0</v>
      </c>
      <c r="F108" s="57">
        <f t="shared" si="40"/>
        <v>205150</v>
      </c>
      <c r="G108" s="58">
        <v>0</v>
      </c>
      <c r="H108" s="58">
        <f t="shared" si="41"/>
        <v>205150</v>
      </c>
      <c r="I108" s="59">
        <v>676223</v>
      </c>
      <c r="J108" s="59">
        <v>881263</v>
      </c>
      <c r="K108" s="60">
        <f t="shared" si="38"/>
        <v>110</v>
      </c>
      <c r="L108" s="66">
        <v>0</v>
      </c>
      <c r="M108" s="60">
        <f t="shared" si="39"/>
        <v>110</v>
      </c>
      <c r="N108" s="61">
        <v>0.11</v>
      </c>
      <c r="O108" s="62">
        <v>166075693</v>
      </c>
      <c r="P108" s="63">
        <v>166076</v>
      </c>
      <c r="Q108" s="64">
        <v>0</v>
      </c>
      <c r="R108" s="63">
        <v>0</v>
      </c>
      <c r="S108" s="65">
        <v>166076.11</v>
      </c>
      <c r="T108" s="65">
        <v>0</v>
      </c>
      <c r="U108" s="65">
        <v>166076.11</v>
      </c>
    </row>
    <row r="109" spans="1:21" ht="11.25">
      <c r="A109" s="52" t="s">
        <v>2115</v>
      </c>
      <c r="B109" s="116" t="s">
        <v>1578</v>
      </c>
      <c r="C109" s="53">
        <v>0</v>
      </c>
      <c r="D109" s="56">
        <v>28697386.56</v>
      </c>
      <c r="E109" s="53">
        <v>2553502</v>
      </c>
      <c r="F109" s="57">
        <f t="shared" si="40"/>
        <v>26143884.56</v>
      </c>
      <c r="G109" s="58">
        <v>0</v>
      </c>
      <c r="H109" s="58">
        <f t="shared" si="41"/>
        <v>26143884.56</v>
      </c>
      <c r="I109" s="59">
        <v>13989037</v>
      </c>
      <c r="J109" s="59">
        <v>28611541.4</v>
      </c>
      <c r="K109" s="60">
        <f t="shared" si="38"/>
        <v>11521380.160000004</v>
      </c>
      <c r="L109" s="66">
        <v>0</v>
      </c>
      <c r="M109" s="60">
        <f t="shared" si="39"/>
        <v>11521380.160000004</v>
      </c>
      <c r="N109" s="61">
        <v>11521</v>
      </c>
      <c r="O109" s="62">
        <v>65433211.09</v>
      </c>
      <c r="P109" s="63">
        <v>65434</v>
      </c>
      <c r="Q109" s="64">
        <v>0</v>
      </c>
      <c r="R109" s="63">
        <v>0</v>
      </c>
      <c r="S109" s="65">
        <v>76955</v>
      </c>
      <c r="T109" s="65">
        <v>0</v>
      </c>
      <c r="U109" s="65">
        <v>76955</v>
      </c>
    </row>
    <row r="110" spans="1:21" ht="11.25">
      <c r="A110" s="52" t="s">
        <v>2116</v>
      </c>
      <c r="B110" s="117" t="s">
        <v>1580</v>
      </c>
      <c r="C110" s="53">
        <v>0</v>
      </c>
      <c r="D110" s="56">
        <v>31289027</v>
      </c>
      <c r="E110" s="53">
        <v>0</v>
      </c>
      <c r="F110" s="57">
        <f t="shared" si="40"/>
        <v>31289027</v>
      </c>
      <c r="G110" s="58">
        <v>0</v>
      </c>
      <c r="H110" s="58">
        <f t="shared" si="41"/>
        <v>31289027</v>
      </c>
      <c r="I110" s="59">
        <v>45218130</v>
      </c>
      <c r="J110" s="59">
        <v>18360223</v>
      </c>
      <c r="K110" s="60">
        <f t="shared" si="38"/>
        <v>58146934</v>
      </c>
      <c r="L110" s="66">
        <v>0</v>
      </c>
      <c r="M110" s="60">
        <f t="shared" si="39"/>
        <v>58146934</v>
      </c>
      <c r="N110" s="61">
        <v>58147</v>
      </c>
      <c r="O110" s="62">
        <v>9370400</v>
      </c>
      <c r="P110" s="63">
        <v>9370</v>
      </c>
      <c r="Q110" s="64">
        <v>4651382</v>
      </c>
      <c r="R110" s="63">
        <v>4651</v>
      </c>
      <c r="S110" s="65">
        <v>62866</v>
      </c>
      <c r="T110" s="65">
        <v>0</v>
      </c>
      <c r="U110" s="65">
        <v>62866</v>
      </c>
    </row>
    <row r="111" spans="1:21" ht="11.25">
      <c r="A111" s="52" t="s">
        <v>2117</v>
      </c>
      <c r="B111" s="117" t="s">
        <v>1581</v>
      </c>
      <c r="C111" s="53">
        <v>0</v>
      </c>
      <c r="D111" s="56">
        <v>1670000</v>
      </c>
      <c r="E111" s="53">
        <v>0</v>
      </c>
      <c r="F111" s="57">
        <f t="shared" si="40"/>
        <v>1670000</v>
      </c>
      <c r="G111" s="58">
        <v>0</v>
      </c>
      <c r="H111" s="58">
        <f t="shared" si="41"/>
        <v>1670000</v>
      </c>
      <c r="I111" s="59">
        <v>0</v>
      </c>
      <c r="J111" s="59">
        <v>1670000</v>
      </c>
      <c r="K111" s="60">
        <f t="shared" si="38"/>
        <v>0</v>
      </c>
      <c r="L111" s="66">
        <v>0</v>
      </c>
      <c r="M111" s="60">
        <f t="shared" si="39"/>
        <v>0</v>
      </c>
      <c r="N111" s="61">
        <v>0</v>
      </c>
      <c r="O111" s="59">
        <v>0</v>
      </c>
      <c r="P111" s="63">
        <v>0</v>
      </c>
      <c r="Q111" s="63">
        <v>0</v>
      </c>
      <c r="R111" s="63">
        <v>0</v>
      </c>
      <c r="S111" s="65">
        <v>0</v>
      </c>
      <c r="T111" s="65">
        <v>0</v>
      </c>
      <c r="U111" s="65">
        <v>0</v>
      </c>
    </row>
    <row r="112" spans="1:21" ht="11.25">
      <c r="A112" s="44" t="s">
        <v>2118</v>
      </c>
      <c r="B112" s="115" t="s">
        <v>2119</v>
      </c>
      <c r="C112" s="45">
        <f aca="true" t="shared" si="42" ref="C112:H112">SUM(C113:C120)</f>
        <v>0</v>
      </c>
      <c r="D112" s="45">
        <f t="shared" si="42"/>
        <v>1035575863212</v>
      </c>
      <c r="E112" s="45">
        <f t="shared" si="42"/>
        <v>954959040904</v>
      </c>
      <c r="F112" s="46">
        <f t="shared" si="42"/>
        <v>80616822308</v>
      </c>
      <c r="G112" s="46">
        <f t="shared" si="42"/>
        <v>0</v>
      </c>
      <c r="H112" s="46">
        <f t="shared" si="42"/>
        <v>80616822308</v>
      </c>
      <c r="I112" s="47">
        <f>SUM(I113:I121)</f>
        <v>202938753793.76</v>
      </c>
      <c r="J112" s="47">
        <f>SUM(J113:J121)</f>
        <v>129964140223.22</v>
      </c>
      <c r="K112" s="46">
        <f>SUM(K113:K121)</f>
        <v>153591435878.53998</v>
      </c>
      <c r="L112" s="48">
        <v>0</v>
      </c>
      <c r="M112" s="48">
        <v>0</v>
      </c>
      <c r="N112" s="51">
        <v>153591437</v>
      </c>
      <c r="O112" s="51">
        <v>170374975</v>
      </c>
      <c r="P112" s="51">
        <v>170375</v>
      </c>
      <c r="Q112" s="51">
        <v>125764744599.54</v>
      </c>
      <c r="R112" s="51">
        <v>125764746</v>
      </c>
      <c r="S112" s="89">
        <v>27997066</v>
      </c>
      <c r="T112" s="89">
        <v>0</v>
      </c>
      <c r="U112" s="89">
        <v>27997066</v>
      </c>
    </row>
    <row r="113" spans="1:21" ht="11.25">
      <c r="A113" s="52" t="s">
        <v>2120</v>
      </c>
      <c r="B113" s="116" t="s">
        <v>1582</v>
      </c>
      <c r="C113" s="53">
        <v>0</v>
      </c>
      <c r="D113" s="56">
        <v>3246870251</v>
      </c>
      <c r="E113" s="53">
        <v>0</v>
      </c>
      <c r="F113" s="57">
        <f>C113+D113-E113</f>
        <v>3246870251</v>
      </c>
      <c r="G113" s="58">
        <v>0</v>
      </c>
      <c r="H113" s="58">
        <f>F113</f>
        <v>3246870251</v>
      </c>
      <c r="I113" s="59">
        <v>2804736024</v>
      </c>
      <c r="J113" s="59">
        <v>1722095490</v>
      </c>
      <c r="K113" s="60">
        <f aca="true" t="shared" si="43" ref="K113:K121">+F113+I113-J113</f>
        <v>4329510785</v>
      </c>
      <c r="L113" s="66">
        <v>0</v>
      </c>
      <c r="M113" s="60">
        <f aca="true" t="shared" si="44" ref="M113:M121">+K113</f>
        <v>4329510785</v>
      </c>
      <c r="N113" s="61">
        <v>4329511</v>
      </c>
      <c r="O113" s="62">
        <v>0</v>
      </c>
      <c r="P113" s="63">
        <v>0</v>
      </c>
      <c r="Q113" s="64">
        <v>2096095189</v>
      </c>
      <c r="R113" s="63">
        <v>2096095</v>
      </c>
      <c r="S113" s="65">
        <v>2233416</v>
      </c>
      <c r="T113" s="65">
        <v>0</v>
      </c>
      <c r="U113" s="65">
        <v>2233416</v>
      </c>
    </row>
    <row r="114" spans="1:21" ht="11.25">
      <c r="A114" s="52" t="s">
        <v>2121</v>
      </c>
      <c r="B114" s="116" t="s">
        <v>1583</v>
      </c>
      <c r="C114" s="53">
        <v>0</v>
      </c>
      <c r="D114" s="56">
        <v>90010118206</v>
      </c>
      <c r="E114" s="53">
        <v>89881159525</v>
      </c>
      <c r="F114" s="57">
        <f>C114+D114-E114</f>
        <v>128958681</v>
      </c>
      <c r="G114" s="58">
        <v>0</v>
      </c>
      <c r="H114" s="58">
        <f>F114</f>
        <v>128958681</v>
      </c>
      <c r="I114" s="59">
        <v>179674660667</v>
      </c>
      <c r="J114" s="59">
        <v>89837330333</v>
      </c>
      <c r="K114" s="60">
        <f t="shared" si="43"/>
        <v>89966289015</v>
      </c>
      <c r="L114" s="66">
        <v>0</v>
      </c>
      <c r="M114" s="60">
        <f t="shared" si="44"/>
        <v>89966289015</v>
      </c>
      <c r="N114" s="61">
        <v>89966289</v>
      </c>
      <c r="O114" s="62">
        <v>0</v>
      </c>
      <c r="P114" s="63">
        <v>0</v>
      </c>
      <c r="Q114" s="64">
        <v>89966289015</v>
      </c>
      <c r="R114" s="63">
        <v>89966289</v>
      </c>
      <c r="S114" s="65">
        <v>0</v>
      </c>
      <c r="T114" s="65">
        <v>0</v>
      </c>
      <c r="U114" s="65">
        <v>0</v>
      </c>
    </row>
    <row r="115" spans="1:21" ht="11.25">
      <c r="A115" s="52" t="s">
        <v>2122</v>
      </c>
      <c r="B115" s="116" t="s">
        <v>1584</v>
      </c>
      <c r="C115" s="53">
        <v>0</v>
      </c>
      <c r="D115" s="56">
        <v>377989967</v>
      </c>
      <c r="E115" s="53">
        <v>59437800</v>
      </c>
      <c r="F115" s="57">
        <f>C115+D115-E115</f>
        <v>318552167</v>
      </c>
      <c r="G115" s="58">
        <v>0</v>
      </c>
      <c r="H115" s="58">
        <f>F115</f>
        <v>318552167</v>
      </c>
      <c r="I115" s="59">
        <v>600739340</v>
      </c>
      <c r="J115" s="59">
        <v>64691612</v>
      </c>
      <c r="K115" s="60">
        <f t="shared" si="43"/>
        <v>854599895</v>
      </c>
      <c r="L115" s="66">
        <v>0</v>
      </c>
      <c r="M115" s="60">
        <f t="shared" si="44"/>
        <v>854599895</v>
      </c>
      <c r="N115" s="61">
        <v>854600</v>
      </c>
      <c r="O115" s="62">
        <v>0</v>
      </c>
      <c r="P115" s="63">
        <v>0</v>
      </c>
      <c r="Q115" s="64">
        <v>212561912</v>
      </c>
      <c r="R115" s="63">
        <v>212562</v>
      </c>
      <c r="S115" s="65">
        <v>642038</v>
      </c>
      <c r="T115" s="65">
        <v>0</v>
      </c>
      <c r="U115" s="65">
        <v>642038</v>
      </c>
    </row>
    <row r="116" spans="1:21" ht="11.25">
      <c r="A116" s="52" t="s">
        <v>2123</v>
      </c>
      <c r="B116" s="117" t="s">
        <v>1585</v>
      </c>
      <c r="C116" s="53">
        <v>0</v>
      </c>
      <c r="D116" s="56">
        <v>644237000</v>
      </c>
      <c r="E116" s="53">
        <v>644237000</v>
      </c>
      <c r="F116" s="57">
        <f>C116+D116-E116</f>
        <v>0</v>
      </c>
      <c r="G116" s="58">
        <v>0</v>
      </c>
      <c r="H116" s="58">
        <f>F116</f>
        <v>0</v>
      </c>
      <c r="I116" s="59">
        <v>785840000</v>
      </c>
      <c r="J116" s="59">
        <v>785840000</v>
      </c>
      <c r="K116" s="60">
        <f t="shared" si="43"/>
        <v>0</v>
      </c>
      <c r="L116" s="66">
        <v>0</v>
      </c>
      <c r="M116" s="60">
        <f t="shared" si="44"/>
        <v>0</v>
      </c>
      <c r="N116" s="61">
        <v>0</v>
      </c>
      <c r="O116" s="62">
        <v>170374975</v>
      </c>
      <c r="P116" s="63">
        <v>170375</v>
      </c>
      <c r="Q116" s="64">
        <v>0</v>
      </c>
      <c r="R116" s="63">
        <v>0</v>
      </c>
      <c r="S116" s="65">
        <v>170375</v>
      </c>
      <c r="T116" s="65">
        <v>0</v>
      </c>
      <c r="U116" s="65">
        <v>170375</v>
      </c>
    </row>
    <row r="117" spans="1:21" ht="11.25">
      <c r="A117" s="52" t="s">
        <v>2124</v>
      </c>
      <c r="B117" s="116" t="s">
        <v>1586</v>
      </c>
      <c r="C117" s="53"/>
      <c r="D117" s="56"/>
      <c r="E117" s="53"/>
      <c r="F117" s="57">
        <v>0</v>
      </c>
      <c r="G117" s="58">
        <v>0</v>
      </c>
      <c r="H117" s="58">
        <v>0</v>
      </c>
      <c r="I117" s="59">
        <v>508906847.54</v>
      </c>
      <c r="J117" s="59">
        <v>0</v>
      </c>
      <c r="K117" s="60">
        <f t="shared" si="43"/>
        <v>508906847.54</v>
      </c>
      <c r="L117" s="66">
        <v>0</v>
      </c>
      <c r="M117" s="60">
        <f t="shared" si="44"/>
        <v>508906847.54</v>
      </c>
      <c r="N117" s="61">
        <v>508907</v>
      </c>
      <c r="O117" s="62">
        <v>0</v>
      </c>
      <c r="P117" s="63">
        <v>0</v>
      </c>
      <c r="Q117" s="64">
        <v>508906847.54</v>
      </c>
      <c r="R117" s="63">
        <v>508907</v>
      </c>
      <c r="S117" s="65">
        <v>0</v>
      </c>
      <c r="T117" s="65">
        <v>0</v>
      </c>
      <c r="U117" s="65">
        <v>0</v>
      </c>
    </row>
    <row r="118" spans="1:21" ht="11.25">
      <c r="A118" s="52" t="s">
        <v>2125</v>
      </c>
      <c r="B118" s="116" t="s">
        <v>1587</v>
      </c>
      <c r="C118" s="53">
        <v>0</v>
      </c>
      <c r="D118" s="56">
        <v>9266331168</v>
      </c>
      <c r="E118" s="53">
        <v>9266331168</v>
      </c>
      <c r="F118" s="57">
        <f>C118+D118-E118</f>
        <v>0</v>
      </c>
      <c r="G118" s="58">
        <v>0</v>
      </c>
      <c r="H118" s="58">
        <f>F118</f>
        <v>0</v>
      </c>
      <c r="I118" s="59">
        <v>18532662336</v>
      </c>
      <c r="J118" s="59">
        <v>8677058750</v>
      </c>
      <c r="K118" s="60">
        <f t="shared" si="43"/>
        <v>9855603586</v>
      </c>
      <c r="L118" s="66">
        <v>0</v>
      </c>
      <c r="M118" s="60">
        <f t="shared" si="44"/>
        <v>9855603586</v>
      </c>
      <c r="N118" s="61">
        <v>9855604</v>
      </c>
      <c r="O118" s="62">
        <v>0</v>
      </c>
      <c r="P118" s="63">
        <v>0</v>
      </c>
      <c r="Q118" s="64">
        <v>9855603586</v>
      </c>
      <c r="R118" s="63">
        <v>9855604</v>
      </c>
      <c r="S118" s="65">
        <v>0</v>
      </c>
      <c r="T118" s="65">
        <v>0</v>
      </c>
      <c r="U118" s="65">
        <v>0</v>
      </c>
    </row>
    <row r="119" spans="1:21" ht="11.25">
      <c r="A119" s="52" t="s">
        <v>2126</v>
      </c>
      <c r="B119" s="116" t="s">
        <v>1588</v>
      </c>
      <c r="C119" s="53">
        <v>0</v>
      </c>
      <c r="D119" s="56">
        <v>77899294425</v>
      </c>
      <c r="E119" s="53">
        <v>77899294425</v>
      </c>
      <c r="F119" s="57">
        <f>C119+D119-E119</f>
        <v>0</v>
      </c>
      <c r="G119" s="58">
        <v>0</v>
      </c>
      <c r="H119" s="58">
        <f>F119</f>
        <v>0</v>
      </c>
      <c r="I119" s="59">
        <v>0</v>
      </c>
      <c r="J119" s="59">
        <v>0</v>
      </c>
      <c r="K119" s="60">
        <f t="shared" si="43"/>
        <v>0</v>
      </c>
      <c r="L119" s="66">
        <v>0</v>
      </c>
      <c r="M119" s="60">
        <f t="shared" si="44"/>
        <v>0</v>
      </c>
      <c r="N119" s="61">
        <v>0</v>
      </c>
      <c r="O119" s="62"/>
      <c r="P119" s="63">
        <v>0</v>
      </c>
      <c r="Q119" s="64"/>
      <c r="R119" s="63">
        <v>0</v>
      </c>
      <c r="S119" s="65">
        <v>0</v>
      </c>
      <c r="T119" s="65">
        <v>0</v>
      </c>
      <c r="U119" s="65">
        <v>0</v>
      </c>
    </row>
    <row r="120" spans="1:21" ht="11.25">
      <c r="A120" s="52" t="s">
        <v>2127</v>
      </c>
      <c r="B120" s="116" t="s">
        <v>1589</v>
      </c>
      <c r="C120" s="53">
        <v>0</v>
      </c>
      <c r="D120" s="56">
        <v>854131022195</v>
      </c>
      <c r="E120" s="53">
        <v>777208580986</v>
      </c>
      <c r="F120" s="57">
        <f>C120+D120-E120</f>
        <v>76922441209</v>
      </c>
      <c r="G120" s="58">
        <v>0</v>
      </c>
      <c r="H120" s="58">
        <f>F120</f>
        <v>76922441209</v>
      </c>
      <c r="I120" s="59">
        <v>0</v>
      </c>
      <c r="J120" s="59">
        <v>28845915459</v>
      </c>
      <c r="K120" s="60">
        <f t="shared" si="43"/>
        <v>48076525750</v>
      </c>
      <c r="L120" s="66">
        <v>0</v>
      </c>
      <c r="M120" s="60">
        <f t="shared" si="44"/>
        <v>48076525750</v>
      </c>
      <c r="N120" s="61">
        <v>48076526</v>
      </c>
      <c r="O120" s="62">
        <v>0</v>
      </c>
      <c r="P120" s="63">
        <v>0</v>
      </c>
      <c r="Q120" s="64">
        <v>23125288050</v>
      </c>
      <c r="R120" s="63">
        <v>23125289</v>
      </c>
      <c r="S120" s="65">
        <v>24951237</v>
      </c>
      <c r="T120" s="65">
        <v>0</v>
      </c>
      <c r="U120" s="65">
        <v>24951237</v>
      </c>
    </row>
    <row r="121" spans="1:21" ht="11.25">
      <c r="A121" s="52" t="s">
        <v>2128</v>
      </c>
      <c r="B121" s="116" t="s">
        <v>1590</v>
      </c>
      <c r="C121" s="53"/>
      <c r="D121" s="56"/>
      <c r="E121" s="53"/>
      <c r="F121" s="57">
        <v>0</v>
      </c>
      <c r="G121" s="58">
        <v>0</v>
      </c>
      <c r="H121" s="58">
        <v>0</v>
      </c>
      <c r="I121" s="59">
        <v>31208579.22</v>
      </c>
      <c r="J121" s="59">
        <v>31208579.22</v>
      </c>
      <c r="K121" s="60">
        <f t="shared" si="43"/>
        <v>0</v>
      </c>
      <c r="L121" s="66">
        <v>0</v>
      </c>
      <c r="M121" s="60">
        <f t="shared" si="44"/>
        <v>0</v>
      </c>
      <c r="N121" s="61">
        <v>0</v>
      </c>
      <c r="O121" s="59">
        <v>0</v>
      </c>
      <c r="P121" s="63">
        <v>0</v>
      </c>
      <c r="Q121" s="63">
        <v>0</v>
      </c>
      <c r="R121" s="63">
        <v>0</v>
      </c>
      <c r="S121" s="65">
        <v>0</v>
      </c>
      <c r="T121" s="65">
        <v>0</v>
      </c>
      <c r="U121" s="65">
        <v>0</v>
      </c>
    </row>
    <row r="122" spans="1:21" ht="11.25">
      <c r="A122" s="44" t="s">
        <v>2129</v>
      </c>
      <c r="B122" s="115" t="s">
        <v>2130</v>
      </c>
      <c r="C122" s="45">
        <f aca="true" t="shared" si="45" ref="C122:K122">SUM(C123:C134)</f>
        <v>0</v>
      </c>
      <c r="D122" s="45">
        <f t="shared" si="45"/>
        <v>924018290</v>
      </c>
      <c r="E122" s="45">
        <f t="shared" si="45"/>
        <v>924018290</v>
      </c>
      <c r="F122" s="46">
        <f t="shared" si="45"/>
        <v>0</v>
      </c>
      <c r="G122" s="46">
        <f t="shared" si="45"/>
        <v>0</v>
      </c>
      <c r="H122" s="46">
        <f t="shared" si="45"/>
        <v>0</v>
      </c>
      <c r="I122" s="47">
        <f t="shared" si="45"/>
        <v>0</v>
      </c>
      <c r="J122" s="47">
        <f t="shared" si="45"/>
        <v>0</v>
      </c>
      <c r="K122" s="46">
        <f t="shared" si="45"/>
        <v>0</v>
      </c>
      <c r="L122" s="48">
        <v>0</v>
      </c>
      <c r="M122" s="48">
        <v>0</v>
      </c>
      <c r="N122" s="51">
        <v>0</v>
      </c>
      <c r="O122" s="51">
        <v>30699731.36</v>
      </c>
      <c r="P122" s="51">
        <v>30700</v>
      </c>
      <c r="Q122" s="51">
        <v>30699731.36</v>
      </c>
      <c r="R122" s="51">
        <v>30700</v>
      </c>
      <c r="S122" s="89">
        <v>0</v>
      </c>
      <c r="T122" s="89">
        <v>0</v>
      </c>
      <c r="U122" s="89">
        <v>0</v>
      </c>
    </row>
    <row r="123" spans="1:21" ht="11.25">
      <c r="A123" s="52" t="s">
        <v>2131</v>
      </c>
      <c r="B123" s="117" t="s">
        <v>1557</v>
      </c>
      <c r="C123" s="53">
        <v>0</v>
      </c>
      <c r="D123" s="56">
        <v>482115202</v>
      </c>
      <c r="E123" s="53">
        <v>482115202</v>
      </c>
      <c r="F123" s="57">
        <f>C123+D123-E123</f>
        <v>0</v>
      </c>
      <c r="G123" s="58">
        <v>0</v>
      </c>
      <c r="H123" s="58">
        <f>F123</f>
        <v>0</v>
      </c>
      <c r="I123" s="59">
        <v>0</v>
      </c>
      <c r="J123" s="59">
        <v>0</v>
      </c>
      <c r="K123" s="60">
        <f>+F123+I123-J123</f>
        <v>0</v>
      </c>
      <c r="L123" s="66">
        <v>0</v>
      </c>
      <c r="M123" s="60">
        <f>+K123</f>
        <v>0</v>
      </c>
      <c r="N123" s="61">
        <v>0</v>
      </c>
      <c r="O123" s="59">
        <v>0</v>
      </c>
      <c r="P123" s="63">
        <v>0</v>
      </c>
      <c r="Q123" s="63">
        <v>0</v>
      </c>
      <c r="R123" s="63">
        <v>0</v>
      </c>
      <c r="S123" s="65">
        <v>0</v>
      </c>
      <c r="T123" s="65">
        <v>0</v>
      </c>
      <c r="U123" s="65">
        <v>0</v>
      </c>
    </row>
    <row r="124" spans="1:21" ht="11.25">
      <c r="A124" s="52" t="s">
        <v>2132</v>
      </c>
      <c r="B124" s="116" t="s">
        <v>1558</v>
      </c>
      <c r="C124" s="53">
        <v>0</v>
      </c>
      <c r="D124" s="56">
        <v>109947777</v>
      </c>
      <c r="E124" s="53">
        <v>109947777</v>
      </c>
      <c r="F124" s="57">
        <f>C124+D124-E124</f>
        <v>0</v>
      </c>
      <c r="G124" s="58">
        <v>0</v>
      </c>
      <c r="H124" s="58">
        <f>F124</f>
        <v>0</v>
      </c>
      <c r="I124" s="59">
        <v>0</v>
      </c>
      <c r="J124" s="59">
        <v>0</v>
      </c>
      <c r="K124" s="60">
        <f>+F124+I124-J124</f>
        <v>0</v>
      </c>
      <c r="L124" s="66">
        <v>0</v>
      </c>
      <c r="M124" s="60">
        <f>+K124</f>
        <v>0</v>
      </c>
      <c r="N124" s="61">
        <v>0</v>
      </c>
      <c r="O124" s="59">
        <v>0</v>
      </c>
      <c r="P124" s="63">
        <v>0</v>
      </c>
      <c r="Q124" s="63">
        <v>0</v>
      </c>
      <c r="R124" s="63">
        <v>0</v>
      </c>
      <c r="S124" s="65">
        <v>0</v>
      </c>
      <c r="T124" s="65">
        <v>0</v>
      </c>
      <c r="U124" s="65">
        <v>0</v>
      </c>
    </row>
    <row r="125" spans="1:21" ht="11.25">
      <c r="A125" s="52" t="s">
        <v>2133</v>
      </c>
      <c r="B125" s="116" t="s">
        <v>1559</v>
      </c>
      <c r="C125" s="53">
        <v>0</v>
      </c>
      <c r="D125" s="56">
        <v>58175392</v>
      </c>
      <c r="E125" s="53">
        <v>58175392</v>
      </c>
      <c r="F125" s="57">
        <f>C125+D125-E125</f>
        <v>0</v>
      </c>
      <c r="G125" s="58">
        <v>0</v>
      </c>
      <c r="H125" s="58">
        <f>F125</f>
        <v>0</v>
      </c>
      <c r="I125" s="59">
        <v>0</v>
      </c>
      <c r="J125" s="59">
        <v>0</v>
      </c>
      <c r="K125" s="60">
        <f>+F125+I125-J125</f>
        <v>0</v>
      </c>
      <c r="L125" s="66">
        <v>0</v>
      </c>
      <c r="M125" s="60">
        <f>+K125</f>
        <v>0</v>
      </c>
      <c r="N125" s="61">
        <v>0</v>
      </c>
      <c r="O125" s="59">
        <v>0</v>
      </c>
      <c r="P125" s="63">
        <v>0</v>
      </c>
      <c r="Q125" s="63">
        <v>0</v>
      </c>
      <c r="R125" s="63">
        <v>0</v>
      </c>
      <c r="S125" s="65">
        <v>0</v>
      </c>
      <c r="T125" s="65">
        <v>0</v>
      </c>
      <c r="U125" s="65">
        <v>0</v>
      </c>
    </row>
    <row r="126" spans="1:21" ht="11.25">
      <c r="A126" s="52" t="s">
        <v>2134</v>
      </c>
      <c r="B126" s="116" t="s">
        <v>1561</v>
      </c>
      <c r="C126" s="53">
        <v>0</v>
      </c>
      <c r="D126" s="56">
        <v>24498333</v>
      </c>
      <c r="E126" s="53">
        <v>24498333</v>
      </c>
      <c r="F126" s="57">
        <f>C126+D126-E126</f>
        <v>0</v>
      </c>
      <c r="G126" s="58">
        <v>0</v>
      </c>
      <c r="H126" s="58">
        <f>F126</f>
        <v>0</v>
      </c>
      <c r="I126" s="59">
        <v>0</v>
      </c>
      <c r="J126" s="59">
        <v>0</v>
      </c>
      <c r="K126" s="60">
        <f>+F126+I126-J126</f>
        <v>0</v>
      </c>
      <c r="L126" s="66">
        <v>0</v>
      </c>
      <c r="M126" s="60">
        <f>+K126</f>
        <v>0</v>
      </c>
      <c r="N126" s="61">
        <v>0</v>
      </c>
      <c r="O126" s="59">
        <v>0</v>
      </c>
      <c r="P126" s="63">
        <v>0</v>
      </c>
      <c r="Q126" s="63">
        <v>0</v>
      </c>
      <c r="R126" s="63">
        <v>0</v>
      </c>
      <c r="S126" s="65">
        <v>0</v>
      </c>
      <c r="T126" s="65">
        <v>0</v>
      </c>
      <c r="U126" s="65">
        <v>0</v>
      </c>
    </row>
    <row r="127" spans="1:21" ht="11.25">
      <c r="A127" s="52" t="s">
        <v>1508</v>
      </c>
      <c r="B127" s="97" t="s">
        <v>1562</v>
      </c>
      <c r="C127" s="53"/>
      <c r="D127" s="56"/>
      <c r="E127" s="53"/>
      <c r="F127" s="57"/>
      <c r="G127" s="58"/>
      <c r="H127" s="58"/>
      <c r="I127" s="59"/>
      <c r="J127" s="59"/>
      <c r="K127" s="60"/>
      <c r="L127" s="66"/>
      <c r="M127" s="60">
        <v>0</v>
      </c>
      <c r="N127" s="61">
        <v>0</v>
      </c>
      <c r="O127" s="62">
        <v>12500000</v>
      </c>
      <c r="P127" s="63">
        <v>12500</v>
      </c>
      <c r="Q127" s="64">
        <v>12500000</v>
      </c>
      <c r="R127" s="63">
        <v>12500</v>
      </c>
      <c r="S127" s="65">
        <v>0</v>
      </c>
      <c r="T127" s="65">
        <v>0</v>
      </c>
      <c r="U127" s="65">
        <v>0</v>
      </c>
    </row>
    <row r="128" spans="1:21" ht="11.25">
      <c r="A128" s="52" t="s">
        <v>1509</v>
      </c>
      <c r="B128" s="97" t="s">
        <v>1563</v>
      </c>
      <c r="C128" s="53"/>
      <c r="D128" s="56"/>
      <c r="E128" s="53"/>
      <c r="F128" s="57"/>
      <c r="G128" s="58"/>
      <c r="H128" s="58"/>
      <c r="I128" s="59"/>
      <c r="J128" s="59"/>
      <c r="K128" s="60"/>
      <c r="L128" s="66"/>
      <c r="M128" s="60">
        <v>0</v>
      </c>
      <c r="N128" s="61">
        <v>0</v>
      </c>
      <c r="O128" s="62">
        <v>18199731.36</v>
      </c>
      <c r="P128" s="63">
        <v>18200</v>
      </c>
      <c r="Q128" s="64">
        <v>18199731.36</v>
      </c>
      <c r="R128" s="63">
        <v>18200</v>
      </c>
      <c r="S128" s="65">
        <v>0</v>
      </c>
      <c r="T128" s="65">
        <v>0</v>
      </c>
      <c r="U128" s="65">
        <v>0</v>
      </c>
    </row>
    <row r="129" spans="1:21" ht="11.25">
      <c r="A129" s="52" t="s">
        <v>2135</v>
      </c>
      <c r="B129" s="116" t="s">
        <v>1564</v>
      </c>
      <c r="C129" s="53">
        <v>0</v>
      </c>
      <c r="D129" s="56">
        <v>119204732</v>
      </c>
      <c r="E129" s="53">
        <v>119204732</v>
      </c>
      <c r="F129" s="57">
        <f aca="true" t="shared" si="46" ref="F129:F134">C129+D129-E129</f>
        <v>0</v>
      </c>
      <c r="G129" s="58">
        <v>0</v>
      </c>
      <c r="H129" s="58">
        <f aca="true" t="shared" si="47" ref="H129:H134">F129</f>
        <v>0</v>
      </c>
      <c r="I129" s="59">
        <v>0</v>
      </c>
      <c r="J129" s="59">
        <v>0</v>
      </c>
      <c r="K129" s="60">
        <f aca="true" t="shared" si="48" ref="K129:K134">+F129+I129-J129</f>
        <v>0</v>
      </c>
      <c r="L129" s="66">
        <v>0</v>
      </c>
      <c r="M129" s="60">
        <f aca="true" t="shared" si="49" ref="M129:M134">+K129</f>
        <v>0</v>
      </c>
      <c r="N129" s="61">
        <v>0</v>
      </c>
      <c r="O129" s="59">
        <v>0</v>
      </c>
      <c r="P129" s="63">
        <v>0</v>
      </c>
      <c r="Q129" s="63">
        <v>0</v>
      </c>
      <c r="R129" s="63">
        <v>0</v>
      </c>
      <c r="S129" s="65">
        <v>0</v>
      </c>
      <c r="T129" s="65">
        <v>0</v>
      </c>
      <c r="U129" s="65">
        <v>0</v>
      </c>
    </row>
    <row r="130" spans="1:21" ht="11.25">
      <c r="A130" s="52" t="s">
        <v>2136</v>
      </c>
      <c r="B130" s="116" t="s">
        <v>1565</v>
      </c>
      <c r="C130" s="53">
        <v>0</v>
      </c>
      <c r="D130" s="56">
        <v>95481604</v>
      </c>
      <c r="E130" s="53">
        <v>95481604</v>
      </c>
      <c r="F130" s="57">
        <f t="shared" si="46"/>
        <v>0</v>
      </c>
      <c r="G130" s="58">
        <v>0</v>
      </c>
      <c r="H130" s="58">
        <f t="shared" si="47"/>
        <v>0</v>
      </c>
      <c r="I130" s="59">
        <v>0</v>
      </c>
      <c r="J130" s="59">
        <v>0</v>
      </c>
      <c r="K130" s="60">
        <f t="shared" si="48"/>
        <v>0</v>
      </c>
      <c r="L130" s="66">
        <v>0</v>
      </c>
      <c r="M130" s="60">
        <f t="shared" si="49"/>
        <v>0</v>
      </c>
      <c r="N130" s="61">
        <v>0</v>
      </c>
      <c r="O130" s="59">
        <v>0</v>
      </c>
      <c r="P130" s="63">
        <v>0</v>
      </c>
      <c r="Q130" s="63">
        <v>0</v>
      </c>
      <c r="R130" s="63">
        <v>0</v>
      </c>
      <c r="S130" s="65">
        <v>0</v>
      </c>
      <c r="T130" s="65">
        <v>0</v>
      </c>
      <c r="U130" s="65">
        <v>0</v>
      </c>
    </row>
    <row r="131" spans="1:21" ht="11.25">
      <c r="A131" s="52" t="s">
        <v>2137</v>
      </c>
      <c r="B131" s="116" t="s">
        <v>1566</v>
      </c>
      <c r="C131" s="53">
        <v>0</v>
      </c>
      <c r="D131" s="56">
        <v>20757150</v>
      </c>
      <c r="E131" s="53">
        <v>20757150</v>
      </c>
      <c r="F131" s="57">
        <f t="shared" si="46"/>
        <v>0</v>
      </c>
      <c r="G131" s="58">
        <v>0</v>
      </c>
      <c r="H131" s="58">
        <f t="shared" si="47"/>
        <v>0</v>
      </c>
      <c r="I131" s="59">
        <v>0</v>
      </c>
      <c r="J131" s="59">
        <v>0</v>
      </c>
      <c r="K131" s="60">
        <f t="shared" si="48"/>
        <v>0</v>
      </c>
      <c r="L131" s="66">
        <v>0</v>
      </c>
      <c r="M131" s="60">
        <f t="shared" si="49"/>
        <v>0</v>
      </c>
      <c r="N131" s="61">
        <v>0</v>
      </c>
      <c r="O131" s="59">
        <v>0</v>
      </c>
      <c r="P131" s="63">
        <v>0</v>
      </c>
      <c r="Q131" s="63">
        <v>0</v>
      </c>
      <c r="R131" s="63">
        <v>0</v>
      </c>
      <c r="S131" s="65">
        <v>0</v>
      </c>
      <c r="T131" s="65">
        <v>0</v>
      </c>
      <c r="U131" s="65">
        <v>0</v>
      </c>
    </row>
    <row r="132" spans="1:21" ht="11.25">
      <c r="A132" s="52" t="s">
        <v>2138</v>
      </c>
      <c r="B132" s="116" t="s">
        <v>1567</v>
      </c>
      <c r="C132" s="53">
        <v>0</v>
      </c>
      <c r="D132" s="56">
        <v>3459525</v>
      </c>
      <c r="E132" s="53">
        <v>3459525</v>
      </c>
      <c r="F132" s="57">
        <f t="shared" si="46"/>
        <v>0</v>
      </c>
      <c r="G132" s="58">
        <v>0</v>
      </c>
      <c r="H132" s="58">
        <f t="shared" si="47"/>
        <v>0</v>
      </c>
      <c r="I132" s="59">
        <v>0</v>
      </c>
      <c r="J132" s="59">
        <v>0</v>
      </c>
      <c r="K132" s="60">
        <f t="shared" si="48"/>
        <v>0</v>
      </c>
      <c r="L132" s="66">
        <v>0</v>
      </c>
      <c r="M132" s="60">
        <f t="shared" si="49"/>
        <v>0</v>
      </c>
      <c r="N132" s="61">
        <v>0</v>
      </c>
      <c r="O132" s="59">
        <v>0</v>
      </c>
      <c r="P132" s="63">
        <v>0</v>
      </c>
      <c r="Q132" s="63">
        <v>0</v>
      </c>
      <c r="R132" s="63">
        <v>0</v>
      </c>
      <c r="S132" s="65">
        <v>0</v>
      </c>
      <c r="T132" s="65">
        <v>0</v>
      </c>
      <c r="U132" s="65">
        <v>0</v>
      </c>
    </row>
    <row r="133" spans="1:21" ht="11.25">
      <c r="A133" s="52" t="s">
        <v>2139</v>
      </c>
      <c r="B133" s="116" t="s">
        <v>1568</v>
      </c>
      <c r="C133" s="53">
        <v>0</v>
      </c>
      <c r="D133" s="56">
        <v>3459525</v>
      </c>
      <c r="E133" s="53">
        <v>3459525</v>
      </c>
      <c r="F133" s="57">
        <f t="shared" si="46"/>
        <v>0</v>
      </c>
      <c r="G133" s="58">
        <v>0</v>
      </c>
      <c r="H133" s="58">
        <f t="shared" si="47"/>
        <v>0</v>
      </c>
      <c r="I133" s="59">
        <v>0</v>
      </c>
      <c r="J133" s="59">
        <v>0</v>
      </c>
      <c r="K133" s="60">
        <f t="shared" si="48"/>
        <v>0</v>
      </c>
      <c r="L133" s="66">
        <v>0</v>
      </c>
      <c r="M133" s="60">
        <f t="shared" si="49"/>
        <v>0</v>
      </c>
      <c r="N133" s="61">
        <v>0</v>
      </c>
      <c r="O133" s="59">
        <v>0</v>
      </c>
      <c r="P133" s="63">
        <v>0</v>
      </c>
      <c r="Q133" s="63">
        <v>0</v>
      </c>
      <c r="R133" s="63">
        <v>0</v>
      </c>
      <c r="S133" s="65">
        <v>0</v>
      </c>
      <c r="T133" s="65">
        <v>0</v>
      </c>
      <c r="U133" s="65">
        <v>0</v>
      </c>
    </row>
    <row r="134" spans="1:21" ht="11.25">
      <c r="A134" s="52" t="s">
        <v>2140</v>
      </c>
      <c r="B134" s="118" t="s">
        <v>1569</v>
      </c>
      <c r="C134" s="53">
        <v>0</v>
      </c>
      <c r="D134" s="56">
        <v>6919050</v>
      </c>
      <c r="E134" s="53">
        <v>6919050</v>
      </c>
      <c r="F134" s="57">
        <f t="shared" si="46"/>
        <v>0</v>
      </c>
      <c r="G134" s="58">
        <v>0</v>
      </c>
      <c r="H134" s="58">
        <f t="shared" si="47"/>
        <v>0</v>
      </c>
      <c r="I134" s="59">
        <v>0</v>
      </c>
      <c r="J134" s="59">
        <v>0</v>
      </c>
      <c r="K134" s="60">
        <f t="shared" si="48"/>
        <v>0</v>
      </c>
      <c r="L134" s="66">
        <v>0</v>
      </c>
      <c r="M134" s="60">
        <f t="shared" si="49"/>
        <v>0</v>
      </c>
      <c r="N134" s="61">
        <v>0</v>
      </c>
      <c r="O134" s="59">
        <v>0</v>
      </c>
      <c r="P134" s="63">
        <v>0</v>
      </c>
      <c r="Q134" s="63">
        <v>0</v>
      </c>
      <c r="R134" s="63">
        <v>0</v>
      </c>
      <c r="S134" s="65">
        <v>0</v>
      </c>
      <c r="T134" s="65">
        <v>0</v>
      </c>
      <c r="U134" s="65">
        <v>0</v>
      </c>
    </row>
    <row r="135" spans="1:21" ht="11.25">
      <c r="A135" s="44" t="s">
        <v>2141</v>
      </c>
      <c r="B135" s="115" t="s">
        <v>2142</v>
      </c>
      <c r="C135" s="45">
        <f aca="true" t="shared" si="50" ref="C135:H135">SUM(C139:C142)</f>
        <v>0</v>
      </c>
      <c r="D135" s="45">
        <f t="shared" si="50"/>
        <v>58913629.48</v>
      </c>
      <c r="E135" s="45">
        <f t="shared" si="50"/>
        <v>58913629.48</v>
      </c>
      <c r="F135" s="46">
        <f t="shared" si="50"/>
        <v>0</v>
      </c>
      <c r="G135" s="46">
        <f t="shared" si="50"/>
        <v>0</v>
      </c>
      <c r="H135" s="46">
        <f t="shared" si="50"/>
        <v>0</v>
      </c>
      <c r="I135" s="47">
        <f>SUM(I136:I142)</f>
        <v>5676125</v>
      </c>
      <c r="J135" s="47">
        <f>SUM(J136:J142)</f>
        <v>5676125</v>
      </c>
      <c r="K135" s="46">
        <f>SUM(K136:K142)</f>
        <v>0</v>
      </c>
      <c r="L135" s="48">
        <v>0</v>
      </c>
      <c r="M135" s="48">
        <v>0</v>
      </c>
      <c r="N135" s="51">
        <v>0</v>
      </c>
      <c r="O135" s="51">
        <v>73222700</v>
      </c>
      <c r="P135" s="51">
        <v>73223</v>
      </c>
      <c r="Q135" s="51">
        <v>41565853</v>
      </c>
      <c r="R135" s="51">
        <v>41566</v>
      </c>
      <c r="S135" s="89">
        <v>31657</v>
      </c>
      <c r="T135" s="89">
        <v>0</v>
      </c>
      <c r="U135" s="89">
        <v>31657</v>
      </c>
    </row>
    <row r="136" spans="1:21" ht="11.25">
      <c r="A136" s="52" t="s">
        <v>2143</v>
      </c>
      <c r="B136" s="116" t="s">
        <v>2144</v>
      </c>
      <c r="C136" s="53"/>
      <c r="D136" s="53"/>
      <c r="E136" s="53"/>
      <c r="F136" s="57">
        <v>0</v>
      </c>
      <c r="G136" s="46">
        <v>0</v>
      </c>
      <c r="H136" s="67">
        <v>0</v>
      </c>
      <c r="I136" s="59">
        <v>5000000</v>
      </c>
      <c r="J136" s="59">
        <v>5000000</v>
      </c>
      <c r="K136" s="60">
        <f>+F136+I136-J136</f>
        <v>0</v>
      </c>
      <c r="L136" s="66">
        <v>0</v>
      </c>
      <c r="M136" s="60">
        <f>+K136</f>
        <v>0</v>
      </c>
      <c r="N136" s="61">
        <v>0</v>
      </c>
      <c r="O136" s="62">
        <v>36470683</v>
      </c>
      <c r="P136" s="63">
        <v>36471</v>
      </c>
      <c r="Q136" s="64">
        <v>36470683</v>
      </c>
      <c r="R136" s="63">
        <v>36471</v>
      </c>
      <c r="S136" s="65">
        <v>0</v>
      </c>
      <c r="T136" s="65">
        <v>0</v>
      </c>
      <c r="U136" s="65">
        <v>0</v>
      </c>
    </row>
    <row r="137" spans="1:21" ht="11.25">
      <c r="A137" s="52" t="s">
        <v>1510</v>
      </c>
      <c r="B137" s="97" t="s">
        <v>1573</v>
      </c>
      <c r="C137" s="53"/>
      <c r="D137" s="53"/>
      <c r="E137" s="53"/>
      <c r="F137" s="57"/>
      <c r="G137" s="46"/>
      <c r="H137" s="67"/>
      <c r="I137" s="59"/>
      <c r="J137" s="59"/>
      <c r="K137" s="60"/>
      <c r="L137" s="66"/>
      <c r="M137" s="60"/>
      <c r="N137" s="61">
        <v>0</v>
      </c>
      <c r="O137" s="62">
        <v>20332967</v>
      </c>
      <c r="P137" s="63">
        <v>20333</v>
      </c>
      <c r="Q137" s="64">
        <v>0</v>
      </c>
      <c r="R137" s="63">
        <v>0</v>
      </c>
      <c r="S137" s="65">
        <v>20333</v>
      </c>
      <c r="T137" s="65">
        <v>0</v>
      </c>
      <c r="U137" s="65">
        <v>20333</v>
      </c>
    </row>
    <row r="138" spans="1:21" ht="11.25">
      <c r="A138" s="52" t="s">
        <v>1511</v>
      </c>
      <c r="B138" s="97" t="s">
        <v>1574</v>
      </c>
      <c r="C138" s="53"/>
      <c r="D138" s="53"/>
      <c r="E138" s="53"/>
      <c r="F138" s="57"/>
      <c r="G138" s="46"/>
      <c r="H138" s="67"/>
      <c r="I138" s="59"/>
      <c r="J138" s="59"/>
      <c r="K138" s="60"/>
      <c r="L138" s="66"/>
      <c r="M138" s="60"/>
      <c r="N138" s="61">
        <v>0</v>
      </c>
      <c r="O138" s="62">
        <v>880600</v>
      </c>
      <c r="P138" s="63">
        <v>881</v>
      </c>
      <c r="Q138" s="64">
        <v>0</v>
      </c>
      <c r="R138" s="63">
        <v>0</v>
      </c>
      <c r="S138" s="65">
        <v>881</v>
      </c>
      <c r="T138" s="65">
        <v>0</v>
      </c>
      <c r="U138" s="65">
        <v>881</v>
      </c>
    </row>
    <row r="139" spans="1:21" ht="11.25">
      <c r="A139" s="52" t="s">
        <v>2145</v>
      </c>
      <c r="B139" s="116" t="s">
        <v>1575</v>
      </c>
      <c r="C139" s="53">
        <v>0</v>
      </c>
      <c r="D139" s="56">
        <v>1389000</v>
      </c>
      <c r="E139" s="53">
        <v>1389000</v>
      </c>
      <c r="F139" s="57">
        <f>C139+D139-E139</f>
        <v>0</v>
      </c>
      <c r="G139" s="58">
        <v>0</v>
      </c>
      <c r="H139" s="58">
        <f>F139</f>
        <v>0</v>
      </c>
      <c r="I139" s="59">
        <v>0</v>
      </c>
      <c r="J139" s="59">
        <v>0</v>
      </c>
      <c r="K139" s="60">
        <f>+F139+I139-J139</f>
        <v>0</v>
      </c>
      <c r="L139" s="66">
        <v>0</v>
      </c>
      <c r="M139" s="60">
        <f>+K139</f>
        <v>0</v>
      </c>
      <c r="N139" s="61">
        <v>0</v>
      </c>
      <c r="O139" s="62">
        <v>2843070</v>
      </c>
      <c r="P139" s="63">
        <v>2843</v>
      </c>
      <c r="Q139" s="64">
        <v>1955170</v>
      </c>
      <c r="R139" s="63">
        <v>1955</v>
      </c>
      <c r="S139" s="65">
        <v>888</v>
      </c>
      <c r="T139" s="65">
        <v>0</v>
      </c>
      <c r="U139" s="65">
        <v>888</v>
      </c>
    </row>
    <row r="140" spans="1:21" ht="11.25">
      <c r="A140" s="52" t="s">
        <v>2146</v>
      </c>
      <c r="B140" s="116" t="s">
        <v>1576</v>
      </c>
      <c r="C140" s="53">
        <v>0</v>
      </c>
      <c r="D140" s="56">
        <v>56488452.48</v>
      </c>
      <c r="E140" s="53">
        <v>56488452.48</v>
      </c>
      <c r="F140" s="57">
        <f>C140+D140-E140</f>
        <v>0</v>
      </c>
      <c r="G140" s="58">
        <v>0</v>
      </c>
      <c r="H140" s="58">
        <f>F140</f>
        <v>0</v>
      </c>
      <c r="I140" s="59">
        <v>0</v>
      </c>
      <c r="J140" s="59">
        <v>0</v>
      </c>
      <c r="K140" s="60">
        <f>+F140+I140-J140</f>
        <v>0</v>
      </c>
      <c r="L140" s="66">
        <v>0</v>
      </c>
      <c r="M140" s="60">
        <f>+K140</f>
        <v>0</v>
      </c>
      <c r="N140" s="61">
        <v>0</v>
      </c>
      <c r="O140" s="59">
        <v>0</v>
      </c>
      <c r="P140" s="63">
        <v>0</v>
      </c>
      <c r="Q140" s="63">
        <v>0</v>
      </c>
      <c r="R140" s="63">
        <v>0</v>
      </c>
      <c r="S140" s="65">
        <v>0</v>
      </c>
      <c r="T140" s="65">
        <v>0</v>
      </c>
      <c r="U140" s="65">
        <v>0</v>
      </c>
    </row>
    <row r="141" spans="1:21" ht="11.25">
      <c r="A141" s="52" t="s">
        <v>2147</v>
      </c>
      <c r="B141" s="116" t="s">
        <v>1577</v>
      </c>
      <c r="C141" s="53"/>
      <c r="D141" s="56"/>
      <c r="E141" s="53"/>
      <c r="F141" s="57">
        <v>0</v>
      </c>
      <c r="G141" s="58">
        <v>0</v>
      </c>
      <c r="H141" s="58">
        <v>0</v>
      </c>
      <c r="I141" s="59">
        <v>676125</v>
      </c>
      <c r="J141" s="59">
        <v>676125</v>
      </c>
      <c r="K141" s="60">
        <f>+F141+I141-J141</f>
        <v>0</v>
      </c>
      <c r="L141" s="66">
        <v>0</v>
      </c>
      <c r="M141" s="60">
        <f>+K141</f>
        <v>0</v>
      </c>
      <c r="N141" s="61">
        <v>0</v>
      </c>
      <c r="O141" s="59">
        <v>0</v>
      </c>
      <c r="P141" s="63">
        <v>0</v>
      </c>
      <c r="Q141" s="63">
        <v>0</v>
      </c>
      <c r="R141" s="63">
        <v>0</v>
      </c>
      <c r="S141" s="65">
        <v>0</v>
      </c>
      <c r="T141" s="65">
        <v>0</v>
      </c>
      <c r="U141" s="65">
        <v>0</v>
      </c>
    </row>
    <row r="142" spans="1:21" ht="11.25">
      <c r="A142" s="52" t="s">
        <v>2148</v>
      </c>
      <c r="B142" s="116" t="s">
        <v>1578</v>
      </c>
      <c r="C142" s="53">
        <v>0</v>
      </c>
      <c r="D142" s="56">
        <v>1036177</v>
      </c>
      <c r="E142" s="53">
        <v>1036177</v>
      </c>
      <c r="F142" s="57">
        <f>C142+D142-E142</f>
        <v>0</v>
      </c>
      <c r="G142" s="58">
        <v>0</v>
      </c>
      <c r="H142" s="58">
        <f>F142</f>
        <v>0</v>
      </c>
      <c r="I142" s="59">
        <v>0</v>
      </c>
      <c r="J142" s="59">
        <v>0</v>
      </c>
      <c r="K142" s="60">
        <f>+F142+I142-J142</f>
        <v>0</v>
      </c>
      <c r="L142" s="66">
        <v>0</v>
      </c>
      <c r="M142" s="60">
        <f>+K142</f>
        <v>0</v>
      </c>
      <c r="N142" s="61">
        <v>0</v>
      </c>
      <c r="O142" s="62">
        <v>9555380</v>
      </c>
      <c r="P142" s="63">
        <v>9555</v>
      </c>
      <c r="Q142" s="64">
        <v>0</v>
      </c>
      <c r="R142" s="63">
        <v>0</v>
      </c>
      <c r="S142" s="65">
        <v>9555</v>
      </c>
      <c r="T142" s="65">
        <v>0</v>
      </c>
      <c r="U142" s="65">
        <v>9555</v>
      </c>
    </row>
    <row r="143" spans="1:21" ht="11.25">
      <c r="A143" s="52" t="s">
        <v>1512</v>
      </c>
      <c r="B143" s="119" t="s">
        <v>1580</v>
      </c>
      <c r="C143" s="53"/>
      <c r="D143" s="56"/>
      <c r="E143" s="53"/>
      <c r="F143" s="57"/>
      <c r="G143" s="58"/>
      <c r="H143" s="58"/>
      <c r="I143" s="59"/>
      <c r="J143" s="59"/>
      <c r="K143" s="60"/>
      <c r="L143" s="66"/>
      <c r="M143" s="60"/>
      <c r="N143" s="61">
        <v>0</v>
      </c>
      <c r="O143" s="62">
        <v>3140000</v>
      </c>
      <c r="P143" s="63">
        <v>3140</v>
      </c>
      <c r="Q143" s="64">
        <v>3140000</v>
      </c>
      <c r="R143" s="63">
        <v>3140</v>
      </c>
      <c r="S143" s="65">
        <v>0</v>
      </c>
      <c r="T143" s="65">
        <v>0</v>
      </c>
      <c r="U143" s="65">
        <v>0</v>
      </c>
    </row>
    <row r="144" spans="1:21" ht="11.25">
      <c r="A144" s="44" t="s">
        <v>2149</v>
      </c>
      <c r="B144" s="115" t="s">
        <v>2150</v>
      </c>
      <c r="C144" s="45">
        <f aca="true" t="shared" si="51" ref="C144:H144">SUM(C146:C152)</f>
        <v>0</v>
      </c>
      <c r="D144" s="45">
        <f t="shared" si="51"/>
        <v>1787515737694</v>
      </c>
      <c r="E144" s="45">
        <f t="shared" si="51"/>
        <v>1787515737694</v>
      </c>
      <c r="F144" s="46">
        <f t="shared" si="51"/>
        <v>0</v>
      </c>
      <c r="G144" s="46">
        <f t="shared" si="51"/>
        <v>0</v>
      </c>
      <c r="H144" s="46">
        <f t="shared" si="51"/>
        <v>0</v>
      </c>
      <c r="I144" s="47">
        <f>SUM(I145:I152)</f>
        <v>194020043.68</v>
      </c>
      <c r="J144" s="47">
        <f>SUM(J145:J152)</f>
        <v>194020043.68</v>
      </c>
      <c r="K144" s="46">
        <f>SUM(K145:K152)</f>
        <v>0</v>
      </c>
      <c r="L144" s="48">
        <v>0</v>
      </c>
      <c r="M144" s="48">
        <v>0</v>
      </c>
      <c r="N144" s="51">
        <v>0</v>
      </c>
      <c r="O144" s="51">
        <v>20857590.5</v>
      </c>
      <c r="P144" s="51">
        <v>20857</v>
      </c>
      <c r="Q144" s="51">
        <v>3037245.5</v>
      </c>
      <c r="R144" s="51">
        <v>3037</v>
      </c>
      <c r="S144" s="89">
        <v>17820</v>
      </c>
      <c r="T144" s="89">
        <v>0</v>
      </c>
      <c r="U144" s="89">
        <v>17820</v>
      </c>
    </row>
    <row r="145" spans="1:21" ht="11.25">
      <c r="A145" s="52" t="s">
        <v>2151</v>
      </c>
      <c r="B145" s="116" t="s">
        <v>1582</v>
      </c>
      <c r="C145" s="53"/>
      <c r="D145" s="53"/>
      <c r="E145" s="53"/>
      <c r="F145" s="57">
        <v>0</v>
      </c>
      <c r="G145" s="46">
        <v>0</v>
      </c>
      <c r="H145" s="67">
        <v>0</v>
      </c>
      <c r="I145" s="59">
        <v>89488878</v>
      </c>
      <c r="J145" s="59">
        <v>89488878</v>
      </c>
      <c r="K145" s="60">
        <f aca="true" t="shared" si="52" ref="K145:K152">+F145+I145-J145</f>
        <v>0</v>
      </c>
      <c r="L145" s="66">
        <v>0</v>
      </c>
      <c r="M145" s="60">
        <f aca="true" t="shared" si="53" ref="M145:M152">+K145</f>
        <v>0</v>
      </c>
      <c r="N145" s="61">
        <v>0</v>
      </c>
      <c r="O145" s="62">
        <v>3037245.5</v>
      </c>
      <c r="P145" s="63">
        <v>3037</v>
      </c>
      <c r="Q145" s="64">
        <v>3037245.5</v>
      </c>
      <c r="R145" s="63">
        <v>3037</v>
      </c>
      <c r="S145" s="65">
        <v>0</v>
      </c>
      <c r="T145" s="65">
        <v>0</v>
      </c>
      <c r="U145" s="65">
        <v>0</v>
      </c>
    </row>
    <row r="146" spans="1:21" ht="11.25">
      <c r="A146" s="52" t="s">
        <v>2152</v>
      </c>
      <c r="B146" s="116" t="s">
        <v>1583</v>
      </c>
      <c r="C146" s="53">
        <v>0</v>
      </c>
      <c r="D146" s="56">
        <f>89881159525+7141600</f>
        <v>89888301125</v>
      </c>
      <c r="E146" s="53">
        <v>89888301125</v>
      </c>
      <c r="F146" s="57">
        <f aca="true" t="shared" si="54" ref="F146:F152">C146+D146-E146</f>
        <v>0</v>
      </c>
      <c r="G146" s="58">
        <v>0</v>
      </c>
      <c r="H146" s="58">
        <f aca="true" t="shared" si="55" ref="H146:H152">F146</f>
        <v>0</v>
      </c>
      <c r="I146" s="59">
        <v>0</v>
      </c>
      <c r="J146" s="59">
        <v>0</v>
      </c>
      <c r="K146" s="60">
        <f t="shared" si="52"/>
        <v>0</v>
      </c>
      <c r="L146" s="66">
        <v>0</v>
      </c>
      <c r="M146" s="60">
        <f t="shared" si="53"/>
        <v>0</v>
      </c>
      <c r="N146" s="61">
        <v>0</v>
      </c>
      <c r="O146" s="62">
        <v>0</v>
      </c>
      <c r="P146" s="63">
        <v>0</v>
      </c>
      <c r="Q146" s="64">
        <v>0</v>
      </c>
      <c r="R146" s="63">
        <v>0</v>
      </c>
      <c r="S146" s="65">
        <v>0</v>
      </c>
      <c r="T146" s="65">
        <v>0</v>
      </c>
      <c r="U146" s="65">
        <v>0</v>
      </c>
    </row>
    <row r="147" spans="1:21" ht="11.25">
      <c r="A147" s="52" t="s">
        <v>2153</v>
      </c>
      <c r="B147" s="116" t="s">
        <v>1584</v>
      </c>
      <c r="C147" s="53">
        <v>0</v>
      </c>
      <c r="D147" s="56">
        <v>9207320</v>
      </c>
      <c r="E147" s="53">
        <f>2065720+7141600</f>
        <v>9207320</v>
      </c>
      <c r="F147" s="57">
        <f t="shared" si="54"/>
        <v>0</v>
      </c>
      <c r="G147" s="58">
        <v>0</v>
      </c>
      <c r="H147" s="58">
        <f t="shared" si="55"/>
        <v>0</v>
      </c>
      <c r="I147" s="59">
        <v>20579312</v>
      </c>
      <c r="J147" s="59">
        <v>20579312</v>
      </c>
      <c r="K147" s="60">
        <f t="shared" si="52"/>
        <v>0</v>
      </c>
      <c r="L147" s="66">
        <v>0</v>
      </c>
      <c r="M147" s="60">
        <f t="shared" si="53"/>
        <v>0</v>
      </c>
      <c r="N147" s="61">
        <v>0</v>
      </c>
      <c r="O147" s="62">
        <v>17820345</v>
      </c>
      <c r="P147" s="63">
        <v>17820</v>
      </c>
      <c r="Q147" s="64">
        <v>0</v>
      </c>
      <c r="R147" s="63">
        <v>0</v>
      </c>
      <c r="S147" s="65">
        <v>17820</v>
      </c>
      <c r="T147" s="65">
        <v>0</v>
      </c>
      <c r="U147" s="65">
        <v>17820</v>
      </c>
    </row>
    <row r="148" spans="1:21" ht="11.25">
      <c r="A148" s="52" t="s">
        <v>2154</v>
      </c>
      <c r="B148" s="117" t="s">
        <v>1585</v>
      </c>
      <c r="C148" s="53">
        <v>0</v>
      </c>
      <c r="D148" s="56">
        <v>644237000</v>
      </c>
      <c r="E148" s="53">
        <v>644237000</v>
      </c>
      <c r="F148" s="57">
        <f t="shared" si="54"/>
        <v>0</v>
      </c>
      <c r="G148" s="58">
        <v>0</v>
      </c>
      <c r="H148" s="58">
        <f t="shared" si="55"/>
        <v>0</v>
      </c>
      <c r="I148" s="59">
        <v>0</v>
      </c>
      <c r="J148" s="59">
        <v>0</v>
      </c>
      <c r="K148" s="60">
        <f t="shared" si="52"/>
        <v>0</v>
      </c>
      <c r="L148" s="66">
        <v>0</v>
      </c>
      <c r="M148" s="60">
        <f t="shared" si="53"/>
        <v>0</v>
      </c>
      <c r="N148" s="61">
        <v>0</v>
      </c>
      <c r="O148" s="59">
        <v>0</v>
      </c>
      <c r="P148" s="63">
        <v>0</v>
      </c>
      <c r="Q148" s="63">
        <v>0</v>
      </c>
      <c r="R148" s="63">
        <v>0</v>
      </c>
      <c r="S148" s="65">
        <v>0</v>
      </c>
      <c r="T148" s="65">
        <v>0</v>
      </c>
      <c r="U148" s="65">
        <v>0</v>
      </c>
    </row>
    <row r="149" spans="1:21" ht="11.25">
      <c r="A149" s="52" t="s">
        <v>2155</v>
      </c>
      <c r="B149" s="116" t="s">
        <v>1587</v>
      </c>
      <c r="C149" s="53">
        <v>0</v>
      </c>
      <c r="D149" s="56">
        <v>9266331168</v>
      </c>
      <c r="E149" s="53">
        <v>9266331168</v>
      </c>
      <c r="F149" s="57">
        <f t="shared" si="54"/>
        <v>0</v>
      </c>
      <c r="G149" s="58">
        <v>0</v>
      </c>
      <c r="H149" s="58">
        <f t="shared" si="55"/>
        <v>0</v>
      </c>
      <c r="I149" s="59">
        <v>0</v>
      </c>
      <c r="J149" s="59">
        <v>0</v>
      </c>
      <c r="K149" s="60">
        <f t="shared" si="52"/>
        <v>0</v>
      </c>
      <c r="L149" s="66">
        <v>0</v>
      </c>
      <c r="M149" s="60">
        <f t="shared" si="53"/>
        <v>0</v>
      </c>
      <c r="N149" s="61">
        <v>0</v>
      </c>
      <c r="O149" s="59">
        <v>0</v>
      </c>
      <c r="P149" s="63">
        <v>0</v>
      </c>
      <c r="Q149" s="63">
        <v>0</v>
      </c>
      <c r="R149" s="63">
        <v>0</v>
      </c>
      <c r="S149" s="65">
        <v>0</v>
      </c>
      <c r="T149" s="65">
        <v>0</v>
      </c>
      <c r="U149" s="65">
        <v>0</v>
      </c>
    </row>
    <row r="150" spans="1:21" ht="11.25">
      <c r="A150" s="52" t="s">
        <v>2156</v>
      </c>
      <c r="B150" s="116" t="s">
        <v>1588</v>
      </c>
      <c r="C150" s="53">
        <v>0</v>
      </c>
      <c r="D150" s="56">
        <v>155798588850</v>
      </c>
      <c r="E150" s="53">
        <v>155798588850</v>
      </c>
      <c r="F150" s="57">
        <f t="shared" si="54"/>
        <v>0</v>
      </c>
      <c r="G150" s="58">
        <v>0</v>
      </c>
      <c r="H150" s="58">
        <f t="shared" si="55"/>
        <v>0</v>
      </c>
      <c r="I150" s="59">
        <v>0</v>
      </c>
      <c r="J150" s="59">
        <v>0</v>
      </c>
      <c r="K150" s="60">
        <f t="shared" si="52"/>
        <v>0</v>
      </c>
      <c r="L150" s="66">
        <v>0</v>
      </c>
      <c r="M150" s="60">
        <f t="shared" si="53"/>
        <v>0</v>
      </c>
      <c r="N150" s="61">
        <v>0</v>
      </c>
      <c r="O150" s="59">
        <v>0</v>
      </c>
      <c r="P150" s="63">
        <v>0</v>
      </c>
      <c r="Q150" s="63">
        <v>0</v>
      </c>
      <c r="R150" s="63">
        <v>0</v>
      </c>
      <c r="S150" s="65">
        <v>0</v>
      </c>
      <c r="T150" s="65">
        <v>0</v>
      </c>
      <c r="U150" s="65">
        <v>0</v>
      </c>
    </row>
    <row r="151" spans="1:21" ht="11.25">
      <c r="A151" s="52" t="s">
        <v>2157</v>
      </c>
      <c r="B151" s="116" t="s">
        <v>1589</v>
      </c>
      <c r="C151" s="53">
        <v>0</v>
      </c>
      <c r="D151" s="56">
        <v>1531906985530</v>
      </c>
      <c r="E151" s="53">
        <v>1531906985530</v>
      </c>
      <c r="F151" s="57">
        <f t="shared" si="54"/>
        <v>0</v>
      </c>
      <c r="G151" s="58">
        <v>0</v>
      </c>
      <c r="H151" s="58">
        <f t="shared" si="55"/>
        <v>0</v>
      </c>
      <c r="I151" s="59">
        <v>0</v>
      </c>
      <c r="J151" s="59">
        <v>0</v>
      </c>
      <c r="K151" s="60">
        <f t="shared" si="52"/>
        <v>0</v>
      </c>
      <c r="L151" s="66">
        <v>0</v>
      </c>
      <c r="M151" s="60">
        <f t="shared" si="53"/>
        <v>0</v>
      </c>
      <c r="N151" s="61">
        <v>0</v>
      </c>
      <c r="O151" s="59">
        <v>0</v>
      </c>
      <c r="P151" s="63">
        <v>0</v>
      </c>
      <c r="Q151" s="63">
        <v>0</v>
      </c>
      <c r="R151" s="63">
        <v>0</v>
      </c>
      <c r="S151" s="65">
        <v>0</v>
      </c>
      <c r="T151" s="65">
        <v>0</v>
      </c>
      <c r="U151" s="65">
        <v>0</v>
      </c>
    </row>
    <row r="152" spans="1:21" ht="11.25">
      <c r="A152" s="52" t="s">
        <v>2158</v>
      </c>
      <c r="B152" s="116" t="s">
        <v>1590</v>
      </c>
      <c r="C152" s="53">
        <v>0</v>
      </c>
      <c r="D152" s="56">
        <v>2086701</v>
      </c>
      <c r="E152" s="53">
        <v>2086701</v>
      </c>
      <c r="F152" s="57">
        <f t="shared" si="54"/>
        <v>0</v>
      </c>
      <c r="G152" s="58">
        <v>0</v>
      </c>
      <c r="H152" s="58">
        <f t="shared" si="55"/>
        <v>0</v>
      </c>
      <c r="I152" s="59">
        <v>83951853.68</v>
      </c>
      <c r="J152" s="59">
        <v>83951853.68</v>
      </c>
      <c r="K152" s="60">
        <f t="shared" si="52"/>
        <v>0</v>
      </c>
      <c r="L152" s="66">
        <v>0</v>
      </c>
      <c r="M152" s="60">
        <f t="shared" si="53"/>
        <v>0</v>
      </c>
      <c r="N152" s="61">
        <v>0</v>
      </c>
      <c r="O152" s="59">
        <v>0</v>
      </c>
      <c r="P152" s="63">
        <v>0</v>
      </c>
      <c r="Q152" s="63">
        <v>0</v>
      </c>
      <c r="R152" s="63">
        <v>0</v>
      </c>
      <c r="S152" s="65">
        <v>0</v>
      </c>
      <c r="T152" s="65">
        <v>0</v>
      </c>
      <c r="U152" s="65">
        <v>0</v>
      </c>
    </row>
    <row r="153" spans="1:21" ht="11.25">
      <c r="A153" s="44" t="s">
        <v>2159</v>
      </c>
      <c r="B153" s="115" t="s">
        <v>2160</v>
      </c>
      <c r="C153" s="45">
        <f aca="true" t="shared" si="56" ref="C153:K153">SUM(C154:C166)</f>
        <v>0</v>
      </c>
      <c r="D153" s="45">
        <f t="shared" si="56"/>
        <v>3254583664</v>
      </c>
      <c r="E153" s="45">
        <f t="shared" si="56"/>
        <v>0</v>
      </c>
      <c r="F153" s="46">
        <f t="shared" si="56"/>
        <v>3254583664</v>
      </c>
      <c r="G153" s="46">
        <f t="shared" si="56"/>
        <v>0</v>
      </c>
      <c r="H153" s="46">
        <f t="shared" si="56"/>
        <v>3254583664</v>
      </c>
      <c r="I153" s="47">
        <f t="shared" si="56"/>
        <v>3743706734</v>
      </c>
      <c r="J153" s="47">
        <f t="shared" si="56"/>
        <v>0</v>
      </c>
      <c r="K153" s="46">
        <f t="shared" si="56"/>
        <v>6998290398</v>
      </c>
      <c r="L153" s="48">
        <v>0</v>
      </c>
      <c r="M153" s="48">
        <v>0</v>
      </c>
      <c r="N153" s="51">
        <v>6998292</v>
      </c>
      <c r="O153" s="51">
        <v>4098789297.36</v>
      </c>
      <c r="P153" s="51">
        <v>4098787</v>
      </c>
      <c r="Q153" s="51">
        <v>0</v>
      </c>
      <c r="R153" s="51">
        <v>0</v>
      </c>
      <c r="S153" s="89">
        <v>11097079</v>
      </c>
      <c r="T153" s="89">
        <v>0</v>
      </c>
      <c r="U153" s="89">
        <v>11097079</v>
      </c>
    </row>
    <row r="154" spans="1:21" ht="11.25">
      <c r="A154" s="52" t="s">
        <v>2161</v>
      </c>
      <c r="B154" s="117" t="s">
        <v>1557</v>
      </c>
      <c r="C154" s="53">
        <v>0</v>
      </c>
      <c r="D154" s="56">
        <v>1791075984</v>
      </c>
      <c r="E154" s="53">
        <v>0</v>
      </c>
      <c r="F154" s="57">
        <f>C154+D154-E154</f>
        <v>1791075984</v>
      </c>
      <c r="G154" s="58">
        <v>0</v>
      </c>
      <c r="H154" s="58">
        <f>F154</f>
        <v>1791075984</v>
      </c>
      <c r="I154" s="59">
        <v>2046702379</v>
      </c>
      <c r="J154" s="59">
        <v>0</v>
      </c>
      <c r="K154" s="60">
        <f aca="true" t="shared" si="57" ref="K154:K166">+F154+I154-J154</f>
        <v>3837778363</v>
      </c>
      <c r="L154" s="66">
        <v>0</v>
      </c>
      <c r="M154" s="60">
        <f aca="true" t="shared" si="58" ref="M154:M166">+K154</f>
        <v>3837778363</v>
      </c>
      <c r="N154" s="61">
        <v>3837778</v>
      </c>
      <c r="O154" s="62">
        <v>2012570406</v>
      </c>
      <c r="P154" s="63">
        <v>2012570</v>
      </c>
      <c r="Q154" s="64">
        <v>0</v>
      </c>
      <c r="R154" s="63">
        <v>0</v>
      </c>
      <c r="S154" s="65">
        <v>5850348</v>
      </c>
      <c r="T154" s="65">
        <v>0</v>
      </c>
      <c r="U154" s="65">
        <v>5850348</v>
      </c>
    </row>
    <row r="155" spans="1:21" ht="11.25">
      <c r="A155" s="52" t="s">
        <v>2162</v>
      </c>
      <c r="B155" s="116" t="s">
        <v>1558</v>
      </c>
      <c r="C155" s="53">
        <v>0</v>
      </c>
      <c r="D155" s="56">
        <v>373691820</v>
      </c>
      <c r="E155" s="53">
        <v>0</v>
      </c>
      <c r="F155" s="57">
        <f>C155+D155-E155</f>
        <v>373691820</v>
      </c>
      <c r="G155" s="58">
        <v>0</v>
      </c>
      <c r="H155" s="58">
        <f>F155</f>
        <v>373691820</v>
      </c>
      <c r="I155" s="59">
        <v>398263862</v>
      </c>
      <c r="J155" s="59">
        <v>0</v>
      </c>
      <c r="K155" s="60">
        <f t="shared" si="57"/>
        <v>771955682</v>
      </c>
      <c r="L155" s="66">
        <v>0</v>
      </c>
      <c r="M155" s="60">
        <f t="shared" si="58"/>
        <v>771955682</v>
      </c>
      <c r="N155" s="61">
        <v>771956</v>
      </c>
      <c r="O155" s="62">
        <v>417131730</v>
      </c>
      <c r="P155" s="63">
        <v>417131</v>
      </c>
      <c r="Q155" s="64">
        <v>0</v>
      </c>
      <c r="R155" s="63">
        <v>0</v>
      </c>
      <c r="S155" s="65">
        <v>1189087</v>
      </c>
      <c r="T155" s="65">
        <v>0</v>
      </c>
      <c r="U155" s="65">
        <v>1189087</v>
      </c>
    </row>
    <row r="156" spans="1:21" ht="11.25">
      <c r="A156" s="52" t="s">
        <v>2163</v>
      </c>
      <c r="B156" s="116" t="s">
        <v>1559</v>
      </c>
      <c r="C156" s="53">
        <v>0</v>
      </c>
      <c r="D156" s="56">
        <v>176271724</v>
      </c>
      <c r="E156" s="53">
        <v>0</v>
      </c>
      <c r="F156" s="57">
        <f>C156+D156-E156</f>
        <v>176271724</v>
      </c>
      <c r="G156" s="58">
        <v>0</v>
      </c>
      <c r="H156" s="58">
        <f>F156</f>
        <v>176271724</v>
      </c>
      <c r="I156" s="59">
        <v>321023899</v>
      </c>
      <c r="J156" s="59">
        <v>0</v>
      </c>
      <c r="K156" s="60">
        <f t="shared" si="57"/>
        <v>497295623</v>
      </c>
      <c r="L156" s="66">
        <v>0</v>
      </c>
      <c r="M156" s="60">
        <f t="shared" si="58"/>
        <v>497295623</v>
      </c>
      <c r="N156" s="61">
        <v>497296</v>
      </c>
      <c r="O156" s="62">
        <v>521316341</v>
      </c>
      <c r="P156" s="63">
        <v>521316</v>
      </c>
      <c r="Q156" s="64">
        <v>0</v>
      </c>
      <c r="R156" s="63">
        <v>0</v>
      </c>
      <c r="S156" s="65">
        <v>1018612</v>
      </c>
      <c r="T156" s="65">
        <v>0</v>
      </c>
      <c r="U156" s="65">
        <v>1018612</v>
      </c>
    </row>
    <row r="157" spans="1:21" ht="11.25">
      <c r="A157" s="52" t="s">
        <v>2164</v>
      </c>
      <c r="B157" s="118" t="s">
        <v>1560</v>
      </c>
      <c r="C157" s="53">
        <v>0</v>
      </c>
      <c r="D157" s="56">
        <v>29703915</v>
      </c>
      <c r="E157" s="53">
        <v>0</v>
      </c>
      <c r="F157" s="57">
        <f>C157+D157-E157</f>
        <v>29703915</v>
      </c>
      <c r="G157" s="58">
        <v>0</v>
      </c>
      <c r="H157" s="58">
        <f>F157</f>
        <v>29703915</v>
      </c>
      <c r="I157" s="59">
        <v>48530727</v>
      </c>
      <c r="J157" s="59">
        <v>0</v>
      </c>
      <c r="K157" s="60">
        <f t="shared" si="57"/>
        <v>78234642</v>
      </c>
      <c r="L157" s="66">
        <v>0</v>
      </c>
      <c r="M157" s="60">
        <f t="shared" si="58"/>
        <v>78234642</v>
      </c>
      <c r="N157" s="61">
        <v>78235</v>
      </c>
      <c r="O157" s="62">
        <v>54261980</v>
      </c>
      <c r="P157" s="63">
        <v>54262</v>
      </c>
      <c r="Q157" s="64">
        <v>0</v>
      </c>
      <c r="R157" s="63">
        <v>0</v>
      </c>
      <c r="S157" s="65">
        <v>132497</v>
      </c>
      <c r="T157" s="65">
        <v>0</v>
      </c>
      <c r="U157" s="65">
        <v>132497</v>
      </c>
    </row>
    <row r="158" spans="1:21" ht="11.25">
      <c r="A158" s="52" t="s">
        <v>2165</v>
      </c>
      <c r="B158" s="116" t="s">
        <v>1561</v>
      </c>
      <c r="C158" s="53">
        <v>0</v>
      </c>
      <c r="D158" s="56">
        <v>71846005</v>
      </c>
      <c r="E158" s="53">
        <v>0</v>
      </c>
      <c r="F158" s="57">
        <f>C158+D158-E158</f>
        <v>71846005</v>
      </c>
      <c r="G158" s="58">
        <v>0</v>
      </c>
      <c r="H158" s="58">
        <f>F158</f>
        <v>71846005</v>
      </c>
      <c r="I158" s="59">
        <v>45845411</v>
      </c>
      <c r="J158" s="59">
        <v>0</v>
      </c>
      <c r="K158" s="60">
        <f t="shared" si="57"/>
        <v>117691416</v>
      </c>
      <c r="L158" s="66">
        <v>0</v>
      </c>
      <c r="M158" s="60">
        <f t="shared" si="58"/>
        <v>117691416</v>
      </c>
      <c r="N158" s="61">
        <v>117691</v>
      </c>
      <c r="O158" s="62">
        <v>53888600</v>
      </c>
      <c r="P158" s="63">
        <v>53889</v>
      </c>
      <c r="Q158" s="64">
        <v>0</v>
      </c>
      <c r="R158" s="63">
        <v>0</v>
      </c>
      <c r="S158" s="65">
        <v>171580</v>
      </c>
      <c r="T158" s="65">
        <v>0</v>
      </c>
      <c r="U158" s="65">
        <v>171580</v>
      </c>
    </row>
    <row r="159" spans="1:21" ht="11.25">
      <c r="A159" s="52" t="s">
        <v>2166</v>
      </c>
      <c r="B159" s="116" t="s">
        <v>1562</v>
      </c>
      <c r="C159" s="53"/>
      <c r="D159" s="56"/>
      <c r="E159" s="53"/>
      <c r="F159" s="57">
        <v>0</v>
      </c>
      <c r="G159" s="58">
        <v>0</v>
      </c>
      <c r="H159" s="58">
        <v>0</v>
      </c>
      <c r="I159" s="59">
        <v>12500000</v>
      </c>
      <c r="J159" s="59">
        <v>0</v>
      </c>
      <c r="K159" s="60">
        <f t="shared" si="57"/>
        <v>12500000</v>
      </c>
      <c r="L159" s="66">
        <v>0</v>
      </c>
      <c r="M159" s="60">
        <f t="shared" si="58"/>
        <v>12500000</v>
      </c>
      <c r="N159" s="61">
        <v>12500</v>
      </c>
      <c r="O159" s="62">
        <v>67500000</v>
      </c>
      <c r="P159" s="63">
        <v>67500</v>
      </c>
      <c r="Q159" s="64">
        <v>0</v>
      </c>
      <c r="R159" s="63">
        <v>0</v>
      </c>
      <c r="S159" s="65">
        <v>80000</v>
      </c>
      <c r="T159" s="65">
        <v>0</v>
      </c>
      <c r="U159" s="65">
        <v>80000</v>
      </c>
    </row>
    <row r="160" spans="1:21" ht="11.25">
      <c r="A160" s="52" t="s">
        <v>2167</v>
      </c>
      <c r="B160" s="116" t="s">
        <v>2168</v>
      </c>
      <c r="C160" s="53"/>
      <c r="D160" s="56"/>
      <c r="E160" s="53"/>
      <c r="F160" s="57">
        <v>0</v>
      </c>
      <c r="G160" s="58">
        <v>0</v>
      </c>
      <c r="H160" s="58">
        <v>0</v>
      </c>
      <c r="I160" s="59">
        <v>15000000</v>
      </c>
      <c r="J160" s="59">
        <v>0</v>
      </c>
      <c r="K160" s="60">
        <f t="shared" si="57"/>
        <v>15000000</v>
      </c>
      <c r="L160" s="66">
        <v>0</v>
      </c>
      <c r="M160" s="60">
        <f t="shared" si="58"/>
        <v>15000000</v>
      </c>
      <c r="N160" s="61">
        <v>15000</v>
      </c>
      <c r="O160" s="62">
        <v>48561931.36</v>
      </c>
      <c r="P160" s="63">
        <v>48562</v>
      </c>
      <c r="Q160" s="64">
        <v>0</v>
      </c>
      <c r="R160" s="63">
        <v>0</v>
      </c>
      <c r="S160" s="65">
        <v>63562</v>
      </c>
      <c r="T160" s="65">
        <v>0</v>
      </c>
      <c r="U160" s="65">
        <v>63562</v>
      </c>
    </row>
    <row r="161" spans="1:21" ht="11.25">
      <c r="A161" s="52" t="s">
        <v>2169</v>
      </c>
      <c r="B161" s="116" t="s">
        <v>1564</v>
      </c>
      <c r="C161" s="53">
        <v>0</v>
      </c>
      <c r="D161" s="56">
        <v>374836182</v>
      </c>
      <c r="E161" s="53">
        <v>0</v>
      </c>
      <c r="F161" s="57">
        <f aca="true" t="shared" si="59" ref="F161:F166">C161+D161-E161</f>
        <v>374836182</v>
      </c>
      <c r="G161" s="58">
        <v>0</v>
      </c>
      <c r="H161" s="58">
        <f aca="true" t="shared" si="60" ref="H161:H166">F161</f>
        <v>374836182</v>
      </c>
      <c r="I161" s="59">
        <v>383509607</v>
      </c>
      <c r="J161" s="59">
        <v>0</v>
      </c>
      <c r="K161" s="60">
        <f t="shared" si="57"/>
        <v>758345789</v>
      </c>
      <c r="L161" s="66">
        <v>0</v>
      </c>
      <c r="M161" s="60">
        <f t="shared" si="58"/>
        <v>758345789</v>
      </c>
      <c r="N161" s="61">
        <v>758346</v>
      </c>
      <c r="O161" s="62">
        <v>411659187</v>
      </c>
      <c r="P161" s="63">
        <v>411659</v>
      </c>
      <c r="Q161" s="64">
        <v>0</v>
      </c>
      <c r="R161" s="63">
        <v>0</v>
      </c>
      <c r="S161" s="65">
        <v>1170005</v>
      </c>
      <c r="T161" s="65">
        <v>0</v>
      </c>
      <c r="U161" s="65">
        <v>1170005</v>
      </c>
    </row>
    <row r="162" spans="1:21" ht="11.25">
      <c r="A162" s="52" t="s">
        <v>2170</v>
      </c>
      <c r="B162" s="116" t="s">
        <v>1565</v>
      </c>
      <c r="C162" s="53">
        <v>0</v>
      </c>
      <c r="D162" s="56">
        <v>329478784</v>
      </c>
      <c r="E162" s="53">
        <v>0</v>
      </c>
      <c r="F162" s="57">
        <f t="shared" si="59"/>
        <v>329478784</v>
      </c>
      <c r="G162" s="58">
        <v>0</v>
      </c>
      <c r="H162" s="58">
        <f t="shared" si="60"/>
        <v>329478784</v>
      </c>
      <c r="I162" s="59">
        <v>354985008</v>
      </c>
      <c r="J162" s="59">
        <v>0</v>
      </c>
      <c r="K162" s="60">
        <f t="shared" si="57"/>
        <v>684463792</v>
      </c>
      <c r="L162" s="66">
        <v>0</v>
      </c>
      <c r="M162" s="60">
        <f t="shared" si="58"/>
        <v>684463792</v>
      </c>
      <c r="N162" s="61">
        <v>684464</v>
      </c>
      <c r="O162" s="62">
        <v>377302522</v>
      </c>
      <c r="P162" s="63">
        <v>377302</v>
      </c>
      <c r="Q162" s="64">
        <v>0</v>
      </c>
      <c r="R162" s="63">
        <v>0</v>
      </c>
      <c r="S162" s="65">
        <v>1061766</v>
      </c>
      <c r="T162" s="65">
        <v>0</v>
      </c>
      <c r="U162" s="65">
        <v>1061766</v>
      </c>
    </row>
    <row r="163" spans="1:21" ht="11.25">
      <c r="A163" s="52" t="s">
        <v>2171</v>
      </c>
      <c r="B163" s="116" t="s">
        <v>1566</v>
      </c>
      <c r="C163" s="53">
        <v>0</v>
      </c>
      <c r="D163" s="56">
        <v>64607550</v>
      </c>
      <c r="E163" s="53">
        <v>0</v>
      </c>
      <c r="F163" s="57">
        <f t="shared" si="59"/>
        <v>64607550</v>
      </c>
      <c r="G163" s="58">
        <v>0</v>
      </c>
      <c r="H163" s="58">
        <f t="shared" si="60"/>
        <v>64607550</v>
      </c>
      <c r="I163" s="59">
        <v>70407505</v>
      </c>
      <c r="J163" s="59">
        <v>0</v>
      </c>
      <c r="K163" s="60">
        <f t="shared" si="57"/>
        <v>135015055</v>
      </c>
      <c r="L163" s="66">
        <v>0</v>
      </c>
      <c r="M163" s="60">
        <f t="shared" si="58"/>
        <v>135015055</v>
      </c>
      <c r="N163" s="61">
        <v>135015</v>
      </c>
      <c r="O163" s="62">
        <v>80757960</v>
      </c>
      <c r="P163" s="63">
        <v>80758</v>
      </c>
      <c r="Q163" s="64">
        <v>0</v>
      </c>
      <c r="R163" s="63">
        <v>0</v>
      </c>
      <c r="S163" s="65">
        <v>215773</v>
      </c>
      <c r="T163" s="65">
        <v>0</v>
      </c>
      <c r="U163" s="65">
        <v>215773</v>
      </c>
    </row>
    <row r="164" spans="1:21" ht="11.25">
      <c r="A164" s="52" t="s">
        <v>2172</v>
      </c>
      <c r="B164" s="116" t="s">
        <v>1567</v>
      </c>
      <c r="C164" s="53">
        <v>0</v>
      </c>
      <c r="D164" s="56">
        <v>10767925</v>
      </c>
      <c r="E164" s="53">
        <v>0</v>
      </c>
      <c r="F164" s="57">
        <f t="shared" si="59"/>
        <v>10767925</v>
      </c>
      <c r="G164" s="58">
        <v>0</v>
      </c>
      <c r="H164" s="58">
        <f t="shared" si="60"/>
        <v>10767925</v>
      </c>
      <c r="I164" s="59">
        <v>11734584</v>
      </c>
      <c r="J164" s="59">
        <v>0</v>
      </c>
      <c r="K164" s="60">
        <f t="shared" si="57"/>
        <v>22502509</v>
      </c>
      <c r="L164" s="66">
        <v>0</v>
      </c>
      <c r="M164" s="60">
        <f t="shared" si="58"/>
        <v>22502509</v>
      </c>
      <c r="N164" s="61">
        <v>22503</v>
      </c>
      <c r="O164" s="62">
        <v>13459660</v>
      </c>
      <c r="P164" s="63">
        <v>13459</v>
      </c>
      <c r="Q164" s="64">
        <v>0</v>
      </c>
      <c r="R164" s="63">
        <v>0</v>
      </c>
      <c r="S164" s="65">
        <v>35962</v>
      </c>
      <c r="T164" s="65">
        <v>0</v>
      </c>
      <c r="U164" s="65">
        <v>35962</v>
      </c>
    </row>
    <row r="165" spans="1:21" ht="11.25">
      <c r="A165" s="52" t="s">
        <v>2173</v>
      </c>
      <c r="B165" s="116" t="s">
        <v>1568</v>
      </c>
      <c r="C165" s="53">
        <v>0</v>
      </c>
      <c r="D165" s="56">
        <v>10767925</v>
      </c>
      <c r="E165" s="53">
        <v>0</v>
      </c>
      <c r="F165" s="57">
        <f t="shared" si="59"/>
        <v>10767925</v>
      </c>
      <c r="G165" s="58">
        <v>0</v>
      </c>
      <c r="H165" s="58">
        <f t="shared" si="60"/>
        <v>10767925</v>
      </c>
      <c r="I165" s="59">
        <v>11734584</v>
      </c>
      <c r="J165" s="59">
        <v>0</v>
      </c>
      <c r="K165" s="60">
        <f t="shared" si="57"/>
        <v>22502509</v>
      </c>
      <c r="L165" s="66">
        <v>0</v>
      </c>
      <c r="M165" s="60">
        <f t="shared" si="58"/>
        <v>22502509</v>
      </c>
      <c r="N165" s="61">
        <v>22503</v>
      </c>
      <c r="O165" s="62">
        <v>13459660</v>
      </c>
      <c r="P165" s="63">
        <v>13459</v>
      </c>
      <c r="Q165" s="64">
        <v>0</v>
      </c>
      <c r="R165" s="63">
        <v>0</v>
      </c>
      <c r="S165" s="65">
        <v>35962</v>
      </c>
      <c r="T165" s="65">
        <v>0</v>
      </c>
      <c r="U165" s="65">
        <v>35962</v>
      </c>
    </row>
    <row r="166" spans="1:21" ht="11.25">
      <c r="A166" s="52" t="s">
        <v>2174</v>
      </c>
      <c r="B166" s="118" t="s">
        <v>1569</v>
      </c>
      <c r="C166" s="53">
        <v>0</v>
      </c>
      <c r="D166" s="56">
        <v>21535850</v>
      </c>
      <c r="E166" s="53">
        <v>0</v>
      </c>
      <c r="F166" s="57">
        <f t="shared" si="59"/>
        <v>21535850</v>
      </c>
      <c r="G166" s="58">
        <v>0</v>
      </c>
      <c r="H166" s="58">
        <f t="shared" si="60"/>
        <v>21535850</v>
      </c>
      <c r="I166" s="59">
        <v>23469168</v>
      </c>
      <c r="J166" s="59">
        <v>0</v>
      </c>
      <c r="K166" s="60">
        <f t="shared" si="57"/>
        <v>45005018</v>
      </c>
      <c r="L166" s="66">
        <v>0</v>
      </c>
      <c r="M166" s="60">
        <f t="shared" si="58"/>
        <v>45005018</v>
      </c>
      <c r="N166" s="61">
        <v>45005</v>
      </c>
      <c r="O166" s="62">
        <v>26919320</v>
      </c>
      <c r="P166" s="63">
        <v>26920</v>
      </c>
      <c r="Q166" s="64">
        <v>0</v>
      </c>
      <c r="R166" s="63">
        <v>0</v>
      </c>
      <c r="S166" s="65">
        <v>71925</v>
      </c>
      <c r="T166" s="65">
        <v>0</v>
      </c>
      <c r="U166" s="65">
        <v>71925</v>
      </c>
    </row>
    <row r="167" spans="1:21" ht="11.25">
      <c r="A167" s="44" t="s">
        <v>2175</v>
      </c>
      <c r="B167" s="115" t="s">
        <v>2181</v>
      </c>
      <c r="C167" s="45">
        <f aca="true" t="shared" si="61" ref="C167:H167">SUM(C171:C175)</f>
        <v>0</v>
      </c>
      <c r="D167" s="45">
        <f t="shared" si="61"/>
        <v>168031960.24</v>
      </c>
      <c r="E167" s="45">
        <f t="shared" si="61"/>
        <v>0.48</v>
      </c>
      <c r="F167" s="46">
        <f t="shared" si="61"/>
        <v>168031959.76</v>
      </c>
      <c r="G167" s="46">
        <f t="shared" si="61"/>
        <v>0</v>
      </c>
      <c r="H167" s="46">
        <f t="shared" si="61"/>
        <v>168031959.76</v>
      </c>
      <c r="I167" s="47">
        <f>SUM(I168:I177)</f>
        <v>351507236.85999995</v>
      </c>
      <c r="J167" s="47">
        <f>SUM(J168:J177)</f>
        <v>0</v>
      </c>
      <c r="K167" s="46">
        <f>SUM(K168:K177)</f>
        <v>519539196.61999995</v>
      </c>
      <c r="L167" s="48">
        <v>0</v>
      </c>
      <c r="M167" s="48">
        <v>0</v>
      </c>
      <c r="N167" s="51">
        <v>519540</v>
      </c>
      <c r="O167" s="51">
        <v>455778364.87</v>
      </c>
      <c r="P167" s="51">
        <v>455778</v>
      </c>
      <c r="Q167" s="51">
        <v>0</v>
      </c>
      <c r="R167" s="51">
        <v>0</v>
      </c>
      <c r="S167" s="89">
        <v>975318</v>
      </c>
      <c r="T167" s="89">
        <v>0</v>
      </c>
      <c r="U167" s="89">
        <v>975318</v>
      </c>
    </row>
    <row r="168" spans="1:21" ht="11.25">
      <c r="A168" s="52" t="s">
        <v>2182</v>
      </c>
      <c r="B168" s="116" t="s">
        <v>1570</v>
      </c>
      <c r="C168" s="53"/>
      <c r="D168" s="53"/>
      <c r="E168" s="53"/>
      <c r="F168" s="57">
        <v>0</v>
      </c>
      <c r="G168" s="46">
        <v>0</v>
      </c>
      <c r="H168" s="67">
        <v>0</v>
      </c>
      <c r="I168" s="59">
        <v>32096500</v>
      </c>
      <c r="J168" s="59">
        <v>0</v>
      </c>
      <c r="K168" s="60">
        <f aca="true" t="shared" si="62" ref="K168:K177">+F168+I168-J168</f>
        <v>32096500</v>
      </c>
      <c r="L168" s="66">
        <v>0</v>
      </c>
      <c r="M168" s="60">
        <f aca="true" t="shared" si="63" ref="M168:M177">+K168</f>
        <v>32096500</v>
      </c>
      <c r="N168" s="61">
        <v>32097</v>
      </c>
      <c r="O168" s="59">
        <v>0</v>
      </c>
      <c r="P168" s="63">
        <v>0</v>
      </c>
      <c r="Q168" s="63">
        <v>0</v>
      </c>
      <c r="R168" s="63">
        <v>0</v>
      </c>
      <c r="S168" s="65">
        <v>32097</v>
      </c>
      <c r="T168" s="65">
        <v>0</v>
      </c>
      <c r="U168" s="65">
        <v>32097</v>
      </c>
    </row>
    <row r="169" spans="1:21" ht="11.25">
      <c r="A169" s="52" t="s">
        <v>2183</v>
      </c>
      <c r="B169" s="116" t="s">
        <v>2184</v>
      </c>
      <c r="C169" s="53"/>
      <c r="D169" s="53"/>
      <c r="E169" s="53"/>
      <c r="F169" s="57">
        <v>0</v>
      </c>
      <c r="G169" s="46">
        <v>0</v>
      </c>
      <c r="H169" s="67">
        <v>0</v>
      </c>
      <c r="I169" s="59">
        <v>35688139</v>
      </c>
      <c r="J169" s="59">
        <v>0</v>
      </c>
      <c r="K169" s="60">
        <f t="shared" si="62"/>
        <v>35688139</v>
      </c>
      <c r="L169" s="66">
        <v>0</v>
      </c>
      <c r="M169" s="60">
        <f t="shared" si="63"/>
        <v>35688139</v>
      </c>
      <c r="N169" s="61">
        <v>35688</v>
      </c>
      <c r="O169" s="62">
        <v>65650068</v>
      </c>
      <c r="P169" s="63">
        <v>65650</v>
      </c>
      <c r="Q169" s="64">
        <v>0</v>
      </c>
      <c r="R169" s="63">
        <v>0</v>
      </c>
      <c r="S169" s="65">
        <v>101338</v>
      </c>
      <c r="T169" s="65">
        <v>0</v>
      </c>
      <c r="U169" s="65">
        <v>101338</v>
      </c>
    </row>
    <row r="170" spans="1:21" ht="11.25">
      <c r="A170" s="52" t="s">
        <v>2185</v>
      </c>
      <c r="B170" s="116" t="s">
        <v>2184</v>
      </c>
      <c r="C170" s="53"/>
      <c r="D170" s="53"/>
      <c r="E170" s="53"/>
      <c r="F170" s="57">
        <v>0</v>
      </c>
      <c r="G170" s="46">
        <v>0</v>
      </c>
      <c r="H170" s="67">
        <v>0</v>
      </c>
      <c r="I170" s="59">
        <v>61146694</v>
      </c>
      <c r="J170" s="59">
        <v>0</v>
      </c>
      <c r="K170" s="60">
        <f t="shared" si="62"/>
        <v>61146694</v>
      </c>
      <c r="L170" s="66">
        <v>0</v>
      </c>
      <c r="M170" s="60">
        <f t="shared" si="63"/>
        <v>61146694</v>
      </c>
      <c r="N170" s="61">
        <v>61147</v>
      </c>
      <c r="O170" s="62">
        <v>225667785</v>
      </c>
      <c r="P170" s="63">
        <v>225667</v>
      </c>
      <c r="Q170" s="64">
        <v>0</v>
      </c>
      <c r="R170" s="63">
        <v>0</v>
      </c>
      <c r="S170" s="65">
        <v>286814</v>
      </c>
      <c r="T170" s="65">
        <v>0</v>
      </c>
      <c r="U170" s="65">
        <v>286814</v>
      </c>
    </row>
    <row r="171" spans="1:21" ht="11.25">
      <c r="A171" s="52" t="s">
        <v>2186</v>
      </c>
      <c r="B171" s="116" t="s">
        <v>1574</v>
      </c>
      <c r="C171" s="53">
        <v>0</v>
      </c>
      <c r="D171" s="56">
        <v>908700</v>
      </c>
      <c r="E171" s="53">
        <v>0</v>
      </c>
      <c r="F171" s="57">
        <f>C171+D171-E171</f>
        <v>908700</v>
      </c>
      <c r="G171" s="58">
        <v>0</v>
      </c>
      <c r="H171" s="58">
        <f>F171</f>
        <v>908700</v>
      </c>
      <c r="I171" s="59">
        <v>1656100</v>
      </c>
      <c r="J171" s="59">
        <v>0</v>
      </c>
      <c r="K171" s="60">
        <f t="shared" si="62"/>
        <v>2564800</v>
      </c>
      <c r="L171" s="66">
        <v>0</v>
      </c>
      <c r="M171" s="60">
        <f t="shared" si="63"/>
        <v>2564800</v>
      </c>
      <c r="N171" s="61">
        <v>2565</v>
      </c>
      <c r="O171" s="62">
        <v>9892739</v>
      </c>
      <c r="P171" s="63">
        <v>9893</v>
      </c>
      <c r="Q171" s="64">
        <v>0</v>
      </c>
      <c r="R171" s="63">
        <v>0</v>
      </c>
      <c r="S171" s="65">
        <v>12458</v>
      </c>
      <c r="T171" s="65">
        <v>0</v>
      </c>
      <c r="U171" s="65">
        <v>12458</v>
      </c>
    </row>
    <row r="172" spans="1:21" ht="11.25">
      <c r="A172" s="52" t="s">
        <v>2187</v>
      </c>
      <c r="B172" s="116" t="s">
        <v>1575</v>
      </c>
      <c r="C172" s="53">
        <v>0</v>
      </c>
      <c r="D172" s="56">
        <v>1822000</v>
      </c>
      <c r="E172" s="53">
        <v>0</v>
      </c>
      <c r="F172" s="57">
        <f>C172+D172-E172</f>
        <v>1822000</v>
      </c>
      <c r="G172" s="58">
        <v>0</v>
      </c>
      <c r="H172" s="58">
        <f>F172</f>
        <v>1822000</v>
      </c>
      <c r="I172" s="59">
        <v>0</v>
      </c>
      <c r="J172" s="59">
        <v>0</v>
      </c>
      <c r="K172" s="60">
        <f t="shared" si="62"/>
        <v>1822000</v>
      </c>
      <c r="L172" s="66">
        <v>0</v>
      </c>
      <c r="M172" s="60">
        <f t="shared" si="63"/>
        <v>1822000</v>
      </c>
      <c r="N172" s="61">
        <v>1822</v>
      </c>
      <c r="O172" s="62">
        <v>8548914</v>
      </c>
      <c r="P172" s="63">
        <v>8549</v>
      </c>
      <c r="Q172" s="64">
        <v>0</v>
      </c>
      <c r="R172" s="63">
        <v>0</v>
      </c>
      <c r="S172" s="65">
        <v>10371</v>
      </c>
      <c r="T172" s="65">
        <v>0</v>
      </c>
      <c r="U172" s="65">
        <v>10371</v>
      </c>
    </row>
    <row r="173" spans="1:21" ht="11.25">
      <c r="A173" s="52" t="s">
        <v>2188</v>
      </c>
      <c r="B173" s="116" t="s">
        <v>1576</v>
      </c>
      <c r="C173" s="53">
        <v>0</v>
      </c>
      <c r="D173" s="56">
        <v>101912938.24</v>
      </c>
      <c r="E173" s="53">
        <v>0.48</v>
      </c>
      <c r="F173" s="57">
        <f>C173+D173-E173</f>
        <v>101912937.75999999</v>
      </c>
      <c r="G173" s="58">
        <v>0</v>
      </c>
      <c r="H173" s="58">
        <f>F173</f>
        <v>101912937.75999999</v>
      </c>
      <c r="I173" s="59">
        <v>167960509.45999998</v>
      </c>
      <c r="J173" s="59">
        <v>0</v>
      </c>
      <c r="K173" s="60">
        <f t="shared" si="62"/>
        <v>269873447.21999997</v>
      </c>
      <c r="L173" s="66">
        <v>0</v>
      </c>
      <c r="M173" s="60">
        <f t="shared" si="63"/>
        <v>269873447.21999997</v>
      </c>
      <c r="N173" s="61">
        <v>269873</v>
      </c>
      <c r="O173" s="62">
        <v>103624210.52</v>
      </c>
      <c r="P173" s="63">
        <v>103625</v>
      </c>
      <c r="Q173" s="64">
        <v>0</v>
      </c>
      <c r="R173" s="63">
        <v>0</v>
      </c>
      <c r="S173" s="65">
        <v>373498</v>
      </c>
      <c r="T173" s="65">
        <v>0</v>
      </c>
      <c r="U173" s="65">
        <v>373498</v>
      </c>
    </row>
    <row r="174" spans="1:21" ht="11.25">
      <c r="A174" s="52" t="s">
        <v>2189</v>
      </c>
      <c r="B174" s="116" t="s">
        <v>1577</v>
      </c>
      <c r="C174" s="53">
        <v>0</v>
      </c>
      <c r="D174" s="56">
        <v>60845199</v>
      </c>
      <c r="E174" s="53">
        <v>0</v>
      </c>
      <c r="F174" s="57">
        <f>C174+D174-E174</f>
        <v>60845199</v>
      </c>
      <c r="G174" s="58">
        <v>0</v>
      </c>
      <c r="H174" s="58">
        <f>F174</f>
        <v>60845199</v>
      </c>
      <c r="I174" s="59">
        <v>1035660</v>
      </c>
      <c r="J174" s="59">
        <v>0</v>
      </c>
      <c r="K174" s="60">
        <f t="shared" si="62"/>
        <v>61880859</v>
      </c>
      <c r="L174" s="66">
        <v>0</v>
      </c>
      <c r="M174" s="60">
        <f t="shared" si="63"/>
        <v>61880859</v>
      </c>
      <c r="N174" s="61">
        <v>61881</v>
      </c>
      <c r="O174" s="62">
        <v>189159</v>
      </c>
      <c r="P174" s="63">
        <v>189</v>
      </c>
      <c r="Q174" s="64">
        <v>0</v>
      </c>
      <c r="R174" s="63">
        <v>0</v>
      </c>
      <c r="S174" s="65">
        <v>62070</v>
      </c>
      <c r="T174" s="65">
        <v>0</v>
      </c>
      <c r="U174" s="65">
        <v>62070</v>
      </c>
    </row>
    <row r="175" spans="1:21" ht="11.25">
      <c r="A175" s="52" t="s">
        <v>2190</v>
      </c>
      <c r="B175" s="116" t="s">
        <v>1578</v>
      </c>
      <c r="C175" s="53">
        <v>0</v>
      </c>
      <c r="D175" s="56">
        <v>2543123</v>
      </c>
      <c r="E175" s="53">
        <v>0</v>
      </c>
      <c r="F175" s="57">
        <f>C175+D175-E175</f>
        <v>2543123</v>
      </c>
      <c r="G175" s="58">
        <v>0</v>
      </c>
      <c r="H175" s="58">
        <f>F175</f>
        <v>2543123</v>
      </c>
      <c r="I175" s="59">
        <v>28611541.4</v>
      </c>
      <c r="J175" s="59">
        <v>0</v>
      </c>
      <c r="K175" s="60">
        <f t="shared" si="62"/>
        <v>31154664.4</v>
      </c>
      <c r="L175" s="66">
        <v>0</v>
      </c>
      <c r="M175" s="60">
        <f t="shared" si="63"/>
        <v>31154664.4</v>
      </c>
      <c r="N175" s="61">
        <v>31155</v>
      </c>
      <c r="O175" s="62">
        <v>34126107.35</v>
      </c>
      <c r="P175" s="63">
        <v>34126</v>
      </c>
      <c r="Q175" s="64">
        <v>0</v>
      </c>
      <c r="R175" s="63">
        <v>0</v>
      </c>
      <c r="S175" s="65">
        <v>65281</v>
      </c>
      <c r="T175" s="65">
        <v>0</v>
      </c>
      <c r="U175" s="65">
        <v>65281</v>
      </c>
    </row>
    <row r="176" spans="1:21" ht="11.25">
      <c r="A176" s="52" t="s">
        <v>2191</v>
      </c>
      <c r="B176" s="116" t="s">
        <v>2184</v>
      </c>
      <c r="C176" s="53"/>
      <c r="D176" s="56"/>
      <c r="E176" s="53"/>
      <c r="F176" s="57">
        <v>0</v>
      </c>
      <c r="G176" s="58">
        <v>0</v>
      </c>
      <c r="H176" s="58">
        <v>0</v>
      </c>
      <c r="I176" s="59">
        <v>21642093</v>
      </c>
      <c r="J176" s="59">
        <v>0</v>
      </c>
      <c r="K176" s="60">
        <f t="shared" si="62"/>
        <v>21642093</v>
      </c>
      <c r="L176" s="66">
        <v>0</v>
      </c>
      <c r="M176" s="60">
        <f t="shared" si="63"/>
        <v>21642093</v>
      </c>
      <c r="N176" s="61">
        <v>21642</v>
      </c>
      <c r="O176" s="62">
        <v>8079382</v>
      </c>
      <c r="P176" s="63">
        <v>8079</v>
      </c>
      <c r="Q176" s="64">
        <v>0</v>
      </c>
      <c r="R176" s="63">
        <v>0</v>
      </c>
      <c r="S176" s="65">
        <v>29721</v>
      </c>
      <c r="T176" s="65">
        <v>0</v>
      </c>
      <c r="U176" s="65">
        <v>29721</v>
      </c>
    </row>
    <row r="177" spans="1:21" ht="11.25">
      <c r="A177" s="52" t="s">
        <v>2192</v>
      </c>
      <c r="B177" s="116" t="s">
        <v>2193</v>
      </c>
      <c r="C177" s="53"/>
      <c r="D177" s="56"/>
      <c r="E177" s="53"/>
      <c r="F177" s="57">
        <v>0</v>
      </c>
      <c r="G177" s="58">
        <v>0</v>
      </c>
      <c r="H177" s="58">
        <v>0</v>
      </c>
      <c r="I177" s="59">
        <v>1670000</v>
      </c>
      <c r="J177" s="59">
        <v>0</v>
      </c>
      <c r="K177" s="60">
        <f t="shared" si="62"/>
        <v>1670000</v>
      </c>
      <c r="L177" s="66">
        <v>0</v>
      </c>
      <c r="M177" s="60">
        <f t="shared" si="63"/>
        <v>1670000</v>
      </c>
      <c r="N177" s="61">
        <v>1670</v>
      </c>
      <c r="O177" s="59">
        <v>0</v>
      </c>
      <c r="P177" s="63">
        <v>0</v>
      </c>
      <c r="Q177" s="63">
        <v>0</v>
      </c>
      <c r="R177" s="63">
        <v>0</v>
      </c>
      <c r="S177" s="65">
        <v>1670</v>
      </c>
      <c r="T177" s="65">
        <v>0</v>
      </c>
      <c r="U177" s="65">
        <v>1670</v>
      </c>
    </row>
    <row r="178" spans="1:21" ht="11.25">
      <c r="A178" s="44" t="s">
        <v>2194</v>
      </c>
      <c r="B178" s="115" t="s">
        <v>2195</v>
      </c>
      <c r="C178" s="45">
        <f aca="true" t="shared" si="64" ref="C178:K178">SUM(C179:C187)</f>
        <v>0</v>
      </c>
      <c r="D178" s="45">
        <f t="shared" si="64"/>
        <v>3831173838128.2</v>
      </c>
      <c r="E178" s="45">
        <f t="shared" si="64"/>
        <v>0</v>
      </c>
      <c r="F178" s="46">
        <f t="shared" si="64"/>
        <v>3831173838128.2</v>
      </c>
      <c r="G178" s="46">
        <f t="shared" si="64"/>
        <v>0</v>
      </c>
      <c r="H178" s="46">
        <f t="shared" si="64"/>
        <v>3831173838128.2</v>
      </c>
      <c r="I178" s="47">
        <f t="shared" si="64"/>
        <v>3383671446809.5894</v>
      </c>
      <c r="J178" s="47">
        <f t="shared" si="64"/>
        <v>0</v>
      </c>
      <c r="K178" s="46">
        <f t="shared" si="64"/>
        <v>7214845284937.79</v>
      </c>
      <c r="L178" s="48">
        <v>0</v>
      </c>
      <c r="M178" s="48">
        <v>0</v>
      </c>
      <c r="N178" s="51">
        <v>7214845285</v>
      </c>
      <c r="O178" s="51">
        <v>3086058851745.6494</v>
      </c>
      <c r="P178" s="51">
        <v>3086058852</v>
      </c>
      <c r="Q178" s="51">
        <v>0</v>
      </c>
      <c r="R178" s="51">
        <v>0</v>
      </c>
      <c r="S178" s="89">
        <v>10300904137</v>
      </c>
      <c r="T178" s="89">
        <v>0</v>
      </c>
      <c r="U178" s="89">
        <v>10300904137</v>
      </c>
    </row>
    <row r="179" spans="1:21" ht="11.25">
      <c r="A179" s="52" t="s">
        <v>2196</v>
      </c>
      <c r="B179" s="116" t="s">
        <v>1582</v>
      </c>
      <c r="C179" s="53">
        <v>0</v>
      </c>
      <c r="D179" s="56">
        <v>571962.5</v>
      </c>
      <c r="E179" s="53">
        <v>0</v>
      </c>
      <c r="F179" s="57">
        <f>C179+D179-E179</f>
        <v>571962.5</v>
      </c>
      <c r="G179" s="58">
        <v>0</v>
      </c>
      <c r="H179" s="58">
        <f>F179</f>
        <v>571962.5</v>
      </c>
      <c r="I179" s="59">
        <v>2537792963.5</v>
      </c>
      <c r="J179" s="59">
        <v>0</v>
      </c>
      <c r="K179" s="60">
        <f>+F179+I179-J179</f>
        <v>2538364926</v>
      </c>
      <c r="L179" s="66">
        <v>0</v>
      </c>
      <c r="M179" s="60">
        <f>+K179</f>
        <v>2538364926</v>
      </c>
      <c r="N179" s="61">
        <v>2538365</v>
      </c>
      <c r="O179" s="62">
        <v>2156044058</v>
      </c>
      <c r="P179" s="63">
        <v>2156044</v>
      </c>
      <c r="Q179" s="64">
        <v>0</v>
      </c>
      <c r="R179" s="63">
        <v>0</v>
      </c>
      <c r="S179" s="65">
        <v>4694409</v>
      </c>
      <c r="T179" s="65">
        <v>0</v>
      </c>
      <c r="U179" s="65">
        <v>4694409</v>
      </c>
    </row>
    <row r="180" spans="1:21" ht="11.25">
      <c r="A180" s="52" t="s">
        <v>2197</v>
      </c>
      <c r="B180" s="116" t="s">
        <v>1583</v>
      </c>
      <c r="C180" s="53">
        <v>0</v>
      </c>
      <c r="D180" s="56">
        <v>368344233969</v>
      </c>
      <c r="E180" s="53">
        <v>0</v>
      </c>
      <c r="F180" s="57">
        <f>C180+D180-E180</f>
        <v>368344233969</v>
      </c>
      <c r="G180" s="58">
        <v>0</v>
      </c>
      <c r="H180" s="58">
        <f>F180</f>
        <v>368344233969</v>
      </c>
      <c r="I180" s="59">
        <v>359381321335</v>
      </c>
      <c r="J180" s="59">
        <v>0</v>
      </c>
      <c r="K180" s="60">
        <f>+F180+I180-J180</f>
        <v>727725555304</v>
      </c>
      <c r="L180" s="66">
        <v>0</v>
      </c>
      <c r="M180" s="60">
        <f>+K180</f>
        <v>727725555304</v>
      </c>
      <c r="N180" s="61">
        <v>727725555</v>
      </c>
      <c r="O180" s="62">
        <v>273945249683</v>
      </c>
      <c r="P180" s="63">
        <v>273945250</v>
      </c>
      <c r="Q180" s="64">
        <v>0</v>
      </c>
      <c r="R180" s="63">
        <v>0</v>
      </c>
      <c r="S180" s="65">
        <v>1001670805</v>
      </c>
      <c r="T180" s="65">
        <v>0</v>
      </c>
      <c r="U180" s="65">
        <v>1001670805</v>
      </c>
    </row>
    <row r="181" spans="1:21" ht="11.25">
      <c r="A181" s="52" t="s">
        <v>2198</v>
      </c>
      <c r="B181" s="116" t="s">
        <v>1584</v>
      </c>
      <c r="C181" s="53">
        <v>0</v>
      </c>
      <c r="D181" s="56">
        <v>247783782</v>
      </c>
      <c r="E181" s="53">
        <v>0</v>
      </c>
      <c r="F181" s="57">
        <f>C181+D181-E181</f>
        <v>247783782</v>
      </c>
      <c r="G181" s="58">
        <v>0</v>
      </c>
      <c r="H181" s="58">
        <f>F181</f>
        <v>247783782</v>
      </c>
      <c r="I181" s="59">
        <v>587878574</v>
      </c>
      <c r="J181" s="59">
        <v>0</v>
      </c>
      <c r="K181" s="60">
        <f>+F181+I181-J181</f>
        <v>835662356</v>
      </c>
      <c r="L181" s="66">
        <v>0</v>
      </c>
      <c r="M181" s="60">
        <f>+K181</f>
        <v>835662356</v>
      </c>
      <c r="N181" s="61">
        <v>835662</v>
      </c>
      <c r="O181" s="62">
        <v>644831048</v>
      </c>
      <c r="P181" s="63">
        <v>644831</v>
      </c>
      <c r="Q181" s="64">
        <v>0</v>
      </c>
      <c r="R181" s="63">
        <v>0</v>
      </c>
      <c r="S181" s="65">
        <v>1480493</v>
      </c>
      <c r="T181" s="65">
        <v>0</v>
      </c>
      <c r="U181" s="65">
        <v>1480493</v>
      </c>
    </row>
    <row r="182" spans="1:21" ht="11.25">
      <c r="A182" s="52" t="s">
        <v>2199</v>
      </c>
      <c r="B182" s="117" t="s">
        <v>1585</v>
      </c>
      <c r="C182" s="53">
        <v>0</v>
      </c>
      <c r="D182" s="56">
        <v>2104410000</v>
      </c>
      <c r="E182" s="53">
        <v>0</v>
      </c>
      <c r="F182" s="57">
        <f>C182+D182-E182</f>
        <v>2104410000</v>
      </c>
      <c r="G182" s="58">
        <v>0</v>
      </c>
      <c r="H182" s="58">
        <f>F182</f>
        <v>2104410000</v>
      </c>
      <c r="I182" s="59">
        <v>2294218827</v>
      </c>
      <c r="J182" s="59">
        <v>0</v>
      </c>
      <c r="K182" s="60">
        <f>+F182+I182-J182</f>
        <v>4398628827</v>
      </c>
      <c r="L182" s="66">
        <v>0</v>
      </c>
      <c r="M182" s="60">
        <f>+K182</f>
        <v>4398628827</v>
      </c>
      <c r="N182" s="61">
        <v>4398629</v>
      </c>
      <c r="O182" s="62">
        <v>2627931949</v>
      </c>
      <c r="P182" s="63">
        <v>2627932</v>
      </c>
      <c r="Q182" s="64">
        <v>0</v>
      </c>
      <c r="R182" s="63">
        <v>0</v>
      </c>
      <c r="S182" s="65">
        <v>7026561</v>
      </c>
      <c r="T182" s="65">
        <v>0</v>
      </c>
      <c r="U182" s="65">
        <v>7026561</v>
      </c>
    </row>
    <row r="183" spans="1:21" ht="11.25">
      <c r="A183" s="52" t="s">
        <v>1513</v>
      </c>
      <c r="B183" s="97" t="s">
        <v>1586</v>
      </c>
      <c r="C183" s="53"/>
      <c r="D183" s="56"/>
      <c r="E183" s="53"/>
      <c r="F183" s="57"/>
      <c r="G183" s="58"/>
      <c r="H183" s="58"/>
      <c r="I183" s="59"/>
      <c r="J183" s="59"/>
      <c r="K183" s="60"/>
      <c r="L183" s="66"/>
      <c r="M183" s="60"/>
      <c r="N183" s="61">
        <v>0</v>
      </c>
      <c r="O183" s="62">
        <v>641623616.9</v>
      </c>
      <c r="P183" s="63">
        <v>641624</v>
      </c>
      <c r="Q183" s="64">
        <v>0</v>
      </c>
      <c r="R183" s="63">
        <v>0</v>
      </c>
      <c r="S183" s="65">
        <v>641624</v>
      </c>
      <c r="T183" s="65">
        <v>0</v>
      </c>
      <c r="U183" s="65">
        <v>641624</v>
      </c>
    </row>
    <row r="184" spans="1:21" ht="11.25">
      <c r="A184" s="52" t="s">
        <v>2200</v>
      </c>
      <c r="B184" s="116" t="s">
        <v>1587</v>
      </c>
      <c r="C184" s="53">
        <v>0</v>
      </c>
      <c r="D184" s="56">
        <v>37654597090</v>
      </c>
      <c r="E184" s="53">
        <v>0</v>
      </c>
      <c r="F184" s="57">
        <f>C184+D184-E184</f>
        <v>37654597090</v>
      </c>
      <c r="G184" s="58">
        <v>0</v>
      </c>
      <c r="H184" s="58">
        <f>F184</f>
        <v>37654597090</v>
      </c>
      <c r="I184" s="59">
        <v>38243869508</v>
      </c>
      <c r="J184" s="59">
        <v>0</v>
      </c>
      <c r="K184" s="60">
        <f>+F184+I184-J184</f>
        <v>75898466598</v>
      </c>
      <c r="L184" s="66">
        <v>0</v>
      </c>
      <c r="M184" s="60">
        <f>+K184</f>
        <v>75898466598</v>
      </c>
      <c r="N184" s="61">
        <v>75898467</v>
      </c>
      <c r="O184" s="62">
        <v>29566810758</v>
      </c>
      <c r="P184" s="63">
        <v>29566810</v>
      </c>
      <c r="Q184" s="64">
        <v>0</v>
      </c>
      <c r="R184" s="63">
        <v>0</v>
      </c>
      <c r="S184" s="65">
        <v>105465277</v>
      </c>
      <c r="T184" s="65">
        <v>0</v>
      </c>
      <c r="U184" s="65">
        <v>105465277</v>
      </c>
    </row>
    <row r="185" spans="1:21" ht="11.25">
      <c r="A185" s="52" t="s">
        <v>2201</v>
      </c>
      <c r="B185" s="116" t="s">
        <v>1588</v>
      </c>
      <c r="C185" s="53">
        <v>0</v>
      </c>
      <c r="D185" s="56">
        <v>311597177700</v>
      </c>
      <c r="E185" s="53">
        <v>0</v>
      </c>
      <c r="F185" s="57">
        <f>C185+D185-E185</f>
        <v>311597177700</v>
      </c>
      <c r="G185" s="58">
        <v>0</v>
      </c>
      <c r="H185" s="58">
        <f>F185</f>
        <v>311597177700</v>
      </c>
      <c r="I185" s="59">
        <v>660582081164</v>
      </c>
      <c r="J185" s="59">
        <v>0</v>
      </c>
      <c r="K185" s="60">
        <f>+F185+I185-J185</f>
        <v>972179258864</v>
      </c>
      <c r="L185" s="66">
        <v>0</v>
      </c>
      <c r="M185" s="60">
        <f>+K185</f>
        <v>972179258864</v>
      </c>
      <c r="N185" s="61">
        <v>972179259</v>
      </c>
      <c r="O185" s="62">
        <v>486340282962</v>
      </c>
      <c r="P185" s="63">
        <v>486340283</v>
      </c>
      <c r="Q185" s="64">
        <v>0</v>
      </c>
      <c r="R185" s="63">
        <v>0</v>
      </c>
      <c r="S185" s="65">
        <v>1458519542</v>
      </c>
      <c r="T185" s="65">
        <v>0</v>
      </c>
      <c r="U185" s="65">
        <v>1458519542</v>
      </c>
    </row>
    <row r="186" spans="1:21" ht="11.25">
      <c r="A186" s="52" t="s">
        <v>2202</v>
      </c>
      <c r="B186" s="116" t="s">
        <v>1589</v>
      </c>
      <c r="C186" s="53">
        <v>0</v>
      </c>
      <c r="D186" s="56">
        <v>3111222976924</v>
      </c>
      <c r="E186" s="53">
        <v>0</v>
      </c>
      <c r="F186" s="57">
        <f>C186+D186-E186</f>
        <v>3111222976924</v>
      </c>
      <c r="G186" s="58">
        <v>0</v>
      </c>
      <c r="H186" s="58">
        <f>F186</f>
        <v>3111222976924</v>
      </c>
      <c r="I186" s="59">
        <v>2319186489739.9995</v>
      </c>
      <c r="J186" s="59">
        <v>0</v>
      </c>
      <c r="K186" s="60">
        <f>+F186+I186-J186</f>
        <v>5430409466664</v>
      </c>
      <c r="L186" s="66">
        <v>0</v>
      </c>
      <c r="M186" s="60">
        <f>+K186</f>
        <v>5430409466664</v>
      </c>
      <c r="N186" s="61">
        <v>5430409467</v>
      </c>
      <c r="O186" s="62">
        <v>2290134473901.6396</v>
      </c>
      <c r="P186" s="63">
        <v>2290134474</v>
      </c>
      <c r="Q186" s="64">
        <v>0</v>
      </c>
      <c r="R186" s="63">
        <v>0</v>
      </c>
      <c r="S186" s="65">
        <v>7720543941</v>
      </c>
      <c r="T186" s="65"/>
      <c r="U186" s="65">
        <v>7720543941</v>
      </c>
    </row>
    <row r="187" spans="1:21" ht="11.25">
      <c r="A187" s="52" t="s">
        <v>2203</v>
      </c>
      <c r="B187" s="116" t="s">
        <v>1590</v>
      </c>
      <c r="C187" s="53">
        <v>0</v>
      </c>
      <c r="D187" s="56">
        <v>2086700.7</v>
      </c>
      <c r="E187" s="53">
        <v>0</v>
      </c>
      <c r="F187" s="57">
        <f>C187+D187-E187</f>
        <v>2086700.7</v>
      </c>
      <c r="G187" s="58">
        <v>0</v>
      </c>
      <c r="H187" s="58">
        <f>F187</f>
        <v>2086700.7</v>
      </c>
      <c r="I187" s="59">
        <v>857794698.09</v>
      </c>
      <c r="J187" s="59">
        <v>0</v>
      </c>
      <c r="K187" s="60">
        <f>+F187+I187-J187</f>
        <v>859881398.7900001</v>
      </c>
      <c r="L187" s="66">
        <v>0</v>
      </c>
      <c r="M187" s="60">
        <f>+K187</f>
        <v>859881398.7900001</v>
      </c>
      <c r="N187" s="61">
        <v>859881</v>
      </c>
      <c r="O187" s="62">
        <v>1603769.11</v>
      </c>
      <c r="P187" s="63">
        <v>1604</v>
      </c>
      <c r="Q187" s="64">
        <v>0</v>
      </c>
      <c r="R187" s="63">
        <v>0</v>
      </c>
      <c r="S187" s="65">
        <v>861485</v>
      </c>
      <c r="T187" s="65">
        <v>0</v>
      </c>
      <c r="U187" s="65">
        <v>861485</v>
      </c>
    </row>
    <row r="188" spans="1:21" ht="11.25">
      <c r="A188" s="37" t="s">
        <v>2204</v>
      </c>
      <c r="B188" s="114" t="s">
        <v>2205</v>
      </c>
      <c r="C188" s="38">
        <f aca="true" t="shared" si="65" ref="C188:K188">C189+C197</f>
        <v>0</v>
      </c>
      <c r="D188" s="38">
        <f t="shared" si="65"/>
        <v>710026236177</v>
      </c>
      <c r="E188" s="38">
        <f t="shared" si="65"/>
        <v>822854307096.56</v>
      </c>
      <c r="F188" s="39">
        <f t="shared" si="65"/>
        <v>-112828070919.56</v>
      </c>
      <c r="G188" s="39">
        <f t="shared" si="65"/>
        <v>0</v>
      </c>
      <c r="H188" s="39">
        <f t="shared" si="65"/>
        <v>-112828070919.56</v>
      </c>
      <c r="I188" s="40">
        <f t="shared" si="65"/>
        <v>967937600</v>
      </c>
      <c r="J188" s="40">
        <f t="shared" si="65"/>
        <v>191375314252.93</v>
      </c>
      <c r="K188" s="39">
        <f t="shared" si="65"/>
        <v>-303235447572.49</v>
      </c>
      <c r="L188" s="41">
        <v>0</v>
      </c>
      <c r="M188" s="41">
        <v>0</v>
      </c>
      <c r="N188" s="42">
        <v>-303235448</v>
      </c>
      <c r="O188" s="42">
        <v>34264929142</v>
      </c>
      <c r="P188" s="42">
        <v>34264930</v>
      </c>
      <c r="Q188" s="42">
        <v>195924042995.11</v>
      </c>
      <c r="R188" s="42">
        <v>195924043</v>
      </c>
      <c r="S188" s="78">
        <v>-464894561</v>
      </c>
      <c r="T188" s="78">
        <v>0</v>
      </c>
      <c r="U188" s="78">
        <v>-464894561</v>
      </c>
    </row>
    <row r="189" spans="1:21" ht="11.25">
      <c r="A189" s="44" t="s">
        <v>2206</v>
      </c>
      <c r="B189" s="115" t="s">
        <v>2207</v>
      </c>
      <c r="C189" s="45">
        <f aca="true" t="shared" si="66" ref="C189:K189">SUM(C190:C196)</f>
        <v>0</v>
      </c>
      <c r="D189" s="45">
        <f t="shared" si="66"/>
        <v>44612973700</v>
      </c>
      <c r="E189" s="45">
        <f t="shared" si="66"/>
        <v>665413683721</v>
      </c>
      <c r="F189" s="46">
        <f t="shared" si="66"/>
        <v>-620800710021</v>
      </c>
      <c r="G189" s="46">
        <f t="shared" si="66"/>
        <v>0</v>
      </c>
      <c r="H189" s="46">
        <f t="shared" si="66"/>
        <v>-620800710021</v>
      </c>
      <c r="I189" s="47">
        <f t="shared" si="66"/>
        <v>0</v>
      </c>
      <c r="J189" s="47">
        <f t="shared" si="66"/>
        <v>16328025254</v>
      </c>
      <c r="K189" s="46">
        <f t="shared" si="66"/>
        <v>-637128735275</v>
      </c>
      <c r="L189" s="48">
        <v>0</v>
      </c>
      <c r="M189" s="48">
        <v>0</v>
      </c>
      <c r="N189" s="51">
        <v>-637128735</v>
      </c>
      <c r="O189" s="51">
        <v>27768351884</v>
      </c>
      <c r="P189" s="51">
        <v>27768352</v>
      </c>
      <c r="Q189" s="51">
        <v>9528525254</v>
      </c>
      <c r="R189" s="51">
        <v>9528525</v>
      </c>
      <c r="S189" s="89">
        <v>-618888908</v>
      </c>
      <c r="T189" s="89">
        <v>0</v>
      </c>
      <c r="U189" s="89">
        <v>-618888908</v>
      </c>
    </row>
    <row r="190" spans="1:21" ht="11.25">
      <c r="A190" s="52" t="s">
        <v>2208</v>
      </c>
      <c r="B190" s="116" t="s">
        <v>1591</v>
      </c>
      <c r="C190" s="53">
        <v>0</v>
      </c>
      <c r="D190" s="56">
        <v>3600000000</v>
      </c>
      <c r="E190" s="53">
        <v>84600000000</v>
      </c>
      <c r="F190" s="57">
        <f aca="true" t="shared" si="67" ref="F190:F196">C190+D190-E190</f>
        <v>-81000000000</v>
      </c>
      <c r="G190" s="58">
        <v>0</v>
      </c>
      <c r="H190" s="58">
        <f aca="true" t="shared" si="68" ref="H190:H196">F190</f>
        <v>-81000000000</v>
      </c>
      <c r="I190" s="59">
        <v>0</v>
      </c>
      <c r="J190" s="59">
        <v>0</v>
      </c>
      <c r="K190" s="60">
        <f aca="true" t="shared" si="69" ref="K190:K196">+F190+I190-J190</f>
        <v>-81000000000</v>
      </c>
      <c r="L190" s="66">
        <v>0</v>
      </c>
      <c r="M190" s="60">
        <f aca="true" t="shared" si="70" ref="M190:M196">+K190</f>
        <v>-81000000000</v>
      </c>
      <c r="N190" s="61">
        <v>-81000000</v>
      </c>
      <c r="O190" s="62">
        <v>14400000000</v>
      </c>
      <c r="P190" s="63">
        <v>14400000</v>
      </c>
      <c r="Q190" s="64">
        <v>0</v>
      </c>
      <c r="R190" s="63">
        <v>0</v>
      </c>
      <c r="S190" s="65">
        <v>-66600000</v>
      </c>
      <c r="T190" s="65">
        <v>0</v>
      </c>
      <c r="U190" s="65">
        <v>-66600000</v>
      </c>
    </row>
    <row r="191" spans="1:21" ht="11.25">
      <c r="A191" s="52" t="s">
        <v>2209</v>
      </c>
      <c r="B191" s="116" t="s">
        <v>1592</v>
      </c>
      <c r="C191" s="53">
        <v>0</v>
      </c>
      <c r="D191" s="56">
        <v>2200000000</v>
      </c>
      <c r="E191" s="53">
        <v>84260000000</v>
      </c>
      <c r="F191" s="57">
        <f t="shared" si="67"/>
        <v>-82060000000</v>
      </c>
      <c r="G191" s="58">
        <v>0</v>
      </c>
      <c r="H191" s="58">
        <f t="shared" si="68"/>
        <v>-82060000000</v>
      </c>
      <c r="I191" s="59">
        <v>0</v>
      </c>
      <c r="J191" s="59">
        <v>1000000000</v>
      </c>
      <c r="K191" s="60">
        <f t="shared" si="69"/>
        <v>-83060000000</v>
      </c>
      <c r="L191" s="66">
        <v>0</v>
      </c>
      <c r="M191" s="60">
        <f t="shared" si="70"/>
        <v>-83060000000</v>
      </c>
      <c r="N191" s="61">
        <v>-83060000</v>
      </c>
      <c r="O191" s="62">
        <v>0</v>
      </c>
      <c r="P191" s="63">
        <v>0</v>
      </c>
      <c r="Q191" s="64">
        <v>1200000000</v>
      </c>
      <c r="R191" s="63">
        <v>1200000</v>
      </c>
      <c r="S191" s="65">
        <v>-84260000</v>
      </c>
      <c r="T191" s="65">
        <v>0</v>
      </c>
      <c r="U191" s="65">
        <v>-84260000</v>
      </c>
    </row>
    <row r="192" spans="1:21" ht="11.25">
      <c r="A192" s="52" t="s">
        <v>2210</v>
      </c>
      <c r="B192" s="116" t="s">
        <v>1593</v>
      </c>
      <c r="C192" s="53">
        <v>0</v>
      </c>
      <c r="D192" s="56">
        <v>16812973700</v>
      </c>
      <c r="E192" s="53">
        <v>130028627500</v>
      </c>
      <c r="F192" s="57">
        <f t="shared" si="67"/>
        <v>-113215653800</v>
      </c>
      <c r="G192" s="58">
        <v>0</v>
      </c>
      <c r="H192" s="58">
        <f t="shared" si="68"/>
        <v>-113215653800</v>
      </c>
      <c r="I192" s="59">
        <v>0</v>
      </c>
      <c r="J192" s="59">
        <v>14210000000</v>
      </c>
      <c r="K192" s="60">
        <f t="shared" si="69"/>
        <v>-127425653800</v>
      </c>
      <c r="L192" s="66">
        <v>0</v>
      </c>
      <c r="M192" s="60">
        <f t="shared" si="70"/>
        <v>-127425653800</v>
      </c>
      <c r="N192" s="61">
        <v>-127425654</v>
      </c>
      <c r="O192" s="62">
        <v>12735839528</v>
      </c>
      <c r="P192" s="63">
        <v>12735840</v>
      </c>
      <c r="Q192" s="64">
        <v>7210500000</v>
      </c>
      <c r="R192" s="63">
        <v>7210500</v>
      </c>
      <c r="S192" s="65">
        <v>-121900314</v>
      </c>
      <c r="T192" s="65">
        <v>0</v>
      </c>
      <c r="U192" s="65">
        <v>-121900314</v>
      </c>
    </row>
    <row r="193" spans="1:21" ht="11.25">
      <c r="A193" s="52" t="s">
        <v>2211</v>
      </c>
      <c r="B193" s="117" t="s">
        <v>1594</v>
      </c>
      <c r="C193" s="53">
        <v>0</v>
      </c>
      <c r="D193" s="56">
        <v>22000000000</v>
      </c>
      <c r="E193" s="53">
        <v>44000000000</v>
      </c>
      <c r="F193" s="57">
        <f t="shared" si="67"/>
        <v>-22000000000</v>
      </c>
      <c r="G193" s="58">
        <v>0</v>
      </c>
      <c r="H193" s="58">
        <f t="shared" si="68"/>
        <v>-22000000000</v>
      </c>
      <c r="I193" s="59">
        <v>0</v>
      </c>
      <c r="J193" s="59">
        <v>1118025254</v>
      </c>
      <c r="K193" s="60">
        <f t="shared" si="69"/>
        <v>-23118025254</v>
      </c>
      <c r="L193" s="66">
        <v>0</v>
      </c>
      <c r="M193" s="60">
        <f t="shared" si="70"/>
        <v>-23118025254</v>
      </c>
      <c r="N193" s="61">
        <v>-23118025</v>
      </c>
      <c r="O193" s="62">
        <v>632512356</v>
      </c>
      <c r="P193" s="63">
        <v>632512</v>
      </c>
      <c r="Q193" s="64">
        <v>1118025254</v>
      </c>
      <c r="R193" s="63">
        <v>1118025</v>
      </c>
      <c r="S193" s="65">
        <v>-23603538</v>
      </c>
      <c r="T193" s="65">
        <v>0</v>
      </c>
      <c r="U193" s="65">
        <v>-23603538</v>
      </c>
    </row>
    <row r="194" spans="1:21" ht="11.25">
      <c r="A194" s="52" t="s">
        <v>2212</v>
      </c>
      <c r="B194" s="116" t="s">
        <v>1595</v>
      </c>
      <c r="C194" s="53">
        <v>0</v>
      </c>
      <c r="D194" s="56">
        <v>0</v>
      </c>
      <c r="E194" s="53">
        <v>155000000000</v>
      </c>
      <c r="F194" s="57">
        <f t="shared" si="67"/>
        <v>-155000000000</v>
      </c>
      <c r="G194" s="58">
        <v>0</v>
      </c>
      <c r="H194" s="58">
        <f t="shared" si="68"/>
        <v>-155000000000</v>
      </c>
      <c r="I194" s="59">
        <v>0</v>
      </c>
      <c r="J194" s="59">
        <v>0</v>
      </c>
      <c r="K194" s="60">
        <f t="shared" si="69"/>
        <v>-155000000000</v>
      </c>
      <c r="L194" s="66">
        <v>0</v>
      </c>
      <c r="M194" s="60">
        <f t="shared" si="70"/>
        <v>-155000000000</v>
      </c>
      <c r="N194" s="61">
        <v>-155000000</v>
      </c>
      <c r="O194" s="59">
        <v>0</v>
      </c>
      <c r="P194" s="63">
        <v>0</v>
      </c>
      <c r="Q194" s="63">
        <v>0</v>
      </c>
      <c r="R194" s="63">
        <v>0</v>
      </c>
      <c r="S194" s="65">
        <v>-155000000</v>
      </c>
      <c r="T194" s="65">
        <v>0</v>
      </c>
      <c r="U194" s="65">
        <v>-155000000</v>
      </c>
    </row>
    <row r="195" spans="1:21" ht="11.25">
      <c r="A195" s="52" t="s">
        <v>2213</v>
      </c>
      <c r="B195" s="116" t="s">
        <v>1596</v>
      </c>
      <c r="C195" s="53">
        <v>0</v>
      </c>
      <c r="D195" s="56">
        <v>0</v>
      </c>
      <c r="E195" s="53">
        <v>119254080946</v>
      </c>
      <c r="F195" s="57">
        <f t="shared" si="67"/>
        <v>-119254080946</v>
      </c>
      <c r="G195" s="58">
        <v>0</v>
      </c>
      <c r="H195" s="58">
        <f t="shared" si="68"/>
        <v>-119254080946</v>
      </c>
      <c r="I195" s="59">
        <v>0</v>
      </c>
      <c r="J195" s="59">
        <v>0</v>
      </c>
      <c r="K195" s="60">
        <f t="shared" si="69"/>
        <v>-119254080946</v>
      </c>
      <c r="L195" s="66">
        <v>0</v>
      </c>
      <c r="M195" s="60">
        <f t="shared" si="70"/>
        <v>-119254080946</v>
      </c>
      <c r="N195" s="61">
        <v>-119254081</v>
      </c>
      <c r="O195" s="59">
        <v>0</v>
      </c>
      <c r="P195" s="63">
        <v>0</v>
      </c>
      <c r="Q195" s="63">
        <v>0</v>
      </c>
      <c r="R195" s="63">
        <v>0</v>
      </c>
      <c r="S195" s="65">
        <v>-119254081</v>
      </c>
      <c r="T195" s="65">
        <v>0</v>
      </c>
      <c r="U195" s="65">
        <v>-119254081</v>
      </c>
    </row>
    <row r="196" spans="1:21" ht="11.25">
      <c r="A196" s="52" t="s">
        <v>2214</v>
      </c>
      <c r="B196" s="116" t="s">
        <v>1597</v>
      </c>
      <c r="C196" s="53">
        <v>0</v>
      </c>
      <c r="D196" s="56">
        <v>0</v>
      </c>
      <c r="E196" s="53">
        <v>48270975275</v>
      </c>
      <c r="F196" s="57">
        <f t="shared" si="67"/>
        <v>-48270975275</v>
      </c>
      <c r="G196" s="58">
        <v>0</v>
      </c>
      <c r="H196" s="58">
        <f t="shared" si="68"/>
        <v>-48270975275</v>
      </c>
      <c r="I196" s="59">
        <v>0</v>
      </c>
      <c r="J196" s="59">
        <v>0</v>
      </c>
      <c r="K196" s="60">
        <f t="shared" si="69"/>
        <v>-48270975275</v>
      </c>
      <c r="L196" s="66">
        <v>0</v>
      </c>
      <c r="M196" s="60">
        <f t="shared" si="70"/>
        <v>-48270975275</v>
      </c>
      <c r="N196" s="61">
        <v>-48270975</v>
      </c>
      <c r="O196" s="59">
        <v>0</v>
      </c>
      <c r="P196" s="63">
        <v>0</v>
      </c>
      <c r="Q196" s="63">
        <v>0</v>
      </c>
      <c r="R196" s="63">
        <v>0</v>
      </c>
      <c r="S196" s="65">
        <v>-48270975</v>
      </c>
      <c r="T196" s="65">
        <v>0</v>
      </c>
      <c r="U196" s="65">
        <v>-48270975</v>
      </c>
    </row>
    <row r="197" spans="1:21" ht="11.25">
      <c r="A197" s="44" t="s">
        <v>2215</v>
      </c>
      <c r="B197" s="115" t="s">
        <v>2216</v>
      </c>
      <c r="C197" s="45">
        <f aca="true" t="shared" si="71" ref="C197:K197">SUM(C198:C204)</f>
        <v>0</v>
      </c>
      <c r="D197" s="45">
        <f t="shared" si="71"/>
        <v>665413262477</v>
      </c>
      <c r="E197" s="45">
        <f t="shared" si="71"/>
        <v>157440623375.56</v>
      </c>
      <c r="F197" s="46">
        <f t="shared" si="71"/>
        <v>507972639101.44</v>
      </c>
      <c r="G197" s="46">
        <f t="shared" si="71"/>
        <v>0</v>
      </c>
      <c r="H197" s="46">
        <f t="shared" si="71"/>
        <v>507972639101.44</v>
      </c>
      <c r="I197" s="47">
        <f t="shared" si="71"/>
        <v>967937600</v>
      </c>
      <c r="J197" s="47">
        <f t="shared" si="71"/>
        <v>175047288998.93</v>
      </c>
      <c r="K197" s="46">
        <f t="shared" si="71"/>
        <v>333893287702.51</v>
      </c>
      <c r="L197" s="48">
        <v>0</v>
      </c>
      <c r="M197" s="48">
        <v>0</v>
      </c>
      <c r="N197" s="51">
        <v>333893287</v>
      </c>
      <c r="O197" s="51">
        <v>6496577258</v>
      </c>
      <c r="P197" s="51">
        <v>6496578</v>
      </c>
      <c r="Q197" s="51">
        <v>186395517741.11</v>
      </c>
      <c r="R197" s="51">
        <v>186395518</v>
      </c>
      <c r="S197" s="89">
        <v>153994347</v>
      </c>
      <c r="T197" s="89">
        <v>0</v>
      </c>
      <c r="U197" s="89">
        <v>153994347</v>
      </c>
    </row>
    <row r="198" spans="1:21" ht="11.25">
      <c r="A198" s="52" t="s">
        <v>2217</v>
      </c>
      <c r="B198" s="116" t="s">
        <v>1591</v>
      </c>
      <c r="C198" s="53">
        <v>0</v>
      </c>
      <c r="D198" s="56">
        <v>84600000000</v>
      </c>
      <c r="E198" s="53">
        <v>3600000000</v>
      </c>
      <c r="F198" s="57">
        <f aca="true" t="shared" si="72" ref="F198:F204">C198+D198-E198</f>
        <v>81000000000</v>
      </c>
      <c r="G198" s="58">
        <v>0</v>
      </c>
      <c r="H198" s="58">
        <f aca="true" t="shared" si="73" ref="H198:H204">F198</f>
        <v>81000000000</v>
      </c>
      <c r="I198" s="59">
        <v>0</v>
      </c>
      <c r="J198" s="59">
        <v>66600000000</v>
      </c>
      <c r="K198" s="60">
        <f aca="true" t="shared" si="74" ref="K198:K204">+F198+I198-J198</f>
        <v>14400000000</v>
      </c>
      <c r="L198" s="66">
        <v>0</v>
      </c>
      <c r="M198" s="60">
        <f aca="true" t="shared" si="75" ref="M198:M204">+K198</f>
        <v>14400000000</v>
      </c>
      <c r="N198" s="61">
        <v>14400000</v>
      </c>
      <c r="O198" s="62">
        <v>0</v>
      </c>
      <c r="P198" s="63">
        <v>0</v>
      </c>
      <c r="Q198" s="64">
        <v>14400000000</v>
      </c>
      <c r="R198" s="63">
        <v>14400000</v>
      </c>
      <c r="S198" s="65">
        <v>0</v>
      </c>
      <c r="T198" s="65">
        <v>0</v>
      </c>
      <c r="U198" s="65">
        <v>0</v>
      </c>
    </row>
    <row r="199" spans="1:21" ht="11.25">
      <c r="A199" s="52" t="s">
        <v>2218</v>
      </c>
      <c r="B199" s="116" t="s">
        <v>1592</v>
      </c>
      <c r="C199" s="53">
        <v>0</v>
      </c>
      <c r="D199" s="56">
        <v>84260000000</v>
      </c>
      <c r="E199" s="53">
        <v>8182244556.5</v>
      </c>
      <c r="F199" s="57">
        <f t="shared" si="72"/>
        <v>76077755443.5</v>
      </c>
      <c r="G199" s="58">
        <v>0</v>
      </c>
      <c r="H199" s="58">
        <f t="shared" si="73"/>
        <v>76077755443.5</v>
      </c>
      <c r="I199" s="59">
        <v>967937600</v>
      </c>
      <c r="J199" s="59">
        <v>1940959555.13</v>
      </c>
      <c r="K199" s="60">
        <f t="shared" si="74"/>
        <v>75104733488.37</v>
      </c>
      <c r="L199" s="66">
        <v>0</v>
      </c>
      <c r="M199" s="60">
        <f t="shared" si="75"/>
        <v>75104733488.37</v>
      </c>
      <c r="N199" s="61">
        <v>75104733</v>
      </c>
      <c r="O199" s="62">
        <v>1195000000</v>
      </c>
      <c r="P199" s="63">
        <v>1195000</v>
      </c>
      <c r="Q199" s="64">
        <v>50448366644</v>
      </c>
      <c r="R199" s="63">
        <v>50448366</v>
      </c>
      <c r="S199" s="65">
        <v>25851367</v>
      </c>
      <c r="T199" s="65">
        <v>0</v>
      </c>
      <c r="U199" s="65">
        <v>25851367</v>
      </c>
    </row>
    <row r="200" spans="1:21" ht="11.25">
      <c r="A200" s="52" t="s">
        <v>2219</v>
      </c>
      <c r="B200" s="116" t="s">
        <v>1593</v>
      </c>
      <c r="C200" s="53">
        <v>0</v>
      </c>
      <c r="D200" s="56">
        <v>130028627500</v>
      </c>
      <c r="E200" s="53">
        <v>26704376861.06</v>
      </c>
      <c r="F200" s="57">
        <f t="shared" si="72"/>
        <v>103324250638.94</v>
      </c>
      <c r="G200" s="58">
        <v>0</v>
      </c>
      <c r="H200" s="58">
        <f t="shared" si="73"/>
        <v>103324250638.94</v>
      </c>
      <c r="I200" s="59">
        <v>0</v>
      </c>
      <c r="J200" s="59">
        <v>32027453215.89</v>
      </c>
      <c r="K200" s="60">
        <f t="shared" si="74"/>
        <v>71296797423.05</v>
      </c>
      <c r="L200" s="66">
        <v>0</v>
      </c>
      <c r="M200" s="60">
        <f t="shared" si="75"/>
        <v>71296797423.05</v>
      </c>
      <c r="N200" s="61">
        <v>71296797</v>
      </c>
      <c r="O200" s="62">
        <v>4223552004</v>
      </c>
      <c r="P200" s="63">
        <v>4223553</v>
      </c>
      <c r="Q200" s="64">
        <v>31345376559.99</v>
      </c>
      <c r="R200" s="63">
        <v>31345377</v>
      </c>
      <c r="S200" s="65">
        <v>44174973</v>
      </c>
      <c r="T200" s="65">
        <v>0</v>
      </c>
      <c r="U200" s="65">
        <v>44174973</v>
      </c>
    </row>
    <row r="201" spans="1:21" ht="11.25">
      <c r="A201" s="52" t="s">
        <v>2220</v>
      </c>
      <c r="B201" s="117" t="s">
        <v>1594</v>
      </c>
      <c r="C201" s="53">
        <v>0</v>
      </c>
      <c r="D201" s="56">
        <v>43999578756</v>
      </c>
      <c r="E201" s="53">
        <v>22000000000</v>
      </c>
      <c r="F201" s="57">
        <f t="shared" si="72"/>
        <v>21999578756</v>
      </c>
      <c r="G201" s="58">
        <v>0</v>
      </c>
      <c r="H201" s="58">
        <f t="shared" si="73"/>
        <v>21999578756</v>
      </c>
      <c r="I201" s="59">
        <v>0</v>
      </c>
      <c r="J201" s="59">
        <v>1780109585.91</v>
      </c>
      <c r="K201" s="60">
        <f t="shared" si="74"/>
        <v>20219469170.09</v>
      </c>
      <c r="L201" s="66">
        <v>0</v>
      </c>
      <c r="M201" s="60">
        <f t="shared" si="75"/>
        <v>20219469170.09</v>
      </c>
      <c r="N201" s="61">
        <v>20219469</v>
      </c>
      <c r="O201" s="62">
        <v>1078025254</v>
      </c>
      <c r="P201" s="63">
        <v>1078025</v>
      </c>
      <c r="Q201" s="64">
        <v>5220451250.12</v>
      </c>
      <c r="R201" s="63">
        <v>5220451</v>
      </c>
      <c r="S201" s="65">
        <v>16077043</v>
      </c>
      <c r="T201" s="65">
        <v>0</v>
      </c>
      <c r="U201" s="65">
        <v>16077043</v>
      </c>
    </row>
    <row r="202" spans="1:21" ht="11.25">
      <c r="A202" s="52" t="s">
        <v>2221</v>
      </c>
      <c r="B202" s="116" t="s">
        <v>1595</v>
      </c>
      <c r="C202" s="53">
        <v>0</v>
      </c>
      <c r="D202" s="56">
        <v>155000000000</v>
      </c>
      <c r="E202" s="53">
        <v>33835360146</v>
      </c>
      <c r="F202" s="57">
        <f t="shared" si="72"/>
        <v>121164639854</v>
      </c>
      <c r="G202" s="58">
        <v>0</v>
      </c>
      <c r="H202" s="58">
        <f t="shared" si="73"/>
        <v>121164639854</v>
      </c>
      <c r="I202" s="59">
        <v>0</v>
      </c>
      <c r="J202" s="59">
        <v>58780380293</v>
      </c>
      <c r="K202" s="60">
        <f t="shared" si="74"/>
        <v>62384259561</v>
      </c>
      <c r="L202" s="66">
        <v>0</v>
      </c>
      <c r="M202" s="60">
        <f t="shared" si="75"/>
        <v>62384259561</v>
      </c>
      <c r="N202" s="61">
        <v>62384260</v>
      </c>
      <c r="O202" s="62">
        <v>0</v>
      </c>
      <c r="P202" s="63">
        <v>0</v>
      </c>
      <c r="Q202" s="64">
        <v>6988024107</v>
      </c>
      <c r="R202" s="63">
        <v>6988025</v>
      </c>
      <c r="S202" s="65">
        <v>55396235</v>
      </c>
      <c r="T202" s="65">
        <v>0</v>
      </c>
      <c r="U202" s="65">
        <v>55396235</v>
      </c>
    </row>
    <row r="203" spans="1:21" ht="11.25">
      <c r="A203" s="52" t="s">
        <v>2222</v>
      </c>
      <c r="B203" s="116" t="s">
        <v>1596</v>
      </c>
      <c r="C203" s="53">
        <v>0</v>
      </c>
      <c r="D203" s="56">
        <v>119254080946</v>
      </c>
      <c r="E203" s="53">
        <v>52951957014</v>
      </c>
      <c r="F203" s="57">
        <f t="shared" si="72"/>
        <v>66302123932</v>
      </c>
      <c r="G203" s="58">
        <v>0</v>
      </c>
      <c r="H203" s="58">
        <f t="shared" si="73"/>
        <v>66302123932</v>
      </c>
      <c r="I203" s="59">
        <v>0</v>
      </c>
      <c r="J203" s="59">
        <v>13773071146</v>
      </c>
      <c r="K203" s="60">
        <f t="shared" si="74"/>
        <v>52529052786</v>
      </c>
      <c r="L203" s="66">
        <v>0</v>
      </c>
      <c r="M203" s="60">
        <f t="shared" si="75"/>
        <v>52529052786</v>
      </c>
      <c r="N203" s="61">
        <v>52529053</v>
      </c>
      <c r="O203" s="62">
        <v>0</v>
      </c>
      <c r="P203" s="63">
        <v>0</v>
      </c>
      <c r="Q203" s="64">
        <v>40034323906</v>
      </c>
      <c r="R203" s="63">
        <v>40034324</v>
      </c>
      <c r="S203" s="65">
        <v>12494729</v>
      </c>
      <c r="T203" s="65">
        <v>0</v>
      </c>
      <c r="U203" s="65">
        <v>12494729</v>
      </c>
    </row>
    <row r="204" spans="1:21" ht="11.25">
      <c r="A204" s="52" t="s">
        <v>2223</v>
      </c>
      <c r="B204" s="116" t="s">
        <v>1597</v>
      </c>
      <c r="C204" s="53">
        <v>0</v>
      </c>
      <c r="D204" s="56">
        <v>48270975275</v>
      </c>
      <c r="E204" s="53">
        <v>10166684798</v>
      </c>
      <c r="F204" s="57">
        <f t="shared" si="72"/>
        <v>38104290477</v>
      </c>
      <c r="G204" s="58">
        <v>0</v>
      </c>
      <c r="H204" s="58">
        <f t="shared" si="73"/>
        <v>38104290477</v>
      </c>
      <c r="I204" s="59">
        <v>0</v>
      </c>
      <c r="J204" s="59">
        <v>145315203</v>
      </c>
      <c r="K204" s="60">
        <f t="shared" si="74"/>
        <v>37958975274</v>
      </c>
      <c r="L204" s="66">
        <v>0</v>
      </c>
      <c r="M204" s="60">
        <f t="shared" si="75"/>
        <v>37958975274</v>
      </c>
      <c r="N204" s="61">
        <v>37958975</v>
      </c>
      <c r="O204" s="62">
        <v>0</v>
      </c>
      <c r="P204" s="63">
        <v>0</v>
      </c>
      <c r="Q204" s="64">
        <v>37958975274</v>
      </c>
      <c r="R204" s="63">
        <v>37958975</v>
      </c>
      <c r="S204" s="65">
        <v>0</v>
      </c>
      <c r="T204" s="65">
        <v>0</v>
      </c>
      <c r="U204" s="65">
        <v>0</v>
      </c>
    </row>
    <row r="205" spans="1:21" ht="11.25">
      <c r="A205" s="37" t="s">
        <v>2224</v>
      </c>
      <c r="B205" s="114" t="s">
        <v>2225</v>
      </c>
      <c r="C205" s="38">
        <f aca="true" t="shared" si="76" ref="C205:K205">C206+C213</f>
        <v>0</v>
      </c>
      <c r="D205" s="38">
        <f t="shared" si="76"/>
        <v>85826933454</v>
      </c>
      <c r="E205" s="38">
        <f t="shared" si="76"/>
        <v>29754803061.04</v>
      </c>
      <c r="F205" s="39">
        <f t="shared" si="76"/>
        <v>56072130392.96</v>
      </c>
      <c r="G205" s="39">
        <f t="shared" si="76"/>
        <v>0</v>
      </c>
      <c r="H205" s="39">
        <f t="shared" si="76"/>
        <v>56072130392.96</v>
      </c>
      <c r="I205" s="40">
        <f t="shared" si="76"/>
        <v>113910599503.41</v>
      </c>
      <c r="J205" s="40">
        <f t="shared" si="76"/>
        <v>14636303771.57</v>
      </c>
      <c r="K205" s="39">
        <f t="shared" si="76"/>
        <v>155346426124.8</v>
      </c>
      <c r="L205" s="41">
        <v>0</v>
      </c>
      <c r="M205" s="41">
        <v>0</v>
      </c>
      <c r="N205" s="42">
        <v>155346425.842</v>
      </c>
      <c r="O205" s="42">
        <v>48025435456.78999</v>
      </c>
      <c r="P205" s="42">
        <v>48025436</v>
      </c>
      <c r="Q205" s="42">
        <v>54354217927.43</v>
      </c>
      <c r="R205" s="42">
        <v>54354218</v>
      </c>
      <c r="S205" s="78">
        <v>149017643.842</v>
      </c>
      <c r="T205" s="78">
        <v>0</v>
      </c>
      <c r="U205" s="78">
        <v>149017643.842</v>
      </c>
    </row>
    <row r="206" spans="1:21" ht="11.25">
      <c r="A206" s="44" t="s">
        <v>2226</v>
      </c>
      <c r="B206" s="115" t="s">
        <v>2227</v>
      </c>
      <c r="C206" s="45">
        <f aca="true" t="shared" si="77" ref="C206:H206">SUM(C208:C212)</f>
        <v>0</v>
      </c>
      <c r="D206" s="45">
        <f t="shared" si="77"/>
        <v>71781674526</v>
      </c>
      <c r="E206" s="45">
        <f t="shared" si="77"/>
        <v>15709544133.04</v>
      </c>
      <c r="F206" s="46">
        <f t="shared" si="77"/>
        <v>56072130392.96</v>
      </c>
      <c r="G206" s="46">
        <f t="shared" si="77"/>
        <v>0</v>
      </c>
      <c r="H206" s="46">
        <f t="shared" si="77"/>
        <v>56072130392.96</v>
      </c>
      <c r="I206" s="47">
        <f>SUM(I207:I212)</f>
        <v>109584808417.41</v>
      </c>
      <c r="J206" s="47">
        <f>SUM(J207:J212)</f>
        <v>10534778527.57</v>
      </c>
      <c r="K206" s="46">
        <f>SUM(K207:K212)</f>
        <v>155122160282.8</v>
      </c>
      <c r="L206" s="48">
        <v>0</v>
      </c>
      <c r="M206" s="48">
        <v>0</v>
      </c>
      <c r="N206" s="51">
        <v>155122160</v>
      </c>
      <c r="O206" s="51">
        <v>31912283524.149998</v>
      </c>
      <c r="P206" s="51">
        <v>31912284</v>
      </c>
      <c r="Q206" s="51">
        <v>39454055520.79</v>
      </c>
      <c r="R206" s="51">
        <v>39454056</v>
      </c>
      <c r="S206" s="89">
        <v>147580388</v>
      </c>
      <c r="T206" s="89">
        <v>0</v>
      </c>
      <c r="U206" s="89">
        <v>147580388</v>
      </c>
    </row>
    <row r="207" spans="1:21" ht="11.25">
      <c r="A207" s="52" t="s">
        <v>2228</v>
      </c>
      <c r="B207" s="116" t="s">
        <v>2229</v>
      </c>
      <c r="C207" s="53"/>
      <c r="D207" s="53"/>
      <c r="E207" s="53"/>
      <c r="F207" s="57">
        <v>0</v>
      </c>
      <c r="G207" s="46">
        <v>0</v>
      </c>
      <c r="H207" s="67">
        <v>0</v>
      </c>
      <c r="I207" s="59">
        <v>39860000000</v>
      </c>
      <c r="J207" s="59">
        <v>0</v>
      </c>
      <c r="K207" s="60">
        <f aca="true" t="shared" si="78" ref="K207:K212">+F207+I207-J207</f>
        <v>39860000000</v>
      </c>
      <c r="L207" s="66">
        <v>0</v>
      </c>
      <c r="M207" s="60">
        <f aca="true" t="shared" si="79" ref="M207:M212">+K207</f>
        <v>39860000000</v>
      </c>
      <c r="N207" s="61">
        <v>39860000</v>
      </c>
      <c r="O207" s="59">
        <v>0</v>
      </c>
      <c r="P207" s="63">
        <v>0</v>
      </c>
      <c r="Q207" s="63">
        <v>0</v>
      </c>
      <c r="R207" s="63">
        <v>0</v>
      </c>
      <c r="S207" s="65">
        <v>39860000</v>
      </c>
      <c r="T207" s="65">
        <v>0</v>
      </c>
      <c r="U207" s="65">
        <v>39860000</v>
      </c>
    </row>
    <row r="208" spans="1:21" ht="11.25">
      <c r="A208" s="52" t="s">
        <v>2230</v>
      </c>
      <c r="B208" s="116" t="s">
        <v>1592</v>
      </c>
      <c r="C208" s="53">
        <v>0</v>
      </c>
      <c r="D208" s="56">
        <v>5968628318</v>
      </c>
      <c r="E208" s="53">
        <v>148167799.5</v>
      </c>
      <c r="F208" s="57">
        <f>C208+D208-E208</f>
        <v>5820460518.5</v>
      </c>
      <c r="G208" s="58">
        <v>0</v>
      </c>
      <c r="H208" s="58">
        <f>F208</f>
        <v>5820460518.5</v>
      </c>
      <c r="I208" s="59">
        <v>1801749590.13</v>
      </c>
      <c r="J208" s="59">
        <v>645948110.57</v>
      </c>
      <c r="K208" s="60">
        <f t="shared" si="78"/>
        <v>6976261998.06</v>
      </c>
      <c r="L208" s="66">
        <v>0</v>
      </c>
      <c r="M208" s="60">
        <f t="shared" si="79"/>
        <v>6976261998.06</v>
      </c>
      <c r="N208" s="61">
        <v>6976262</v>
      </c>
      <c r="O208" s="62">
        <v>26142237586.649998</v>
      </c>
      <c r="P208" s="63">
        <v>26142238</v>
      </c>
      <c r="Q208" s="64">
        <v>75578880</v>
      </c>
      <c r="R208" s="63">
        <v>75579</v>
      </c>
      <c r="S208" s="65">
        <v>33042921</v>
      </c>
      <c r="T208" s="65">
        <v>0</v>
      </c>
      <c r="U208" s="65">
        <v>33042921</v>
      </c>
    </row>
    <row r="209" spans="1:21" ht="11.25">
      <c r="A209" s="52" t="s">
        <v>2231</v>
      </c>
      <c r="B209" s="116" t="s">
        <v>1593</v>
      </c>
      <c r="C209" s="53">
        <v>0</v>
      </c>
      <c r="D209" s="56">
        <v>8986369958</v>
      </c>
      <c r="E209" s="53">
        <v>1522208127.54</v>
      </c>
      <c r="F209" s="57">
        <f>C209+D209-E209</f>
        <v>7464161830.46</v>
      </c>
      <c r="G209" s="58">
        <v>0</v>
      </c>
      <c r="H209" s="58">
        <f>F209</f>
        <v>7464161830.46</v>
      </c>
      <c r="I209" s="59">
        <v>41470910616.57</v>
      </c>
      <c r="J209" s="59">
        <v>0</v>
      </c>
      <c r="K209" s="60">
        <f t="shared" si="78"/>
        <v>48935072447.03</v>
      </c>
      <c r="L209" s="66">
        <v>0</v>
      </c>
      <c r="M209" s="60">
        <f t="shared" si="79"/>
        <v>48935072447.03</v>
      </c>
      <c r="N209" s="61">
        <v>48935072</v>
      </c>
      <c r="O209" s="62">
        <v>2367482154</v>
      </c>
      <c r="P209" s="63">
        <v>2367482</v>
      </c>
      <c r="Q209" s="64">
        <v>15645257471.789999</v>
      </c>
      <c r="R209" s="63">
        <v>15645257</v>
      </c>
      <c r="S209" s="65">
        <v>35657297</v>
      </c>
      <c r="T209" s="65">
        <v>0</v>
      </c>
      <c r="U209" s="65">
        <v>35657297</v>
      </c>
    </row>
    <row r="210" spans="1:21" ht="11.25">
      <c r="A210" s="52" t="s">
        <v>2232</v>
      </c>
      <c r="B210" s="117" t="s">
        <v>1594</v>
      </c>
      <c r="C210" s="53">
        <v>0</v>
      </c>
      <c r="D210" s="56">
        <v>421244</v>
      </c>
      <c r="E210" s="53">
        <v>0</v>
      </c>
      <c r="F210" s="57">
        <f>C210+D210-E210</f>
        <v>421244</v>
      </c>
      <c r="G210" s="58">
        <v>0</v>
      </c>
      <c r="H210" s="58">
        <f>F210</f>
        <v>421244</v>
      </c>
      <c r="I210" s="59">
        <v>2777025111.71</v>
      </c>
      <c r="J210" s="59">
        <v>0</v>
      </c>
      <c r="K210" s="60">
        <f t="shared" si="78"/>
        <v>2777446355.71</v>
      </c>
      <c r="L210" s="66">
        <v>0</v>
      </c>
      <c r="M210" s="60">
        <f t="shared" si="79"/>
        <v>2777446355.71</v>
      </c>
      <c r="N210" s="61">
        <v>2777446</v>
      </c>
      <c r="O210" s="62">
        <v>3402563783.5</v>
      </c>
      <c r="P210" s="63">
        <v>3402564</v>
      </c>
      <c r="Q210" s="64">
        <v>0</v>
      </c>
      <c r="R210" s="63">
        <v>0</v>
      </c>
      <c r="S210" s="65">
        <v>6180010</v>
      </c>
      <c r="T210" s="65">
        <v>0</v>
      </c>
      <c r="U210" s="65">
        <v>6180010</v>
      </c>
    </row>
    <row r="211" spans="1:21" ht="11.25">
      <c r="A211" s="52" t="s">
        <v>2233</v>
      </c>
      <c r="B211" s="116" t="s">
        <v>1595</v>
      </c>
      <c r="C211" s="53">
        <v>0</v>
      </c>
      <c r="D211" s="56">
        <v>33761083146</v>
      </c>
      <c r="E211" s="53">
        <v>0</v>
      </c>
      <c r="F211" s="57">
        <f>C211+D211-E211</f>
        <v>33761083146</v>
      </c>
      <c r="G211" s="58">
        <v>0</v>
      </c>
      <c r="H211" s="58">
        <f>F211</f>
        <v>33761083146</v>
      </c>
      <c r="I211" s="59">
        <v>23675123099</v>
      </c>
      <c r="J211" s="59">
        <v>1302855370</v>
      </c>
      <c r="K211" s="60">
        <f t="shared" si="78"/>
        <v>56133350875</v>
      </c>
      <c r="L211" s="66">
        <v>0</v>
      </c>
      <c r="M211" s="60">
        <f t="shared" si="79"/>
        <v>56133350875</v>
      </c>
      <c r="N211" s="61">
        <v>56133351</v>
      </c>
      <c r="O211" s="62">
        <v>0</v>
      </c>
      <c r="P211" s="63">
        <v>0</v>
      </c>
      <c r="Q211" s="64">
        <v>23293190565</v>
      </c>
      <c r="R211" s="63">
        <v>23293191</v>
      </c>
      <c r="S211" s="65">
        <v>32840160</v>
      </c>
      <c r="T211" s="65">
        <v>0</v>
      </c>
      <c r="U211" s="65">
        <v>32840160</v>
      </c>
    </row>
    <row r="212" spans="1:21" ht="11.25">
      <c r="A212" s="52" t="s">
        <v>2234</v>
      </c>
      <c r="B212" s="116" t="s">
        <v>1596</v>
      </c>
      <c r="C212" s="53">
        <v>0</v>
      </c>
      <c r="D212" s="56">
        <v>23065171860</v>
      </c>
      <c r="E212" s="53">
        <v>14039168206</v>
      </c>
      <c r="F212" s="57">
        <f>C212+D212-E212</f>
        <v>9026003654</v>
      </c>
      <c r="G212" s="58">
        <v>0</v>
      </c>
      <c r="H212" s="58">
        <f>F212</f>
        <v>9026003654</v>
      </c>
      <c r="I212" s="59">
        <v>0</v>
      </c>
      <c r="J212" s="59">
        <v>8585975047</v>
      </c>
      <c r="K212" s="60">
        <f t="shared" si="78"/>
        <v>440028607</v>
      </c>
      <c r="L212" s="66">
        <v>0</v>
      </c>
      <c r="M212" s="60">
        <f t="shared" si="79"/>
        <v>440028607</v>
      </c>
      <c r="N212" s="61">
        <v>440029</v>
      </c>
      <c r="O212" s="62">
        <v>0</v>
      </c>
      <c r="P212" s="63">
        <v>0</v>
      </c>
      <c r="Q212" s="64">
        <v>440028604</v>
      </c>
      <c r="R212" s="63">
        <v>440029</v>
      </c>
      <c r="S212" s="65">
        <v>0</v>
      </c>
      <c r="T212" s="65">
        <v>0</v>
      </c>
      <c r="U212" s="65">
        <v>0</v>
      </c>
    </row>
    <row r="213" spans="1:21" ht="11.25">
      <c r="A213" s="44" t="s">
        <v>2235</v>
      </c>
      <c r="B213" s="115" t="s">
        <v>2236</v>
      </c>
      <c r="C213" s="45">
        <f aca="true" t="shared" si="80" ref="C213:H213">SUM(C215:C218)</f>
        <v>0</v>
      </c>
      <c r="D213" s="45">
        <f t="shared" si="80"/>
        <v>14045258928</v>
      </c>
      <c r="E213" s="45">
        <f t="shared" si="80"/>
        <v>14045258928</v>
      </c>
      <c r="F213" s="46">
        <f t="shared" si="80"/>
        <v>0</v>
      </c>
      <c r="G213" s="46">
        <f t="shared" si="80"/>
        <v>0</v>
      </c>
      <c r="H213" s="46">
        <f t="shared" si="80"/>
        <v>0</v>
      </c>
      <c r="I213" s="47">
        <f>SUM(I214:I218)</f>
        <v>4325791086</v>
      </c>
      <c r="J213" s="47">
        <f>SUM(J214:J218)</f>
        <v>4101525244</v>
      </c>
      <c r="K213" s="46">
        <f>SUM(K214:K218)</f>
        <v>224265842</v>
      </c>
      <c r="L213" s="48">
        <v>0</v>
      </c>
      <c r="M213" s="48">
        <v>0</v>
      </c>
      <c r="N213" s="51">
        <v>224265.842</v>
      </c>
      <c r="O213" s="51">
        <v>16113151932.64</v>
      </c>
      <c r="P213" s="51">
        <v>16113152</v>
      </c>
      <c r="Q213" s="51">
        <v>14900162406.64</v>
      </c>
      <c r="R213" s="51">
        <v>14900162</v>
      </c>
      <c r="S213" s="89">
        <v>1437255.8420000002</v>
      </c>
      <c r="T213" s="89">
        <v>0</v>
      </c>
      <c r="U213" s="89">
        <v>1437255.8420000002</v>
      </c>
    </row>
    <row r="214" spans="1:21" ht="11.25">
      <c r="A214" s="52" t="s">
        <v>2237</v>
      </c>
      <c r="B214" s="116" t="s">
        <v>2238</v>
      </c>
      <c r="C214" s="45"/>
      <c r="D214" s="45"/>
      <c r="E214" s="45"/>
      <c r="F214" s="57">
        <v>0</v>
      </c>
      <c r="G214" s="46">
        <v>0</v>
      </c>
      <c r="H214" s="67">
        <v>0</v>
      </c>
      <c r="I214" s="59">
        <v>224000000</v>
      </c>
      <c r="J214" s="59">
        <v>0</v>
      </c>
      <c r="K214" s="60">
        <f>+F214+I214-J214</f>
        <v>224000000</v>
      </c>
      <c r="L214" s="66">
        <v>0</v>
      </c>
      <c r="M214" s="60">
        <f>+K214</f>
        <v>224000000</v>
      </c>
      <c r="N214" s="61">
        <v>224000</v>
      </c>
      <c r="O214" s="62">
        <v>0</v>
      </c>
      <c r="P214" s="63">
        <v>0</v>
      </c>
      <c r="Q214" s="64">
        <v>224000000</v>
      </c>
      <c r="R214" s="63">
        <v>224000</v>
      </c>
      <c r="S214" s="65">
        <v>0</v>
      </c>
      <c r="T214" s="65">
        <v>0</v>
      </c>
      <c r="U214" s="65">
        <v>0</v>
      </c>
    </row>
    <row r="215" spans="1:21" ht="11.25">
      <c r="A215" s="52" t="s">
        <v>2239</v>
      </c>
      <c r="B215" s="116" t="s">
        <v>1593</v>
      </c>
      <c r="C215" s="53">
        <v>0</v>
      </c>
      <c r="D215" s="56">
        <v>6090722</v>
      </c>
      <c r="E215" s="53">
        <v>6090722</v>
      </c>
      <c r="F215" s="57">
        <f>C215+D215-E215</f>
        <v>0</v>
      </c>
      <c r="G215" s="58">
        <v>0</v>
      </c>
      <c r="H215" s="58">
        <f>F215</f>
        <v>0</v>
      </c>
      <c r="I215" s="59">
        <v>2991171362</v>
      </c>
      <c r="J215" s="59">
        <v>2990905520</v>
      </c>
      <c r="K215" s="60">
        <f>+F215+I215-J215</f>
        <v>265842</v>
      </c>
      <c r="L215" s="66">
        <v>0</v>
      </c>
      <c r="M215" s="60">
        <f>+K215</f>
        <v>265842</v>
      </c>
      <c r="N215" s="61">
        <v>266</v>
      </c>
      <c r="O215" s="62">
        <v>14688617332.64</v>
      </c>
      <c r="P215" s="63">
        <v>14688617</v>
      </c>
      <c r="Q215" s="64">
        <v>14084891406.64</v>
      </c>
      <c r="R215" s="63">
        <v>14084891</v>
      </c>
      <c r="S215" s="65">
        <v>603992</v>
      </c>
      <c r="T215" s="65">
        <v>0</v>
      </c>
      <c r="U215" s="65">
        <v>603991.8420000002</v>
      </c>
    </row>
    <row r="216" spans="1:21" ht="11.25">
      <c r="A216" s="52" t="s">
        <v>2240</v>
      </c>
      <c r="B216" s="116" t="s">
        <v>2241</v>
      </c>
      <c r="C216" s="53"/>
      <c r="D216" s="56"/>
      <c r="E216" s="53"/>
      <c r="F216" s="57">
        <v>0</v>
      </c>
      <c r="G216" s="58">
        <v>0</v>
      </c>
      <c r="H216" s="58">
        <v>0</v>
      </c>
      <c r="I216" s="59">
        <v>17307724</v>
      </c>
      <c r="J216" s="59">
        <v>17307724</v>
      </c>
      <c r="K216" s="60">
        <f>+F216+I216-J216</f>
        <v>0</v>
      </c>
      <c r="L216" s="66">
        <v>0</v>
      </c>
      <c r="M216" s="60">
        <f>+K216</f>
        <v>0</v>
      </c>
      <c r="N216" s="61">
        <v>0</v>
      </c>
      <c r="O216" s="62">
        <v>829063600</v>
      </c>
      <c r="P216" s="63">
        <v>829064</v>
      </c>
      <c r="Q216" s="64">
        <v>0</v>
      </c>
      <c r="R216" s="63">
        <v>0</v>
      </c>
      <c r="S216" s="65">
        <v>829064</v>
      </c>
      <c r="T216" s="65">
        <v>0</v>
      </c>
      <c r="U216" s="65">
        <v>829064</v>
      </c>
    </row>
    <row r="217" spans="1:21" ht="11.25">
      <c r="A217" s="52" t="s">
        <v>2242</v>
      </c>
      <c r="B217" s="116" t="s">
        <v>1595</v>
      </c>
      <c r="C217" s="53"/>
      <c r="D217" s="56"/>
      <c r="E217" s="53"/>
      <c r="F217" s="57">
        <v>0</v>
      </c>
      <c r="G217" s="58">
        <v>0</v>
      </c>
      <c r="H217" s="58">
        <v>0</v>
      </c>
      <c r="I217" s="59">
        <v>1093312000</v>
      </c>
      <c r="J217" s="59">
        <v>1093312000</v>
      </c>
      <c r="K217" s="60">
        <f>+F217+I217-J217</f>
        <v>0</v>
      </c>
      <c r="L217" s="66">
        <v>0</v>
      </c>
      <c r="M217" s="60">
        <f>+K217</f>
        <v>0</v>
      </c>
      <c r="N217" s="61">
        <v>0</v>
      </c>
      <c r="O217" s="62">
        <v>595471000</v>
      </c>
      <c r="P217" s="63">
        <v>595471</v>
      </c>
      <c r="Q217" s="64">
        <v>591271000</v>
      </c>
      <c r="R217" s="63">
        <v>591271</v>
      </c>
      <c r="S217" s="65">
        <v>4200</v>
      </c>
      <c r="T217" s="65">
        <v>0</v>
      </c>
      <c r="U217" s="65">
        <v>4200</v>
      </c>
    </row>
    <row r="218" spans="1:21" ht="11.25">
      <c r="A218" s="52" t="s">
        <v>2243</v>
      </c>
      <c r="B218" s="116" t="s">
        <v>1596</v>
      </c>
      <c r="C218" s="53">
        <v>0</v>
      </c>
      <c r="D218" s="56">
        <v>14039168206</v>
      </c>
      <c r="E218" s="53">
        <v>14039168206</v>
      </c>
      <c r="F218" s="57">
        <f>C218+D218-E218</f>
        <v>0</v>
      </c>
      <c r="G218" s="58">
        <v>0</v>
      </c>
      <c r="H218" s="58">
        <f>F218</f>
        <v>0</v>
      </c>
      <c r="I218" s="59">
        <v>0</v>
      </c>
      <c r="J218" s="59">
        <v>0</v>
      </c>
      <c r="K218" s="60">
        <f>+F218+I218-J218</f>
        <v>0</v>
      </c>
      <c r="L218" s="66">
        <v>0</v>
      </c>
      <c r="M218" s="60">
        <f>+K218</f>
        <v>0</v>
      </c>
      <c r="N218" s="61">
        <v>0</v>
      </c>
      <c r="O218" s="59">
        <v>0</v>
      </c>
      <c r="P218" s="63">
        <v>0</v>
      </c>
      <c r="Q218" s="63">
        <v>0</v>
      </c>
      <c r="R218" s="63">
        <v>0</v>
      </c>
      <c r="S218" s="65">
        <v>0</v>
      </c>
      <c r="T218" s="65">
        <v>0</v>
      </c>
      <c r="U218" s="65">
        <v>0</v>
      </c>
    </row>
    <row r="219" spans="1:21" ht="11.25">
      <c r="A219" s="37" t="s">
        <v>2244</v>
      </c>
      <c r="B219" s="114" t="s">
        <v>2245</v>
      </c>
      <c r="C219" s="38">
        <f aca="true" t="shared" si="81" ref="C219:K219">C220</f>
        <v>0</v>
      </c>
      <c r="D219" s="38">
        <f t="shared" si="81"/>
        <v>56755940526.6</v>
      </c>
      <c r="E219" s="38">
        <f t="shared" si="81"/>
        <v>0</v>
      </c>
      <c r="F219" s="39">
        <f t="shared" si="81"/>
        <v>56755940526.6</v>
      </c>
      <c r="G219" s="39">
        <f t="shared" si="81"/>
        <v>0</v>
      </c>
      <c r="H219" s="39">
        <f t="shared" si="81"/>
        <v>56755940526.6</v>
      </c>
      <c r="I219" s="40">
        <f t="shared" si="81"/>
        <v>91133080921.09</v>
      </c>
      <c r="J219" s="40">
        <f t="shared" si="81"/>
        <v>0</v>
      </c>
      <c r="K219" s="39">
        <f t="shared" si="81"/>
        <v>147889021447.69</v>
      </c>
      <c r="L219" s="41">
        <v>0</v>
      </c>
      <c r="M219" s="41">
        <v>0</v>
      </c>
      <c r="N219" s="42">
        <v>147889022</v>
      </c>
      <c r="O219" s="42">
        <v>167987896323.75</v>
      </c>
      <c r="P219" s="42">
        <v>167987895</v>
      </c>
      <c r="Q219" s="42">
        <v>0</v>
      </c>
      <c r="R219" s="42">
        <v>0</v>
      </c>
      <c r="S219" s="78">
        <v>315876917</v>
      </c>
      <c r="T219" s="78">
        <v>0</v>
      </c>
      <c r="U219" s="78">
        <v>315876917</v>
      </c>
    </row>
    <row r="220" spans="1:21" ht="11.25">
      <c r="A220" s="44" t="s">
        <v>2246</v>
      </c>
      <c r="B220" s="115" t="s">
        <v>2247</v>
      </c>
      <c r="C220" s="45">
        <f aca="true" t="shared" si="82" ref="C220:H220">SUM(C222:C227)</f>
        <v>0</v>
      </c>
      <c r="D220" s="45">
        <f t="shared" si="82"/>
        <v>56755940526.6</v>
      </c>
      <c r="E220" s="45">
        <f t="shared" si="82"/>
        <v>0</v>
      </c>
      <c r="F220" s="46">
        <f t="shared" si="82"/>
        <v>56755940526.6</v>
      </c>
      <c r="G220" s="46">
        <f t="shared" si="82"/>
        <v>0</v>
      </c>
      <c r="H220" s="46">
        <f t="shared" si="82"/>
        <v>56755940526.6</v>
      </c>
      <c r="I220" s="47">
        <f>SUM(I221:I227)</f>
        <v>91133080921.09</v>
      </c>
      <c r="J220" s="47">
        <f>SUM(J221:J227)</f>
        <v>0</v>
      </c>
      <c r="K220" s="46">
        <f>SUM(K221:K227)</f>
        <v>147889021447.69</v>
      </c>
      <c r="L220" s="48">
        <v>0</v>
      </c>
      <c r="M220" s="48">
        <v>0</v>
      </c>
      <c r="N220" s="51">
        <v>147889022</v>
      </c>
      <c r="O220" s="51">
        <v>167987896323.75</v>
      </c>
      <c r="P220" s="51">
        <v>167987895</v>
      </c>
      <c r="Q220" s="51">
        <v>0</v>
      </c>
      <c r="R220" s="51">
        <v>0</v>
      </c>
      <c r="S220" s="89">
        <v>315876917</v>
      </c>
      <c r="T220" s="89">
        <v>0</v>
      </c>
      <c r="U220" s="89">
        <v>315876917</v>
      </c>
    </row>
    <row r="221" spans="1:21" ht="11.25">
      <c r="A221" s="52" t="s">
        <v>2248</v>
      </c>
      <c r="B221" s="116" t="s">
        <v>2229</v>
      </c>
      <c r="C221" s="53"/>
      <c r="D221" s="53"/>
      <c r="E221" s="53"/>
      <c r="F221" s="57">
        <v>0</v>
      </c>
      <c r="G221" s="46">
        <v>0</v>
      </c>
      <c r="H221" s="67">
        <v>0</v>
      </c>
      <c r="I221" s="59">
        <v>26740000000</v>
      </c>
      <c r="J221" s="59">
        <v>0</v>
      </c>
      <c r="K221" s="60">
        <f aca="true" t="shared" si="83" ref="K221:K227">+F221+I221-J221</f>
        <v>26740000000</v>
      </c>
      <c r="L221" s="66">
        <v>0</v>
      </c>
      <c r="M221" s="60">
        <f aca="true" t="shared" si="84" ref="M221:M227">+K221</f>
        <v>26740000000</v>
      </c>
      <c r="N221" s="61">
        <v>26740000</v>
      </c>
      <c r="O221" s="59">
        <v>0</v>
      </c>
      <c r="P221" s="63">
        <v>0</v>
      </c>
      <c r="Q221" s="63">
        <v>0</v>
      </c>
      <c r="R221" s="63">
        <v>0</v>
      </c>
      <c r="S221" s="65">
        <v>26740000</v>
      </c>
      <c r="T221" s="65">
        <v>0</v>
      </c>
      <c r="U221" s="65">
        <v>26740000</v>
      </c>
    </row>
    <row r="222" spans="1:21" ht="11.25">
      <c r="A222" s="52" t="s">
        <v>2249</v>
      </c>
      <c r="B222" s="116" t="s">
        <v>1592</v>
      </c>
      <c r="C222" s="53">
        <v>0</v>
      </c>
      <c r="D222" s="56">
        <v>161784038</v>
      </c>
      <c r="E222" s="53">
        <v>0</v>
      </c>
      <c r="F222" s="57">
        <f>C222+D222-E222</f>
        <v>161784038</v>
      </c>
      <c r="G222" s="58">
        <v>0</v>
      </c>
      <c r="H222" s="58">
        <f>F222</f>
        <v>161784038</v>
      </c>
      <c r="I222" s="59">
        <v>593220475.5699999</v>
      </c>
      <c r="J222" s="59">
        <v>0</v>
      </c>
      <c r="K222" s="60">
        <f t="shared" si="83"/>
        <v>755004513.5699999</v>
      </c>
      <c r="L222" s="66">
        <v>0</v>
      </c>
      <c r="M222" s="60">
        <f t="shared" si="84"/>
        <v>755004513.5699999</v>
      </c>
      <c r="N222" s="61">
        <v>755005</v>
      </c>
      <c r="O222" s="62">
        <v>24610707937.350002</v>
      </c>
      <c r="P222" s="63">
        <v>24610707</v>
      </c>
      <c r="Q222" s="64">
        <v>0</v>
      </c>
      <c r="R222" s="63">
        <v>0</v>
      </c>
      <c r="S222" s="65">
        <v>25365712</v>
      </c>
      <c r="T222" s="65">
        <v>0</v>
      </c>
      <c r="U222" s="65">
        <v>25365712</v>
      </c>
    </row>
    <row r="223" spans="1:21" ht="11.25">
      <c r="A223" s="52" t="s">
        <v>2250</v>
      </c>
      <c r="B223" s="116" t="s">
        <v>1593</v>
      </c>
      <c r="C223" s="53">
        <v>0</v>
      </c>
      <c r="D223" s="56">
        <v>2427241330.6</v>
      </c>
      <c r="E223" s="53">
        <v>0</v>
      </c>
      <c r="F223" s="57">
        <f>C223+D223-E223</f>
        <v>2427241330.6</v>
      </c>
      <c r="G223" s="58">
        <v>0</v>
      </c>
      <c r="H223" s="58">
        <f>F223</f>
        <v>2427241330.6</v>
      </c>
      <c r="I223" s="59">
        <v>4766276757.32</v>
      </c>
      <c r="J223" s="59">
        <v>0</v>
      </c>
      <c r="K223" s="60">
        <f t="shared" si="83"/>
        <v>7193518087.92</v>
      </c>
      <c r="L223" s="66">
        <v>0</v>
      </c>
      <c r="M223" s="60">
        <f t="shared" si="84"/>
        <v>7193518087.92</v>
      </c>
      <c r="N223" s="61">
        <v>7193518</v>
      </c>
      <c r="O223" s="62">
        <v>34270534419.78</v>
      </c>
      <c r="P223" s="63">
        <v>34270534</v>
      </c>
      <c r="Q223" s="64">
        <v>0</v>
      </c>
      <c r="R223" s="63">
        <v>0</v>
      </c>
      <c r="S223" s="65">
        <v>41464052</v>
      </c>
      <c r="T223" s="65">
        <v>0</v>
      </c>
      <c r="U223" s="65">
        <v>41464052</v>
      </c>
    </row>
    <row r="224" spans="1:21" ht="11.25">
      <c r="A224" s="52" t="s">
        <v>2251</v>
      </c>
      <c r="B224" s="116" t="s">
        <v>2241</v>
      </c>
      <c r="C224" s="53"/>
      <c r="D224" s="56"/>
      <c r="E224" s="53"/>
      <c r="F224" s="57">
        <v>0</v>
      </c>
      <c r="G224" s="58">
        <v>0</v>
      </c>
      <c r="H224" s="58">
        <v>0</v>
      </c>
      <c r="I224" s="59">
        <v>121109728.2</v>
      </c>
      <c r="J224" s="59">
        <v>0</v>
      </c>
      <c r="K224" s="60">
        <f t="shared" si="83"/>
        <v>121109728.2</v>
      </c>
      <c r="L224" s="66">
        <v>0</v>
      </c>
      <c r="M224" s="60">
        <f t="shared" si="84"/>
        <v>121109728.2</v>
      </c>
      <c r="N224" s="61">
        <v>121110</v>
      </c>
      <c r="O224" s="62">
        <v>396311510.62</v>
      </c>
      <c r="P224" s="63">
        <v>396311</v>
      </c>
      <c r="Q224" s="64">
        <v>0</v>
      </c>
      <c r="R224" s="63">
        <v>0</v>
      </c>
      <c r="S224" s="65">
        <v>517421</v>
      </c>
      <c r="T224" s="65">
        <v>0</v>
      </c>
      <c r="U224" s="65">
        <v>517421</v>
      </c>
    </row>
    <row r="225" spans="1:21" ht="11.25">
      <c r="A225" s="52" t="s">
        <v>2252</v>
      </c>
      <c r="B225" s="116" t="s">
        <v>1595</v>
      </c>
      <c r="C225" s="53">
        <v>0</v>
      </c>
      <c r="D225" s="56">
        <v>74277000</v>
      </c>
      <c r="E225" s="53">
        <v>0</v>
      </c>
      <c r="F225" s="57">
        <f>C225+D225-E225</f>
        <v>74277000</v>
      </c>
      <c r="G225" s="58">
        <v>0</v>
      </c>
      <c r="H225" s="58">
        <f>F225</f>
        <v>74277000</v>
      </c>
      <c r="I225" s="59">
        <v>36408112564</v>
      </c>
      <c r="J225" s="59">
        <v>0</v>
      </c>
      <c r="K225" s="60">
        <f t="shared" si="83"/>
        <v>36482389564</v>
      </c>
      <c r="L225" s="66">
        <v>0</v>
      </c>
      <c r="M225" s="60">
        <f t="shared" si="84"/>
        <v>36482389564</v>
      </c>
      <c r="N225" s="61">
        <v>36482389</v>
      </c>
      <c r="O225" s="62">
        <v>30277014672</v>
      </c>
      <c r="P225" s="63">
        <v>30277016</v>
      </c>
      <c r="Q225" s="64">
        <v>0</v>
      </c>
      <c r="R225" s="63">
        <v>0</v>
      </c>
      <c r="S225" s="65">
        <v>66759405</v>
      </c>
      <c r="T225" s="65">
        <v>0</v>
      </c>
      <c r="U225" s="65">
        <v>66759405</v>
      </c>
    </row>
    <row r="226" spans="1:21" ht="11.25">
      <c r="A226" s="52" t="s">
        <v>2253</v>
      </c>
      <c r="B226" s="116" t="s">
        <v>1596</v>
      </c>
      <c r="C226" s="53">
        <v>0</v>
      </c>
      <c r="D226" s="56">
        <v>43925953360</v>
      </c>
      <c r="E226" s="53">
        <v>0</v>
      </c>
      <c r="F226" s="57">
        <f>C226+D226-E226</f>
        <v>43925953360</v>
      </c>
      <c r="G226" s="58">
        <v>0</v>
      </c>
      <c r="H226" s="58">
        <f>F226</f>
        <v>43925953360</v>
      </c>
      <c r="I226" s="59">
        <v>22359046193</v>
      </c>
      <c r="J226" s="59">
        <v>0</v>
      </c>
      <c r="K226" s="60">
        <f t="shared" si="83"/>
        <v>66284999553</v>
      </c>
      <c r="L226" s="66">
        <v>0</v>
      </c>
      <c r="M226" s="60">
        <f t="shared" si="84"/>
        <v>66284999553</v>
      </c>
      <c r="N226" s="61">
        <v>66285000</v>
      </c>
      <c r="O226" s="62">
        <v>40474352510</v>
      </c>
      <c r="P226" s="63">
        <v>40474352</v>
      </c>
      <c r="Q226" s="64">
        <v>0</v>
      </c>
      <c r="R226" s="63">
        <v>0</v>
      </c>
      <c r="S226" s="65">
        <v>106759352</v>
      </c>
      <c r="T226" s="65">
        <v>0</v>
      </c>
      <c r="U226" s="65">
        <v>106759352</v>
      </c>
    </row>
    <row r="227" spans="1:21" ht="11.25">
      <c r="A227" s="52" t="s">
        <v>2254</v>
      </c>
      <c r="B227" s="116" t="s">
        <v>1597</v>
      </c>
      <c r="C227" s="53">
        <v>0</v>
      </c>
      <c r="D227" s="56">
        <v>10166684798</v>
      </c>
      <c r="E227" s="53">
        <v>0</v>
      </c>
      <c r="F227" s="57">
        <f>C227+D227-E227</f>
        <v>10166684798</v>
      </c>
      <c r="G227" s="58">
        <v>0</v>
      </c>
      <c r="H227" s="58">
        <f>F227</f>
        <v>10166684798</v>
      </c>
      <c r="I227" s="59">
        <v>145315203</v>
      </c>
      <c r="J227" s="59">
        <v>0</v>
      </c>
      <c r="K227" s="60">
        <f t="shared" si="83"/>
        <v>10312000001</v>
      </c>
      <c r="L227" s="66">
        <v>0</v>
      </c>
      <c r="M227" s="60">
        <f t="shared" si="84"/>
        <v>10312000001</v>
      </c>
      <c r="N227" s="61">
        <v>10312000</v>
      </c>
      <c r="O227" s="62">
        <v>37958975274</v>
      </c>
      <c r="P227" s="63">
        <v>37958975</v>
      </c>
      <c r="Q227" s="64">
        <v>0</v>
      </c>
      <c r="R227" s="63">
        <v>0</v>
      </c>
      <c r="S227" s="65">
        <v>48270975</v>
      </c>
      <c r="T227" s="65">
        <v>0</v>
      </c>
      <c r="U227" s="65">
        <v>48270975</v>
      </c>
    </row>
    <row r="228" spans="1:21" ht="11.25">
      <c r="A228" s="37" t="s">
        <v>2255</v>
      </c>
      <c r="B228" s="114" t="s">
        <v>2256</v>
      </c>
      <c r="C228" s="38">
        <f aca="true" t="shared" si="85" ref="C228:K228">C229+C234+C239+C244+C249+C253+C257</f>
        <v>0</v>
      </c>
      <c r="D228" s="38">
        <f t="shared" si="85"/>
        <v>570703963487.5101</v>
      </c>
      <c r="E228" s="38">
        <f t="shared" si="85"/>
        <v>570703963487.5101</v>
      </c>
      <c r="F228" s="39">
        <f t="shared" si="85"/>
        <v>-1.52587890625E-05</v>
      </c>
      <c r="G228" s="39">
        <f t="shared" si="85"/>
        <v>0</v>
      </c>
      <c r="H228" s="39">
        <f t="shared" si="85"/>
        <v>-1.52587890625E-05</v>
      </c>
      <c r="I228" s="40">
        <f t="shared" si="85"/>
        <v>66329478441.29</v>
      </c>
      <c r="J228" s="40">
        <f t="shared" si="85"/>
        <v>66329478441.29</v>
      </c>
      <c r="K228" s="39">
        <f t="shared" si="85"/>
        <v>0</v>
      </c>
      <c r="L228" s="41">
        <v>0</v>
      </c>
      <c r="M228" s="41">
        <v>0</v>
      </c>
      <c r="N228" s="42">
        <v>-1</v>
      </c>
      <c r="O228" s="42">
        <v>32332796377.479996</v>
      </c>
      <c r="P228" s="42">
        <v>32332797</v>
      </c>
      <c r="Q228" s="42">
        <v>32332796377.479996</v>
      </c>
      <c r="R228" s="42">
        <v>32332796</v>
      </c>
      <c r="S228" s="78">
        <v>0</v>
      </c>
      <c r="T228" s="78">
        <v>0</v>
      </c>
      <c r="U228" s="78">
        <v>0</v>
      </c>
    </row>
    <row r="229" spans="1:21" ht="11.25">
      <c r="A229" s="44" t="s">
        <v>2257</v>
      </c>
      <c r="B229" s="115" t="s">
        <v>2258</v>
      </c>
      <c r="C229" s="45">
        <f aca="true" t="shared" si="86" ref="C229:K229">SUM(C230:C233)</f>
        <v>0</v>
      </c>
      <c r="D229" s="45">
        <f t="shared" si="86"/>
        <v>117053689235.08</v>
      </c>
      <c r="E229" s="45">
        <f t="shared" si="86"/>
        <v>401292628330.62</v>
      </c>
      <c r="F229" s="46">
        <f t="shared" si="86"/>
        <v>-284238939095.54</v>
      </c>
      <c r="G229" s="46">
        <f t="shared" si="86"/>
        <v>0</v>
      </c>
      <c r="H229" s="46">
        <f t="shared" si="86"/>
        <v>-284238939095.54</v>
      </c>
      <c r="I229" s="47">
        <f t="shared" si="86"/>
        <v>17476208</v>
      </c>
      <c r="J229" s="47">
        <f t="shared" si="86"/>
        <v>0</v>
      </c>
      <c r="K229" s="46">
        <f t="shared" si="86"/>
        <v>-284221462887.54</v>
      </c>
      <c r="L229" s="48">
        <v>0</v>
      </c>
      <c r="M229" s="48">
        <v>0</v>
      </c>
      <c r="N229" s="51">
        <v>-284221463</v>
      </c>
      <c r="O229" s="51">
        <v>807468556</v>
      </c>
      <c r="P229" s="51">
        <v>807469</v>
      </c>
      <c r="Q229" s="51">
        <v>807468556</v>
      </c>
      <c r="R229" s="51">
        <v>807469</v>
      </c>
      <c r="S229" s="89">
        <v>-284221463</v>
      </c>
      <c r="T229" s="89">
        <v>0</v>
      </c>
      <c r="U229" s="89">
        <v>-284221463</v>
      </c>
    </row>
    <row r="230" spans="1:21" ht="11.25">
      <c r="A230" s="52" t="s">
        <v>2259</v>
      </c>
      <c r="B230" s="116" t="s">
        <v>1598</v>
      </c>
      <c r="C230" s="53">
        <v>0</v>
      </c>
      <c r="D230" s="56">
        <v>0</v>
      </c>
      <c r="E230" s="53">
        <v>513104667</v>
      </c>
      <c r="F230" s="57">
        <f>C230+D230-E230</f>
        <v>-513104667</v>
      </c>
      <c r="G230" s="58">
        <v>0</v>
      </c>
      <c r="H230" s="58">
        <f>F230</f>
        <v>-513104667</v>
      </c>
      <c r="I230" s="59">
        <v>0</v>
      </c>
      <c r="J230" s="59">
        <v>0</v>
      </c>
      <c r="K230" s="60">
        <f>+F230+I230-J230</f>
        <v>-513104667</v>
      </c>
      <c r="L230" s="66">
        <v>0</v>
      </c>
      <c r="M230" s="60">
        <f>+K230</f>
        <v>-513104667</v>
      </c>
      <c r="N230" s="61">
        <v>-513105</v>
      </c>
      <c r="O230" s="59">
        <v>0</v>
      </c>
      <c r="P230" s="63">
        <v>0</v>
      </c>
      <c r="Q230" s="63">
        <v>0</v>
      </c>
      <c r="R230" s="63">
        <v>0</v>
      </c>
      <c r="S230" s="65">
        <v>-513105</v>
      </c>
      <c r="T230" s="65">
        <v>0</v>
      </c>
      <c r="U230" s="65">
        <v>-513105</v>
      </c>
    </row>
    <row r="231" spans="1:21" ht="11.25">
      <c r="A231" s="52" t="s">
        <v>2260</v>
      </c>
      <c r="B231" s="116" t="s">
        <v>1599</v>
      </c>
      <c r="C231" s="53">
        <v>0</v>
      </c>
      <c r="D231" s="56">
        <v>0</v>
      </c>
      <c r="E231" s="53">
        <v>742401215.27</v>
      </c>
      <c r="F231" s="57">
        <f>C231+D231-E231</f>
        <v>-742401215.27</v>
      </c>
      <c r="G231" s="58">
        <v>0</v>
      </c>
      <c r="H231" s="58">
        <f>F231</f>
        <v>-742401215.27</v>
      </c>
      <c r="I231" s="59">
        <v>2876800</v>
      </c>
      <c r="J231" s="59">
        <v>0</v>
      </c>
      <c r="K231" s="60">
        <f>+F231+I231-J231</f>
        <v>-739524415.27</v>
      </c>
      <c r="L231" s="66">
        <v>0</v>
      </c>
      <c r="M231" s="60">
        <f>+K231</f>
        <v>-739524415.27</v>
      </c>
      <c r="N231" s="61">
        <v>-739524</v>
      </c>
      <c r="O231" s="59">
        <v>0</v>
      </c>
      <c r="P231" s="63">
        <v>0</v>
      </c>
      <c r="Q231" s="63">
        <v>0</v>
      </c>
      <c r="R231" s="63">
        <v>0</v>
      </c>
      <c r="S231" s="65">
        <v>-739524</v>
      </c>
      <c r="T231" s="65">
        <v>0</v>
      </c>
      <c r="U231" s="65">
        <v>-739524</v>
      </c>
    </row>
    <row r="232" spans="1:21" ht="11.25">
      <c r="A232" s="52" t="s">
        <v>2261</v>
      </c>
      <c r="B232" s="116" t="s">
        <v>1600</v>
      </c>
      <c r="C232" s="53">
        <v>0</v>
      </c>
      <c r="D232" s="56">
        <v>0</v>
      </c>
      <c r="E232" s="53">
        <v>82884655328</v>
      </c>
      <c r="F232" s="57">
        <f>C232+D232-E232</f>
        <v>-82884655328</v>
      </c>
      <c r="G232" s="58">
        <v>0</v>
      </c>
      <c r="H232" s="58">
        <f>F232</f>
        <v>-82884655328</v>
      </c>
      <c r="I232" s="59">
        <v>7413456</v>
      </c>
      <c r="J232" s="59">
        <v>0</v>
      </c>
      <c r="K232" s="60">
        <f>+F232+I232-J232</f>
        <v>-82877241872</v>
      </c>
      <c r="L232" s="66">
        <v>0</v>
      </c>
      <c r="M232" s="60">
        <f>+K232</f>
        <v>-82877241872</v>
      </c>
      <c r="N232" s="61">
        <v>-82877242</v>
      </c>
      <c r="O232" s="59">
        <v>0</v>
      </c>
      <c r="P232" s="63">
        <v>0</v>
      </c>
      <c r="Q232" s="63">
        <v>0</v>
      </c>
      <c r="R232" s="63">
        <v>0</v>
      </c>
      <c r="S232" s="65">
        <v>-82877242</v>
      </c>
      <c r="T232" s="65">
        <v>0</v>
      </c>
      <c r="U232" s="65">
        <v>-82877242</v>
      </c>
    </row>
    <row r="233" spans="1:21" ht="11.25">
      <c r="A233" s="52" t="s">
        <v>2262</v>
      </c>
      <c r="B233" s="116" t="s">
        <v>1601</v>
      </c>
      <c r="C233" s="53">
        <v>0</v>
      </c>
      <c r="D233" s="56">
        <v>117053689235.08</v>
      </c>
      <c r="E233" s="53">
        <v>317152467120.35</v>
      </c>
      <c r="F233" s="57">
        <f>C233+D233-E233</f>
        <v>-200098777885.26996</v>
      </c>
      <c r="G233" s="58">
        <v>0</v>
      </c>
      <c r="H233" s="58">
        <f>F233</f>
        <v>-200098777885.26996</v>
      </c>
      <c r="I233" s="59">
        <v>7185952</v>
      </c>
      <c r="J233" s="59">
        <v>0</v>
      </c>
      <c r="K233" s="60">
        <f>+F233+I233-J233</f>
        <v>-200091591933.26996</v>
      </c>
      <c r="L233" s="66">
        <v>0</v>
      </c>
      <c r="M233" s="60">
        <f>+K233</f>
        <v>-200091591933.26996</v>
      </c>
      <c r="N233" s="61">
        <v>-200091592</v>
      </c>
      <c r="O233" s="62">
        <v>807468556</v>
      </c>
      <c r="P233" s="63">
        <v>807469</v>
      </c>
      <c r="Q233" s="64">
        <v>807468556</v>
      </c>
      <c r="R233" s="63">
        <v>807469</v>
      </c>
      <c r="S233" s="65">
        <v>-200091592</v>
      </c>
      <c r="T233" s="65">
        <v>0</v>
      </c>
      <c r="U233" s="65">
        <v>-200091592</v>
      </c>
    </row>
    <row r="234" spans="1:21" ht="11.25">
      <c r="A234" s="44" t="s">
        <v>2263</v>
      </c>
      <c r="B234" s="115" t="s">
        <v>2264</v>
      </c>
      <c r="C234" s="45">
        <f aca="true" t="shared" si="87" ref="C234:K234">SUM(C235:C238)</f>
        <v>0</v>
      </c>
      <c r="D234" s="45">
        <f t="shared" si="87"/>
        <v>395132929842.62</v>
      </c>
      <c r="E234" s="45">
        <f t="shared" si="87"/>
        <v>151089570214.53</v>
      </c>
      <c r="F234" s="46">
        <f t="shared" si="87"/>
        <v>244043359628.08997</v>
      </c>
      <c r="G234" s="46">
        <f t="shared" si="87"/>
        <v>0</v>
      </c>
      <c r="H234" s="46">
        <f t="shared" si="87"/>
        <v>244043359628.08997</v>
      </c>
      <c r="I234" s="47">
        <f t="shared" si="87"/>
        <v>0</v>
      </c>
      <c r="J234" s="47">
        <f t="shared" si="87"/>
        <v>65623115539.29</v>
      </c>
      <c r="K234" s="46">
        <f t="shared" si="87"/>
        <v>178420244088.8</v>
      </c>
      <c r="L234" s="48">
        <v>0</v>
      </c>
      <c r="M234" s="48">
        <v>0</v>
      </c>
      <c r="N234" s="51">
        <v>178420244</v>
      </c>
      <c r="O234" s="51">
        <v>0</v>
      </c>
      <c r="P234" s="51">
        <v>0</v>
      </c>
      <c r="Q234" s="51">
        <v>30784667466.479996</v>
      </c>
      <c r="R234" s="51">
        <v>30784667</v>
      </c>
      <c r="S234" s="89">
        <v>147635577</v>
      </c>
      <c r="T234" s="89">
        <v>0</v>
      </c>
      <c r="U234" s="89">
        <v>147635577</v>
      </c>
    </row>
    <row r="235" spans="1:21" ht="11.25">
      <c r="A235" s="52" t="s">
        <v>2265</v>
      </c>
      <c r="B235" s="116" t="s">
        <v>1598</v>
      </c>
      <c r="C235" s="53">
        <v>0</v>
      </c>
      <c r="D235" s="56">
        <v>513104667</v>
      </c>
      <c r="E235" s="53">
        <v>132593338</v>
      </c>
      <c r="F235" s="57">
        <f>C235+D235-E235</f>
        <v>380511329</v>
      </c>
      <c r="G235" s="58">
        <v>0</v>
      </c>
      <c r="H235" s="58">
        <f>F235</f>
        <v>380511329</v>
      </c>
      <c r="I235" s="59">
        <v>0</v>
      </c>
      <c r="J235" s="59">
        <v>169831432</v>
      </c>
      <c r="K235" s="60">
        <f>+F235+I235-J235</f>
        <v>210679897</v>
      </c>
      <c r="L235" s="66">
        <v>0</v>
      </c>
      <c r="M235" s="60">
        <f>+K235</f>
        <v>210679897</v>
      </c>
      <c r="N235" s="61">
        <v>210680</v>
      </c>
      <c r="O235" s="62">
        <v>0</v>
      </c>
      <c r="P235" s="63">
        <v>0</v>
      </c>
      <c r="Q235" s="64">
        <v>83064800</v>
      </c>
      <c r="R235" s="63">
        <v>83065</v>
      </c>
      <c r="S235" s="65">
        <v>127615</v>
      </c>
      <c r="T235" s="65">
        <v>0</v>
      </c>
      <c r="U235" s="65">
        <v>127615</v>
      </c>
    </row>
    <row r="236" spans="1:21" ht="11.25">
      <c r="A236" s="52" t="s">
        <v>2266</v>
      </c>
      <c r="B236" s="116" t="s">
        <v>1599</v>
      </c>
      <c r="C236" s="53">
        <v>0</v>
      </c>
      <c r="D236" s="56">
        <v>742401215.27</v>
      </c>
      <c r="E236" s="53">
        <v>179757886</v>
      </c>
      <c r="F236" s="57">
        <f>C236+D236-E236</f>
        <v>562643329.27</v>
      </c>
      <c r="G236" s="58">
        <v>0</v>
      </c>
      <c r="H236" s="58">
        <f>F236</f>
        <v>562643329.27</v>
      </c>
      <c r="I236" s="59">
        <v>0</v>
      </c>
      <c r="J236" s="59">
        <v>390456297.81</v>
      </c>
      <c r="K236" s="60">
        <f>+F236+I236-J236</f>
        <v>172187031.45999998</v>
      </c>
      <c r="L236" s="66">
        <v>0</v>
      </c>
      <c r="M236" s="60">
        <f>+K236</f>
        <v>172187031.45999998</v>
      </c>
      <c r="N236" s="61">
        <v>172187</v>
      </c>
      <c r="O236" s="62">
        <v>0</v>
      </c>
      <c r="P236" s="63">
        <v>0</v>
      </c>
      <c r="Q236" s="64">
        <v>54491097</v>
      </c>
      <c r="R236" s="63">
        <v>54491</v>
      </c>
      <c r="S236" s="65">
        <v>117696</v>
      </c>
      <c r="T236" s="65">
        <v>0</v>
      </c>
      <c r="U236" s="65">
        <v>117696</v>
      </c>
    </row>
    <row r="237" spans="1:21" ht="11.25">
      <c r="A237" s="52" t="s">
        <v>2267</v>
      </c>
      <c r="B237" s="116" t="s">
        <v>1600</v>
      </c>
      <c r="C237" s="53">
        <v>0</v>
      </c>
      <c r="D237" s="56">
        <v>82852109393</v>
      </c>
      <c r="E237" s="53">
        <v>155333506</v>
      </c>
      <c r="F237" s="57">
        <f>C237+D237-E237</f>
        <v>82696775887</v>
      </c>
      <c r="G237" s="58">
        <v>0</v>
      </c>
      <c r="H237" s="58">
        <f>F237</f>
        <v>82696775887</v>
      </c>
      <c r="I237" s="59">
        <v>0</v>
      </c>
      <c r="J237" s="59">
        <v>1846625110.19</v>
      </c>
      <c r="K237" s="60">
        <f>+F237+I237-J237</f>
        <v>80850150776.81</v>
      </c>
      <c r="L237" s="66">
        <v>0</v>
      </c>
      <c r="M237" s="60">
        <f>+K237</f>
        <v>80850150776.81</v>
      </c>
      <c r="N237" s="61">
        <v>80850151</v>
      </c>
      <c r="O237" s="62">
        <v>0</v>
      </c>
      <c r="P237" s="63">
        <v>0</v>
      </c>
      <c r="Q237" s="64">
        <v>132081002</v>
      </c>
      <c r="R237" s="63">
        <v>132081</v>
      </c>
      <c r="S237" s="65">
        <v>80718070</v>
      </c>
      <c r="T237" s="65">
        <v>0</v>
      </c>
      <c r="U237" s="65">
        <v>80718070</v>
      </c>
    </row>
    <row r="238" spans="1:21" ht="11.25">
      <c r="A238" s="52" t="s">
        <v>2268</v>
      </c>
      <c r="B238" s="116" t="s">
        <v>1601</v>
      </c>
      <c r="C238" s="53">
        <v>0</v>
      </c>
      <c r="D238" s="56">
        <v>311025314567.35</v>
      </c>
      <c r="E238" s="53">
        <v>150621885484.53</v>
      </c>
      <c r="F238" s="57">
        <f>C238+D238-E238</f>
        <v>160403429082.81998</v>
      </c>
      <c r="G238" s="58">
        <v>0</v>
      </c>
      <c r="H238" s="58">
        <f>F238</f>
        <v>160403429082.81998</v>
      </c>
      <c r="I238" s="59">
        <v>0</v>
      </c>
      <c r="J238" s="59">
        <v>63216202699.29</v>
      </c>
      <c r="K238" s="60">
        <f>+F238+I238-J238</f>
        <v>97187226383.52997</v>
      </c>
      <c r="L238" s="66">
        <v>0</v>
      </c>
      <c r="M238" s="60">
        <f>+K238</f>
        <v>97187226383.52997</v>
      </c>
      <c r="N238" s="61">
        <v>97187226</v>
      </c>
      <c r="O238" s="62">
        <v>0</v>
      </c>
      <c r="P238" s="63">
        <v>0</v>
      </c>
      <c r="Q238" s="64">
        <v>30515030567.479996</v>
      </c>
      <c r="R238" s="63">
        <v>30515030</v>
      </c>
      <c r="S238" s="65">
        <v>66672196</v>
      </c>
      <c r="T238" s="65">
        <v>0</v>
      </c>
      <c r="U238" s="65">
        <v>66672196</v>
      </c>
    </row>
    <row r="239" spans="1:21" ht="11.25">
      <c r="A239" s="44" t="s">
        <v>2269</v>
      </c>
      <c r="B239" s="115" t="s">
        <v>2270</v>
      </c>
      <c r="C239" s="45">
        <f aca="true" t="shared" si="88" ref="C239:H239">SUM(C241:C243)</f>
        <v>0</v>
      </c>
      <c r="D239" s="45">
        <f t="shared" si="88"/>
        <v>9125228585</v>
      </c>
      <c r="E239" s="45">
        <f t="shared" si="88"/>
        <v>8953400195</v>
      </c>
      <c r="F239" s="46">
        <f t="shared" si="88"/>
        <v>171828390</v>
      </c>
      <c r="G239" s="46">
        <f t="shared" si="88"/>
        <v>0</v>
      </c>
      <c r="H239" s="46">
        <f t="shared" si="88"/>
        <v>171828390</v>
      </c>
      <c r="I239" s="47">
        <f>SUM(I240:I243)</f>
        <v>621551514</v>
      </c>
      <c r="J239" s="47">
        <f>SUM(J240:J243)</f>
        <v>706362902</v>
      </c>
      <c r="K239" s="46">
        <f>SUM(K240:K243)</f>
        <v>87017002</v>
      </c>
      <c r="L239" s="48">
        <v>0</v>
      </c>
      <c r="M239" s="48">
        <v>0</v>
      </c>
      <c r="N239" s="51">
        <v>87017</v>
      </c>
      <c r="O239" s="51">
        <v>686788003</v>
      </c>
      <c r="P239" s="51">
        <v>686787</v>
      </c>
      <c r="Q239" s="51">
        <v>740660355</v>
      </c>
      <c r="R239" s="51">
        <v>740660</v>
      </c>
      <c r="S239" s="89">
        <v>33144</v>
      </c>
      <c r="T239" s="89">
        <v>0</v>
      </c>
      <c r="U239" s="89">
        <v>33144</v>
      </c>
    </row>
    <row r="240" spans="1:21" ht="11.25">
      <c r="A240" s="52" t="s">
        <v>2271</v>
      </c>
      <c r="B240" s="116" t="s">
        <v>1598</v>
      </c>
      <c r="C240" s="53"/>
      <c r="D240" s="53"/>
      <c r="E240" s="53"/>
      <c r="F240" s="57">
        <v>0</v>
      </c>
      <c r="G240" s="46">
        <v>0</v>
      </c>
      <c r="H240" s="67">
        <v>0</v>
      </c>
      <c r="I240" s="59">
        <v>13125676</v>
      </c>
      <c r="J240" s="59">
        <v>13125676</v>
      </c>
      <c r="K240" s="60">
        <f>+F240+I240-J240</f>
        <v>0</v>
      </c>
      <c r="L240" s="66">
        <v>0</v>
      </c>
      <c r="M240" s="60">
        <f>+K240</f>
        <v>0</v>
      </c>
      <c r="N240" s="61">
        <v>0</v>
      </c>
      <c r="O240" s="62">
        <v>8120000</v>
      </c>
      <c r="P240" s="63">
        <v>8120</v>
      </c>
      <c r="Q240" s="64">
        <v>0</v>
      </c>
      <c r="R240" s="63">
        <v>0</v>
      </c>
      <c r="S240" s="65">
        <v>8120</v>
      </c>
      <c r="T240" s="65">
        <v>0</v>
      </c>
      <c r="U240" s="65">
        <v>8120</v>
      </c>
    </row>
    <row r="241" spans="1:21" ht="11.25">
      <c r="A241" s="52" t="s">
        <v>2272</v>
      </c>
      <c r="B241" s="116" t="s">
        <v>1599</v>
      </c>
      <c r="C241" s="53">
        <v>0</v>
      </c>
      <c r="D241" s="56">
        <v>10518642</v>
      </c>
      <c r="E241" s="53">
        <v>10059442</v>
      </c>
      <c r="F241" s="57">
        <f>C241+D241-E241</f>
        <v>459200</v>
      </c>
      <c r="G241" s="58">
        <v>0</v>
      </c>
      <c r="H241" s="58">
        <f>F241</f>
        <v>459200</v>
      </c>
      <c r="I241" s="59">
        <v>5529096</v>
      </c>
      <c r="J241" s="59">
        <v>5988296</v>
      </c>
      <c r="K241" s="60">
        <f>+F241+I241-J241</f>
        <v>0</v>
      </c>
      <c r="L241" s="66">
        <v>0</v>
      </c>
      <c r="M241" s="60">
        <f>+K241</f>
        <v>0</v>
      </c>
      <c r="N241" s="61">
        <v>0</v>
      </c>
      <c r="O241" s="62">
        <v>9707399</v>
      </c>
      <c r="P241" s="63">
        <v>9707</v>
      </c>
      <c r="Q241" s="64">
        <v>8011039</v>
      </c>
      <c r="R241" s="63">
        <v>8011</v>
      </c>
      <c r="S241" s="65">
        <v>1696</v>
      </c>
      <c r="T241" s="65">
        <v>0</v>
      </c>
      <c r="U241" s="65">
        <v>1696</v>
      </c>
    </row>
    <row r="242" spans="1:21" ht="11.25">
      <c r="A242" s="52" t="s">
        <v>2273</v>
      </c>
      <c r="B242" s="116" t="s">
        <v>1600</v>
      </c>
      <c r="C242" s="53"/>
      <c r="D242" s="56"/>
      <c r="E242" s="53"/>
      <c r="F242" s="57">
        <v>0</v>
      </c>
      <c r="G242" s="58">
        <v>0</v>
      </c>
      <c r="H242" s="58">
        <v>0</v>
      </c>
      <c r="I242" s="59">
        <v>51704990</v>
      </c>
      <c r="J242" s="59">
        <v>51704990</v>
      </c>
      <c r="K242" s="60">
        <f>+F242+I242-J242</f>
        <v>0</v>
      </c>
      <c r="L242" s="66">
        <v>0</v>
      </c>
      <c r="M242" s="60">
        <f>+K242</f>
        <v>0</v>
      </c>
      <c r="N242" s="61">
        <v>0</v>
      </c>
      <c r="O242" s="62"/>
      <c r="P242" s="63">
        <v>0</v>
      </c>
      <c r="Q242" s="64"/>
      <c r="R242" s="63"/>
      <c r="S242" s="65">
        <v>0</v>
      </c>
      <c r="T242" s="65">
        <v>0</v>
      </c>
      <c r="U242" s="65">
        <v>0</v>
      </c>
    </row>
    <row r="243" spans="1:21" ht="11.25">
      <c r="A243" s="52" t="s">
        <v>2274</v>
      </c>
      <c r="B243" s="116" t="s">
        <v>1601</v>
      </c>
      <c r="C243" s="53">
        <v>0</v>
      </c>
      <c r="D243" s="56">
        <v>9114709943</v>
      </c>
      <c r="E243" s="53">
        <v>8943340753</v>
      </c>
      <c r="F243" s="57">
        <f>C243+D243-E243</f>
        <v>171369190</v>
      </c>
      <c r="G243" s="58">
        <v>0</v>
      </c>
      <c r="H243" s="58">
        <f>F243</f>
        <v>171369190</v>
      </c>
      <c r="I243" s="59">
        <v>551191752</v>
      </c>
      <c r="J243" s="59">
        <v>635543940</v>
      </c>
      <c r="K243" s="60">
        <f>+F243+I243-J243</f>
        <v>87017002</v>
      </c>
      <c r="L243" s="66">
        <v>0</v>
      </c>
      <c r="M243" s="60">
        <f>+K243</f>
        <v>87017002</v>
      </c>
      <c r="N243" s="61">
        <v>87017</v>
      </c>
      <c r="O243" s="62">
        <v>668960604</v>
      </c>
      <c r="P243" s="63">
        <v>668960</v>
      </c>
      <c r="Q243" s="64">
        <v>732649316</v>
      </c>
      <c r="R243" s="63">
        <v>732649</v>
      </c>
      <c r="S243" s="65">
        <v>23328</v>
      </c>
      <c r="T243" s="65">
        <v>0</v>
      </c>
      <c r="U243" s="65">
        <v>23328</v>
      </c>
    </row>
    <row r="244" spans="1:21" ht="11.25">
      <c r="A244" s="44" t="s">
        <v>2275</v>
      </c>
      <c r="B244" s="115" t="s">
        <v>2276</v>
      </c>
      <c r="C244" s="45">
        <f aca="true" t="shared" si="89" ref="C244:K244">SUM(C245:C248)</f>
        <v>0</v>
      </c>
      <c r="D244" s="45">
        <f t="shared" si="89"/>
        <v>40023751077.45</v>
      </c>
      <c r="E244" s="45">
        <f t="shared" si="89"/>
        <v>0</v>
      </c>
      <c r="F244" s="46">
        <f t="shared" si="89"/>
        <v>40023751077.45</v>
      </c>
      <c r="G244" s="46">
        <f t="shared" si="89"/>
        <v>0</v>
      </c>
      <c r="H244" s="46">
        <f t="shared" si="89"/>
        <v>40023751077.45</v>
      </c>
      <c r="I244" s="47">
        <f t="shared" si="89"/>
        <v>65690450719.29</v>
      </c>
      <c r="J244" s="47">
        <f t="shared" si="89"/>
        <v>0</v>
      </c>
      <c r="K244" s="46">
        <f t="shared" si="89"/>
        <v>105714201796.73999</v>
      </c>
      <c r="L244" s="48">
        <v>0</v>
      </c>
      <c r="M244" s="48">
        <v>0</v>
      </c>
      <c r="N244" s="51">
        <v>105714201</v>
      </c>
      <c r="O244" s="51">
        <v>30838539818.479996</v>
      </c>
      <c r="P244" s="51">
        <v>30838541</v>
      </c>
      <c r="Q244" s="51">
        <v>0</v>
      </c>
      <c r="R244" s="51">
        <v>0</v>
      </c>
      <c r="S244" s="89">
        <v>136552742</v>
      </c>
      <c r="T244" s="89">
        <v>0</v>
      </c>
      <c r="U244" s="89">
        <v>136552742</v>
      </c>
    </row>
    <row r="245" spans="1:21" ht="11.25">
      <c r="A245" s="52" t="s">
        <v>2277</v>
      </c>
      <c r="B245" s="116" t="s">
        <v>1598</v>
      </c>
      <c r="C245" s="53">
        <v>0</v>
      </c>
      <c r="D245" s="56">
        <v>132593338</v>
      </c>
      <c r="E245" s="53">
        <v>0</v>
      </c>
      <c r="F245" s="57">
        <f>C245+D245-E245</f>
        <v>132593338</v>
      </c>
      <c r="G245" s="58">
        <v>0</v>
      </c>
      <c r="H245" s="58">
        <f>F245</f>
        <v>132593338</v>
      </c>
      <c r="I245" s="59">
        <v>169831432</v>
      </c>
      <c r="J245" s="59">
        <v>0</v>
      </c>
      <c r="K245" s="60">
        <f>+F245+I245-J245</f>
        <v>302424770</v>
      </c>
      <c r="L245" s="66">
        <v>0</v>
      </c>
      <c r="M245" s="60">
        <f>+K245</f>
        <v>302424770</v>
      </c>
      <c r="N245" s="61">
        <v>302424</v>
      </c>
      <c r="O245" s="62">
        <v>74944800</v>
      </c>
      <c r="P245" s="63">
        <v>74946</v>
      </c>
      <c r="Q245" s="64">
        <v>0</v>
      </c>
      <c r="R245" s="63">
        <v>0</v>
      </c>
      <c r="S245" s="65">
        <v>377370</v>
      </c>
      <c r="T245" s="65">
        <v>0</v>
      </c>
      <c r="U245" s="65">
        <v>377370</v>
      </c>
    </row>
    <row r="246" spans="1:21" ht="11.25">
      <c r="A246" s="52" t="s">
        <v>2278</v>
      </c>
      <c r="B246" s="116" t="s">
        <v>1599</v>
      </c>
      <c r="C246" s="53">
        <v>0</v>
      </c>
      <c r="D246" s="56">
        <v>179298686</v>
      </c>
      <c r="E246" s="53">
        <v>0</v>
      </c>
      <c r="F246" s="57">
        <f>C246+D246-E246</f>
        <v>179298686</v>
      </c>
      <c r="G246" s="58">
        <v>0</v>
      </c>
      <c r="H246" s="58">
        <f>F246</f>
        <v>179298686</v>
      </c>
      <c r="I246" s="59">
        <v>388038697.81</v>
      </c>
      <c r="J246" s="59">
        <v>0</v>
      </c>
      <c r="K246" s="60">
        <f>+F246+I246-J246</f>
        <v>567337383.81</v>
      </c>
      <c r="L246" s="66">
        <v>0</v>
      </c>
      <c r="M246" s="60">
        <f>+K246</f>
        <v>567337383.81</v>
      </c>
      <c r="N246" s="61">
        <v>567337</v>
      </c>
      <c r="O246" s="62">
        <v>52794737</v>
      </c>
      <c r="P246" s="63">
        <v>52795</v>
      </c>
      <c r="Q246" s="64">
        <v>0</v>
      </c>
      <c r="R246" s="63">
        <v>0</v>
      </c>
      <c r="S246" s="65">
        <v>620132</v>
      </c>
      <c r="T246" s="65">
        <v>0</v>
      </c>
      <c r="U246" s="65">
        <v>620132</v>
      </c>
    </row>
    <row r="247" spans="1:21" ht="11.25">
      <c r="A247" s="52" t="s">
        <v>2279</v>
      </c>
      <c r="B247" s="116" t="s">
        <v>1600</v>
      </c>
      <c r="C247" s="53">
        <v>0</v>
      </c>
      <c r="D247" s="56">
        <v>187879441</v>
      </c>
      <c r="E247" s="53">
        <v>0</v>
      </c>
      <c r="F247" s="57">
        <f>C247+D247-E247</f>
        <v>187879441</v>
      </c>
      <c r="G247" s="58">
        <v>0</v>
      </c>
      <c r="H247" s="58">
        <f>F247</f>
        <v>187879441</v>
      </c>
      <c r="I247" s="59">
        <v>1839211654.19</v>
      </c>
      <c r="J247" s="59">
        <v>0</v>
      </c>
      <c r="K247" s="60">
        <f>+F247+I247-J247</f>
        <v>2027091095.19</v>
      </c>
      <c r="L247" s="66">
        <v>0</v>
      </c>
      <c r="M247" s="60">
        <f>+K247</f>
        <v>2027091095.19</v>
      </c>
      <c r="N247" s="61">
        <v>2027091</v>
      </c>
      <c r="O247" s="62">
        <v>132081002</v>
      </c>
      <c r="P247" s="63">
        <v>132081</v>
      </c>
      <c r="Q247" s="64">
        <v>0</v>
      </c>
      <c r="R247" s="63">
        <v>0</v>
      </c>
      <c r="S247" s="65">
        <v>2159172</v>
      </c>
      <c r="T247" s="65">
        <v>0</v>
      </c>
      <c r="U247" s="65">
        <v>2159172</v>
      </c>
    </row>
    <row r="248" spans="1:21" ht="11.25">
      <c r="A248" s="52" t="s">
        <v>2280</v>
      </c>
      <c r="B248" s="116" t="s">
        <v>1601</v>
      </c>
      <c r="C248" s="53">
        <v>0</v>
      </c>
      <c r="D248" s="56">
        <v>39523979612.45</v>
      </c>
      <c r="E248" s="53">
        <v>0</v>
      </c>
      <c r="F248" s="57">
        <f>C248+D248-E248</f>
        <v>39523979612.45</v>
      </c>
      <c r="G248" s="58">
        <v>0</v>
      </c>
      <c r="H248" s="58">
        <f>F248</f>
        <v>39523979612.45</v>
      </c>
      <c r="I248" s="59">
        <v>63293368935.29</v>
      </c>
      <c r="J248" s="59">
        <v>0</v>
      </c>
      <c r="K248" s="60">
        <f>+F248+I248-J248</f>
        <v>102817348547.73999</v>
      </c>
      <c r="L248" s="66">
        <v>0</v>
      </c>
      <c r="M248" s="60">
        <f>+K248</f>
        <v>102817348547.73999</v>
      </c>
      <c r="N248" s="61">
        <v>102817349</v>
      </c>
      <c r="O248" s="62">
        <v>30578719279.479996</v>
      </c>
      <c r="P248" s="63">
        <v>30578719</v>
      </c>
      <c r="Q248" s="64">
        <v>0</v>
      </c>
      <c r="R248" s="63">
        <v>0</v>
      </c>
      <c r="S248" s="65">
        <v>133396068</v>
      </c>
      <c r="T248" s="65">
        <v>0</v>
      </c>
      <c r="U248" s="65">
        <v>133396068</v>
      </c>
    </row>
    <row r="249" spans="1:21" ht="11.25">
      <c r="A249" s="44" t="s">
        <v>2281</v>
      </c>
      <c r="B249" s="115" t="s">
        <v>2282</v>
      </c>
      <c r="C249" s="45">
        <f aca="true" t="shared" si="90" ref="C249:K249">SUM(C250:C252)</f>
        <v>0</v>
      </c>
      <c r="D249" s="45">
        <f t="shared" si="90"/>
        <v>0</v>
      </c>
      <c r="E249" s="45">
        <f t="shared" si="90"/>
        <v>4684182373.68</v>
      </c>
      <c r="F249" s="46">
        <f t="shared" si="90"/>
        <v>-4684182373.68</v>
      </c>
      <c r="G249" s="46">
        <f t="shared" si="90"/>
        <v>0</v>
      </c>
      <c r="H249" s="46">
        <f t="shared" si="90"/>
        <v>-4684182373.68</v>
      </c>
      <c r="I249" s="47">
        <f t="shared" si="90"/>
        <v>0</v>
      </c>
      <c r="J249" s="47">
        <f t="shared" si="90"/>
        <v>0</v>
      </c>
      <c r="K249" s="46">
        <f t="shared" si="90"/>
        <v>-4684182373.68</v>
      </c>
      <c r="L249" s="48">
        <v>0</v>
      </c>
      <c r="M249" s="48">
        <v>0</v>
      </c>
      <c r="N249" s="51">
        <v>-4684183</v>
      </c>
      <c r="O249" s="51">
        <v>0</v>
      </c>
      <c r="P249" s="51">
        <v>0</v>
      </c>
      <c r="Q249" s="51">
        <v>0</v>
      </c>
      <c r="R249" s="51">
        <v>0</v>
      </c>
      <c r="S249" s="89">
        <v>-4684183</v>
      </c>
      <c r="T249" s="89">
        <v>0</v>
      </c>
      <c r="U249" s="89">
        <v>-4684183</v>
      </c>
    </row>
    <row r="250" spans="1:21" ht="11.25">
      <c r="A250" s="52" t="s">
        <v>2283</v>
      </c>
      <c r="B250" s="116" t="s">
        <v>1599</v>
      </c>
      <c r="C250" s="53">
        <v>0</v>
      </c>
      <c r="D250" s="56">
        <v>0</v>
      </c>
      <c r="E250" s="53">
        <v>116083596.52</v>
      </c>
      <c r="F250" s="57">
        <f>C250+D250-E250</f>
        <v>-116083596.52</v>
      </c>
      <c r="G250" s="58">
        <v>0</v>
      </c>
      <c r="H250" s="58">
        <f>F250</f>
        <v>-116083596.52</v>
      </c>
      <c r="I250" s="59">
        <v>0</v>
      </c>
      <c r="J250" s="59">
        <v>0</v>
      </c>
      <c r="K250" s="60">
        <f>+F250+I250-J250</f>
        <v>-116083596.52</v>
      </c>
      <c r="L250" s="66">
        <v>0</v>
      </c>
      <c r="M250" s="60">
        <f>+K250</f>
        <v>-116083596.52</v>
      </c>
      <c r="N250" s="61">
        <v>-116084</v>
      </c>
      <c r="O250" s="59">
        <v>0</v>
      </c>
      <c r="P250" s="63">
        <v>0</v>
      </c>
      <c r="Q250" s="63">
        <v>0</v>
      </c>
      <c r="R250" s="63">
        <v>0</v>
      </c>
      <c r="S250" s="65">
        <v>-116084</v>
      </c>
      <c r="T250" s="65">
        <v>0</v>
      </c>
      <c r="U250" s="65">
        <v>-116084</v>
      </c>
    </row>
    <row r="251" spans="1:21" ht="11.25">
      <c r="A251" s="52" t="s">
        <v>2284</v>
      </c>
      <c r="B251" s="116" t="s">
        <v>1600</v>
      </c>
      <c r="C251" s="53">
        <v>0</v>
      </c>
      <c r="D251" s="56">
        <v>0</v>
      </c>
      <c r="E251" s="53">
        <v>2305321215.63</v>
      </c>
      <c r="F251" s="57">
        <f>C251+D251-E251</f>
        <v>-2305321215.63</v>
      </c>
      <c r="G251" s="58">
        <v>0</v>
      </c>
      <c r="H251" s="58">
        <f>F251</f>
        <v>-2305321215.63</v>
      </c>
      <c r="I251" s="59">
        <v>0</v>
      </c>
      <c r="J251" s="59">
        <v>0</v>
      </c>
      <c r="K251" s="60">
        <f>+F251+I251-J251</f>
        <v>-2305321215.63</v>
      </c>
      <c r="L251" s="66">
        <v>0</v>
      </c>
      <c r="M251" s="60">
        <f>+K251</f>
        <v>-2305321215.63</v>
      </c>
      <c r="N251" s="61">
        <v>-2305321</v>
      </c>
      <c r="O251" s="59">
        <v>0</v>
      </c>
      <c r="P251" s="63">
        <v>0</v>
      </c>
      <c r="Q251" s="63">
        <v>0</v>
      </c>
      <c r="R251" s="63">
        <v>0</v>
      </c>
      <c r="S251" s="65">
        <v>-2305321</v>
      </c>
      <c r="T251" s="65">
        <v>0</v>
      </c>
      <c r="U251" s="65">
        <v>-2305321</v>
      </c>
    </row>
    <row r="252" spans="1:21" ht="11.25">
      <c r="A252" s="52" t="s">
        <v>2285</v>
      </c>
      <c r="B252" s="116" t="s">
        <v>1601</v>
      </c>
      <c r="C252" s="53">
        <v>0</v>
      </c>
      <c r="D252" s="56">
        <v>0</v>
      </c>
      <c r="E252" s="53">
        <v>2262777561.53</v>
      </c>
      <c r="F252" s="57">
        <f>C252+D252-E252</f>
        <v>-2262777561.53</v>
      </c>
      <c r="G252" s="58">
        <v>0</v>
      </c>
      <c r="H252" s="58">
        <f>F252</f>
        <v>-2262777561.53</v>
      </c>
      <c r="I252" s="59">
        <v>0</v>
      </c>
      <c r="J252" s="59">
        <v>0</v>
      </c>
      <c r="K252" s="60">
        <f>+F252+I252-J252</f>
        <v>-2262777561.53</v>
      </c>
      <c r="L252" s="66">
        <v>0</v>
      </c>
      <c r="M252" s="60">
        <f>+K252</f>
        <v>-2262777561.53</v>
      </c>
      <c r="N252" s="61">
        <v>-2262778</v>
      </c>
      <c r="O252" s="59">
        <v>0</v>
      </c>
      <c r="P252" s="63">
        <v>0</v>
      </c>
      <c r="Q252" s="63">
        <v>0</v>
      </c>
      <c r="R252" s="63">
        <v>0</v>
      </c>
      <c r="S252" s="65">
        <v>-2262778</v>
      </c>
      <c r="T252" s="65">
        <v>0</v>
      </c>
      <c r="U252" s="65">
        <v>-2262778</v>
      </c>
    </row>
    <row r="253" spans="1:21" ht="11.25">
      <c r="A253" s="44" t="s">
        <v>2286</v>
      </c>
      <c r="B253" s="115" t="s">
        <v>2287</v>
      </c>
      <c r="C253" s="45">
        <f aca="true" t="shared" si="91" ref="C253:K253">SUM(C254:C256)</f>
        <v>0</v>
      </c>
      <c r="D253" s="45">
        <f t="shared" si="91"/>
        <v>4684182373.68</v>
      </c>
      <c r="E253" s="45">
        <f t="shared" si="91"/>
        <v>4684182373.68</v>
      </c>
      <c r="F253" s="46">
        <f t="shared" si="91"/>
        <v>0</v>
      </c>
      <c r="G253" s="46">
        <f t="shared" si="91"/>
        <v>0</v>
      </c>
      <c r="H253" s="46">
        <f t="shared" si="91"/>
        <v>0</v>
      </c>
      <c r="I253" s="47">
        <f t="shared" si="91"/>
        <v>0</v>
      </c>
      <c r="J253" s="47">
        <f t="shared" si="91"/>
        <v>0</v>
      </c>
      <c r="K253" s="46">
        <f t="shared" si="91"/>
        <v>0</v>
      </c>
      <c r="L253" s="48">
        <v>0</v>
      </c>
      <c r="M253" s="48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89">
        <v>0</v>
      </c>
      <c r="T253" s="89">
        <v>0</v>
      </c>
      <c r="U253" s="89">
        <v>0</v>
      </c>
    </row>
    <row r="254" spans="1:21" ht="11.25">
      <c r="A254" s="52" t="s">
        <v>2288</v>
      </c>
      <c r="B254" s="116" t="s">
        <v>1599</v>
      </c>
      <c r="C254" s="53">
        <v>0</v>
      </c>
      <c r="D254" s="56">
        <v>116083596.52</v>
      </c>
      <c r="E254" s="53">
        <v>116083596.52</v>
      </c>
      <c r="F254" s="57">
        <f>C254+D254-E254</f>
        <v>0</v>
      </c>
      <c r="G254" s="58">
        <v>0</v>
      </c>
      <c r="H254" s="58">
        <f>F254</f>
        <v>0</v>
      </c>
      <c r="I254" s="59">
        <v>0</v>
      </c>
      <c r="J254" s="59">
        <v>0</v>
      </c>
      <c r="K254" s="60">
        <f>+F254+I254-J254</f>
        <v>0</v>
      </c>
      <c r="L254" s="66">
        <v>0</v>
      </c>
      <c r="M254" s="60">
        <f>+K254</f>
        <v>0</v>
      </c>
      <c r="N254" s="61">
        <v>0</v>
      </c>
      <c r="O254" s="59">
        <v>0</v>
      </c>
      <c r="P254" s="63">
        <v>0</v>
      </c>
      <c r="Q254" s="63">
        <v>0</v>
      </c>
      <c r="R254" s="63">
        <v>0</v>
      </c>
      <c r="S254" s="65">
        <v>0</v>
      </c>
      <c r="T254" s="65">
        <v>0</v>
      </c>
      <c r="U254" s="65">
        <v>0</v>
      </c>
    </row>
    <row r="255" spans="1:21" ht="11.25">
      <c r="A255" s="52" t="s">
        <v>2289</v>
      </c>
      <c r="B255" s="116" t="s">
        <v>1600</v>
      </c>
      <c r="C255" s="53">
        <v>0</v>
      </c>
      <c r="D255" s="56">
        <v>2305321215.63</v>
      </c>
      <c r="E255" s="53">
        <v>2305321215.63</v>
      </c>
      <c r="F255" s="57">
        <f>C255+D255-E255</f>
        <v>0</v>
      </c>
      <c r="G255" s="58">
        <v>0</v>
      </c>
      <c r="H255" s="58">
        <f>F255</f>
        <v>0</v>
      </c>
      <c r="I255" s="59">
        <v>0</v>
      </c>
      <c r="J255" s="59">
        <v>0</v>
      </c>
      <c r="K255" s="60">
        <f>+F255+I255-J255</f>
        <v>0</v>
      </c>
      <c r="L255" s="66">
        <v>0</v>
      </c>
      <c r="M255" s="60">
        <f>+K255</f>
        <v>0</v>
      </c>
      <c r="N255" s="61">
        <v>0</v>
      </c>
      <c r="O255" s="59">
        <v>0</v>
      </c>
      <c r="P255" s="63">
        <v>0</v>
      </c>
      <c r="Q255" s="63">
        <v>0</v>
      </c>
      <c r="R255" s="63">
        <v>0</v>
      </c>
      <c r="S255" s="65">
        <v>0</v>
      </c>
      <c r="T255" s="65">
        <v>0</v>
      </c>
      <c r="U255" s="65">
        <v>0</v>
      </c>
    </row>
    <row r="256" spans="1:21" ht="11.25">
      <c r="A256" s="52" t="s">
        <v>2290</v>
      </c>
      <c r="B256" s="116" t="s">
        <v>1601</v>
      </c>
      <c r="C256" s="53">
        <v>0</v>
      </c>
      <c r="D256" s="56">
        <v>2262777561.53</v>
      </c>
      <c r="E256" s="53">
        <v>2262777561.53</v>
      </c>
      <c r="F256" s="57">
        <f>C256+D256-E256</f>
        <v>0</v>
      </c>
      <c r="G256" s="58">
        <v>0</v>
      </c>
      <c r="H256" s="58">
        <f>F256</f>
        <v>0</v>
      </c>
      <c r="I256" s="59">
        <v>0</v>
      </c>
      <c r="J256" s="59">
        <v>0</v>
      </c>
      <c r="K256" s="60">
        <f>+F256+I256-J256</f>
        <v>0</v>
      </c>
      <c r="L256" s="66">
        <v>0</v>
      </c>
      <c r="M256" s="60">
        <f>+K256</f>
        <v>0</v>
      </c>
      <c r="N256" s="61">
        <v>0</v>
      </c>
      <c r="O256" s="59">
        <v>0</v>
      </c>
      <c r="P256" s="63">
        <v>0</v>
      </c>
      <c r="Q256" s="63">
        <v>0</v>
      </c>
      <c r="R256" s="63">
        <v>0</v>
      </c>
      <c r="S256" s="65">
        <v>0</v>
      </c>
      <c r="T256" s="65">
        <v>0</v>
      </c>
      <c r="U256" s="65">
        <v>0</v>
      </c>
    </row>
    <row r="257" spans="1:21" ht="11.25">
      <c r="A257" s="44" t="s">
        <v>2291</v>
      </c>
      <c r="B257" s="115" t="s">
        <v>2292</v>
      </c>
      <c r="C257" s="45">
        <f aca="true" t="shared" si="92" ref="C257:K257">SUM(C258:C260)</f>
        <v>0</v>
      </c>
      <c r="D257" s="45">
        <f t="shared" si="92"/>
        <v>4684182373.68</v>
      </c>
      <c r="E257" s="45">
        <f t="shared" si="92"/>
        <v>0</v>
      </c>
      <c r="F257" s="46">
        <f t="shared" si="92"/>
        <v>4684182373.68</v>
      </c>
      <c r="G257" s="46">
        <f t="shared" si="92"/>
        <v>0</v>
      </c>
      <c r="H257" s="46">
        <f t="shared" si="92"/>
        <v>4684182373.68</v>
      </c>
      <c r="I257" s="47">
        <f t="shared" si="92"/>
        <v>0</v>
      </c>
      <c r="J257" s="47">
        <f t="shared" si="92"/>
        <v>0</v>
      </c>
      <c r="K257" s="46">
        <f t="shared" si="92"/>
        <v>4684182373.68</v>
      </c>
      <c r="L257" s="48">
        <v>0</v>
      </c>
      <c r="M257" s="48">
        <v>0</v>
      </c>
      <c r="N257" s="51">
        <v>4684183</v>
      </c>
      <c r="O257" s="51">
        <v>0</v>
      </c>
      <c r="P257" s="51">
        <v>0</v>
      </c>
      <c r="Q257" s="51">
        <v>0</v>
      </c>
      <c r="R257" s="51">
        <v>0</v>
      </c>
      <c r="S257" s="89">
        <v>4684183</v>
      </c>
      <c r="T257" s="89">
        <v>0</v>
      </c>
      <c r="U257" s="89">
        <v>4684183</v>
      </c>
    </row>
    <row r="258" spans="1:21" ht="11.25">
      <c r="A258" s="52" t="s">
        <v>2293</v>
      </c>
      <c r="B258" s="116" t="s">
        <v>1599</v>
      </c>
      <c r="C258" s="53">
        <v>0</v>
      </c>
      <c r="D258" s="56">
        <v>116083596.52</v>
      </c>
      <c r="E258" s="53">
        <v>0</v>
      </c>
      <c r="F258" s="57">
        <f>C258+D258-E258</f>
        <v>116083596.52</v>
      </c>
      <c r="G258" s="58">
        <v>0</v>
      </c>
      <c r="H258" s="58">
        <f>F258</f>
        <v>116083596.52</v>
      </c>
      <c r="I258" s="59">
        <v>0</v>
      </c>
      <c r="J258" s="59">
        <v>0</v>
      </c>
      <c r="K258" s="60">
        <f>+F258+I258-J258</f>
        <v>116083596.52</v>
      </c>
      <c r="L258" s="66">
        <v>0</v>
      </c>
      <c r="M258" s="60">
        <f>+K258</f>
        <v>116083596.52</v>
      </c>
      <c r="N258" s="61">
        <v>116084</v>
      </c>
      <c r="O258" s="59">
        <v>0</v>
      </c>
      <c r="P258" s="63">
        <v>0</v>
      </c>
      <c r="Q258" s="63">
        <v>0</v>
      </c>
      <c r="R258" s="63">
        <v>0</v>
      </c>
      <c r="S258" s="65">
        <v>116084</v>
      </c>
      <c r="T258" s="65">
        <v>0</v>
      </c>
      <c r="U258" s="65">
        <v>116084</v>
      </c>
    </row>
    <row r="259" spans="1:21" ht="11.25">
      <c r="A259" s="52" t="s">
        <v>2294</v>
      </c>
      <c r="B259" s="116" t="s">
        <v>1600</v>
      </c>
      <c r="C259" s="53">
        <v>0</v>
      </c>
      <c r="D259" s="56">
        <v>2305321215.63</v>
      </c>
      <c r="E259" s="53">
        <v>0</v>
      </c>
      <c r="F259" s="57">
        <f>C259+D259-E259</f>
        <v>2305321215.63</v>
      </c>
      <c r="G259" s="58">
        <v>0</v>
      </c>
      <c r="H259" s="58">
        <f>F259</f>
        <v>2305321215.63</v>
      </c>
      <c r="I259" s="59">
        <v>0</v>
      </c>
      <c r="J259" s="59">
        <v>0</v>
      </c>
      <c r="K259" s="60">
        <f>+F259+I259-J259</f>
        <v>2305321215.63</v>
      </c>
      <c r="L259" s="66">
        <v>0</v>
      </c>
      <c r="M259" s="60">
        <f>+K259</f>
        <v>2305321215.63</v>
      </c>
      <c r="N259" s="61">
        <v>2305321</v>
      </c>
      <c r="O259" s="59">
        <v>0</v>
      </c>
      <c r="P259" s="63">
        <v>0</v>
      </c>
      <c r="Q259" s="63">
        <v>0</v>
      </c>
      <c r="R259" s="63">
        <v>0</v>
      </c>
      <c r="S259" s="65">
        <v>2305321</v>
      </c>
      <c r="T259" s="65">
        <v>0</v>
      </c>
      <c r="U259" s="65">
        <v>2305321</v>
      </c>
    </row>
    <row r="260" spans="1:21" ht="11.25">
      <c r="A260" s="52" t="s">
        <v>2295</v>
      </c>
      <c r="B260" s="116" t="s">
        <v>1601</v>
      </c>
      <c r="C260" s="53">
        <v>0</v>
      </c>
      <c r="D260" s="56">
        <v>2262777561.53</v>
      </c>
      <c r="E260" s="53">
        <v>0</v>
      </c>
      <c r="F260" s="57">
        <f>C260+D260-E260</f>
        <v>2262777561.53</v>
      </c>
      <c r="G260" s="58">
        <v>0</v>
      </c>
      <c r="H260" s="58">
        <f>F260</f>
        <v>2262777561.53</v>
      </c>
      <c r="I260" s="59">
        <v>0</v>
      </c>
      <c r="J260" s="59">
        <v>0</v>
      </c>
      <c r="K260" s="60">
        <f>+F260+I260-J260</f>
        <v>2262777561.53</v>
      </c>
      <c r="L260" s="66">
        <v>0</v>
      </c>
      <c r="M260" s="60">
        <f>+K260</f>
        <v>2262777561.53</v>
      </c>
      <c r="N260" s="61">
        <v>2262778</v>
      </c>
      <c r="O260" s="59">
        <v>0</v>
      </c>
      <c r="P260" s="63">
        <v>0</v>
      </c>
      <c r="Q260" s="63">
        <v>0</v>
      </c>
      <c r="R260" s="63">
        <v>0</v>
      </c>
      <c r="S260" s="65">
        <v>2262778</v>
      </c>
      <c r="T260" s="65">
        <v>0</v>
      </c>
      <c r="U260" s="65">
        <v>2262778</v>
      </c>
    </row>
    <row r="261" spans="1:21" ht="11.25">
      <c r="A261" s="30" t="s">
        <v>2296</v>
      </c>
      <c r="B261" s="113" t="s">
        <v>2297</v>
      </c>
      <c r="C261" s="69" t="e">
        <f>C262+C268+C280+C300+C303+C343</f>
        <v>#REF!</v>
      </c>
      <c r="D261" s="69" t="e">
        <f>D262+D268+D280+D300+D303+D343</f>
        <v>#REF!</v>
      </c>
      <c r="E261" s="69" t="e">
        <f>E262+E268+E280+E300+E303+E343</f>
        <v>#REF!</v>
      </c>
      <c r="F261" s="32">
        <f>F262+F268+F276+F300+F303+F352</f>
        <v>694102077968.6301</v>
      </c>
      <c r="G261" s="32" t="e">
        <f>G262+G268+G276+G300+G303+G343</f>
        <v>#REF!</v>
      </c>
      <c r="H261" s="32" t="e">
        <f>H262+H268+H276+H300+H303+H343</f>
        <v>#REF!</v>
      </c>
      <c r="I261" s="33">
        <f>I262+I268+I276+I300+I303+I343</f>
        <v>534218415559.44</v>
      </c>
      <c r="J261" s="33">
        <f>J262+J268+J276+J300+J303+J343</f>
        <v>536278115995.36</v>
      </c>
      <c r="K261" s="32">
        <f>K262+K268+K276+K300+K303+K343</f>
        <v>703443410091.76</v>
      </c>
      <c r="L261" s="34">
        <v>0</v>
      </c>
      <c r="M261" s="34">
        <v>0</v>
      </c>
      <c r="N261" s="35">
        <v>712083604</v>
      </c>
      <c r="O261" s="36">
        <v>444311684979.91</v>
      </c>
      <c r="P261" s="35">
        <v>446142510</v>
      </c>
      <c r="Q261" s="35">
        <v>406084235217.12</v>
      </c>
      <c r="R261" s="35">
        <v>436169866</v>
      </c>
      <c r="S261" s="35">
        <v>722056248</v>
      </c>
      <c r="T261" s="35">
        <v>511645697</v>
      </c>
      <c r="U261" s="35">
        <v>210410551</v>
      </c>
    </row>
    <row r="262" spans="1:21" ht="11.25">
      <c r="A262" s="37" t="s">
        <v>2298</v>
      </c>
      <c r="B262" s="114" t="s">
        <v>2299</v>
      </c>
      <c r="C262" s="38">
        <f aca="true" t="shared" si="93" ref="C262:K262">C263+C265</f>
        <v>23069996946.52</v>
      </c>
      <c r="D262" s="38">
        <f t="shared" si="93"/>
        <v>102909139697.44002</v>
      </c>
      <c r="E262" s="38">
        <f t="shared" si="93"/>
        <v>104927713236.18</v>
      </c>
      <c r="F262" s="39">
        <f t="shared" si="93"/>
        <v>36528914357.02003</v>
      </c>
      <c r="G262" s="39">
        <f t="shared" si="93"/>
        <v>38196991255.78003</v>
      </c>
      <c r="H262" s="39">
        <f t="shared" si="93"/>
        <v>0</v>
      </c>
      <c r="I262" s="40">
        <f t="shared" si="93"/>
        <v>421255594336.4</v>
      </c>
      <c r="J262" s="40">
        <f t="shared" si="93"/>
        <v>415791950579.19</v>
      </c>
      <c r="K262" s="39">
        <f t="shared" si="93"/>
        <v>41992558114.23001</v>
      </c>
      <c r="L262" s="41">
        <v>0</v>
      </c>
      <c r="M262" s="41">
        <v>0</v>
      </c>
      <c r="N262" s="70">
        <v>44533393</v>
      </c>
      <c r="O262" s="43">
        <v>300893070731.51</v>
      </c>
      <c r="P262" s="42">
        <v>302015370</v>
      </c>
      <c r="Q262" s="42">
        <v>290005739809.21</v>
      </c>
      <c r="R262" s="42">
        <v>290787768</v>
      </c>
      <c r="S262" s="42">
        <v>55760995</v>
      </c>
      <c r="T262" s="42">
        <v>55760995</v>
      </c>
      <c r="U262" s="42">
        <v>0</v>
      </c>
    </row>
    <row r="263" spans="1:21" ht="11.25">
      <c r="A263" s="44" t="s">
        <v>2300</v>
      </c>
      <c r="B263" s="115" t="s">
        <v>2301</v>
      </c>
      <c r="C263" s="45">
        <f aca="true" t="shared" si="94" ref="C263:K263">SUM(C264)</f>
        <v>0</v>
      </c>
      <c r="D263" s="45">
        <f t="shared" si="94"/>
        <v>112700000</v>
      </c>
      <c r="E263" s="45">
        <f t="shared" si="94"/>
        <v>0</v>
      </c>
      <c r="F263" s="46">
        <f t="shared" si="94"/>
        <v>112700000</v>
      </c>
      <c r="G263" s="46">
        <f t="shared" si="94"/>
        <v>112700000</v>
      </c>
      <c r="H263" s="46">
        <f t="shared" si="94"/>
        <v>0</v>
      </c>
      <c r="I263" s="47">
        <f t="shared" si="94"/>
        <v>0</v>
      </c>
      <c r="J263" s="47">
        <f t="shared" si="94"/>
        <v>0</v>
      </c>
      <c r="K263" s="46">
        <f t="shared" si="94"/>
        <v>112700000</v>
      </c>
      <c r="L263" s="48">
        <v>0</v>
      </c>
      <c r="M263" s="48">
        <v>0</v>
      </c>
      <c r="N263" s="49">
        <v>122262</v>
      </c>
      <c r="O263" s="50">
        <v>0</v>
      </c>
      <c r="P263" s="51">
        <v>0</v>
      </c>
      <c r="Q263" s="51">
        <v>0</v>
      </c>
      <c r="R263" s="51">
        <v>21</v>
      </c>
      <c r="S263" s="51">
        <v>122241</v>
      </c>
      <c r="T263" s="51">
        <v>122241</v>
      </c>
      <c r="U263" s="51">
        <v>0</v>
      </c>
    </row>
    <row r="264" spans="1:21" ht="11.25">
      <c r="A264" s="52" t="s">
        <v>2302</v>
      </c>
      <c r="B264" s="116" t="s">
        <v>2303</v>
      </c>
      <c r="C264" s="53">
        <v>0</v>
      </c>
      <c r="D264" s="56">
        <v>112700000</v>
      </c>
      <c r="E264" s="53">
        <v>0</v>
      </c>
      <c r="F264" s="57">
        <f>C264+D264-E264</f>
        <v>112700000</v>
      </c>
      <c r="G264" s="58">
        <f>F264</f>
        <v>112700000</v>
      </c>
      <c r="H264" s="58">
        <v>0</v>
      </c>
      <c r="I264" s="59">
        <v>0</v>
      </c>
      <c r="J264" s="59">
        <v>0</v>
      </c>
      <c r="K264" s="60">
        <f>+F264+I264-J264</f>
        <v>112700000</v>
      </c>
      <c r="L264" s="60">
        <f>+K264</f>
        <v>112700000</v>
      </c>
      <c r="M264" s="66">
        <v>0</v>
      </c>
      <c r="N264" s="61">
        <v>122262</v>
      </c>
      <c r="O264" s="59">
        <v>0</v>
      </c>
      <c r="P264" s="63">
        <v>0</v>
      </c>
      <c r="Q264" s="63">
        <v>0</v>
      </c>
      <c r="R264" s="63">
        <v>21</v>
      </c>
      <c r="S264" s="65">
        <v>122241</v>
      </c>
      <c r="T264" s="65">
        <v>122241</v>
      </c>
      <c r="U264" s="65">
        <v>0</v>
      </c>
    </row>
    <row r="265" spans="1:21" ht="11.25">
      <c r="A265" s="44" t="s">
        <v>2304</v>
      </c>
      <c r="B265" s="115" t="s">
        <v>2305</v>
      </c>
      <c r="C265" s="45">
        <f>SUM(C266:C266)</f>
        <v>23069996946.52</v>
      </c>
      <c r="D265" s="45">
        <f>SUM(D266:D266)</f>
        <v>102796439697.44002</v>
      </c>
      <c r="E265" s="45">
        <f>SUM(E266:E266)</f>
        <v>104927713236.18</v>
      </c>
      <c r="F265" s="46">
        <f>SUM(F266:F267)</f>
        <v>36416214357.02003</v>
      </c>
      <c r="G265" s="46">
        <f>SUM(G266:G267)</f>
        <v>38084291255.78003</v>
      </c>
      <c r="H265" s="46">
        <f>SUM(H266:H267)</f>
        <v>0</v>
      </c>
      <c r="I265" s="47">
        <f>+I266+I267</f>
        <v>421255594336.4</v>
      </c>
      <c r="J265" s="47">
        <f>+J266+J267</f>
        <v>415791950579.19</v>
      </c>
      <c r="K265" s="46">
        <f>+K266+K267</f>
        <v>41879858114.23001</v>
      </c>
      <c r="L265" s="48">
        <v>0</v>
      </c>
      <c r="M265" s="48">
        <v>0</v>
      </c>
      <c r="N265" s="49">
        <v>44411131</v>
      </c>
      <c r="O265" s="50">
        <v>300893070731.51</v>
      </c>
      <c r="P265" s="51">
        <v>302015370</v>
      </c>
      <c r="Q265" s="51">
        <v>290005739809.21</v>
      </c>
      <c r="R265" s="51">
        <v>290787747</v>
      </c>
      <c r="S265" s="51">
        <v>55638754</v>
      </c>
      <c r="T265" s="51">
        <v>55638754</v>
      </c>
      <c r="U265" s="51">
        <v>0</v>
      </c>
    </row>
    <row r="266" spans="1:21" ht="11.25">
      <c r="A266" s="52" t="s">
        <v>2306</v>
      </c>
      <c r="B266" s="116" t="s">
        <v>2307</v>
      </c>
      <c r="C266" s="53">
        <v>23069996946.52</v>
      </c>
      <c r="D266" s="56">
        <f>125862647162.96+234205+1286492+2268784-9177648801.15-13892348145.37</f>
        <v>102796439697.44002</v>
      </c>
      <c r="E266" s="53">
        <f>104923923755.18+234205+1286492+2268784</f>
        <v>104927713236.18</v>
      </c>
      <c r="F266" s="57">
        <f>C266+D266-E266</f>
        <v>20938723407.78003</v>
      </c>
      <c r="G266" s="58">
        <f>F266</f>
        <v>20938723407.78003</v>
      </c>
      <c r="H266" s="58">
        <v>0</v>
      </c>
      <c r="I266" s="59">
        <v>418470530804.37</v>
      </c>
      <c r="J266" s="59">
        <v>404518271185.2</v>
      </c>
      <c r="K266" s="60">
        <f>+F266+I266-J266</f>
        <v>34890983026.95001</v>
      </c>
      <c r="L266" s="60">
        <f>+K266</f>
        <v>34890983026.95001</v>
      </c>
      <c r="M266" s="66">
        <v>0</v>
      </c>
      <c r="N266" s="61">
        <v>34938736</v>
      </c>
      <c r="O266" s="62">
        <v>289283294630.27</v>
      </c>
      <c r="P266" s="63">
        <v>289806208</v>
      </c>
      <c r="Q266" s="64">
        <v>290005739809.21</v>
      </c>
      <c r="R266" s="63">
        <v>290487154</v>
      </c>
      <c r="S266" s="65">
        <v>34257790</v>
      </c>
      <c r="T266" s="65">
        <v>34257790</v>
      </c>
      <c r="U266" s="65">
        <v>0</v>
      </c>
    </row>
    <row r="267" spans="1:21" ht="11.25">
      <c r="A267" s="52" t="s">
        <v>2308</v>
      </c>
      <c r="B267" s="116" t="s">
        <v>1602</v>
      </c>
      <c r="C267" s="53"/>
      <c r="D267" s="56"/>
      <c r="E267" s="53"/>
      <c r="F267" s="57">
        <v>15477490949.24</v>
      </c>
      <c r="G267" s="58">
        <f>F272</f>
        <v>17145567848</v>
      </c>
      <c r="H267" s="58">
        <v>0</v>
      </c>
      <c r="I267" s="59">
        <v>2785063532.0299997</v>
      </c>
      <c r="J267" s="59">
        <v>11273679393.99</v>
      </c>
      <c r="K267" s="60">
        <f>+F267+I267-J267</f>
        <v>6988875087.280001</v>
      </c>
      <c r="L267" s="60">
        <f>+K267</f>
        <v>6988875087.280001</v>
      </c>
      <c r="M267" s="66">
        <v>0</v>
      </c>
      <c r="N267" s="61">
        <v>9472395</v>
      </c>
      <c r="O267" s="62">
        <v>11609776101.24</v>
      </c>
      <c r="P267" s="63">
        <v>12209162</v>
      </c>
      <c r="Q267" s="64">
        <v>0</v>
      </c>
      <c r="R267" s="63">
        <v>300593</v>
      </c>
      <c r="S267" s="65">
        <v>21380964</v>
      </c>
      <c r="T267" s="65">
        <v>21380964</v>
      </c>
      <c r="U267" s="65">
        <v>0</v>
      </c>
    </row>
    <row r="268" spans="1:21" ht="11.25">
      <c r="A268" s="37" t="s">
        <v>2309</v>
      </c>
      <c r="B268" s="114" t="s">
        <v>2310</v>
      </c>
      <c r="C268" s="38">
        <f aca="true" t="shared" si="95" ref="C268:K268">C269</f>
        <v>69992193543.98</v>
      </c>
      <c r="D268" s="38">
        <f t="shared" si="95"/>
        <v>239820151553</v>
      </c>
      <c r="E268" s="38">
        <f t="shared" si="95"/>
        <v>64720882748.08</v>
      </c>
      <c r="F268" s="39">
        <f t="shared" si="95"/>
        <v>245091462348.9</v>
      </c>
      <c r="G268" s="39" t="e">
        <f t="shared" si="95"/>
        <v>#REF!</v>
      </c>
      <c r="H268" s="39" t="e">
        <f t="shared" si="95"/>
        <v>#REF!</v>
      </c>
      <c r="I268" s="40">
        <f t="shared" si="95"/>
        <v>22985782369.36</v>
      </c>
      <c r="J268" s="40">
        <f t="shared" si="95"/>
        <v>17550434604.32</v>
      </c>
      <c r="K268" s="39">
        <f t="shared" si="95"/>
        <v>250526810113.94</v>
      </c>
      <c r="L268" s="41">
        <v>0</v>
      </c>
      <c r="M268" s="41">
        <v>0</v>
      </c>
      <c r="N268" s="70">
        <v>256124561</v>
      </c>
      <c r="O268" s="43">
        <v>48062177631.06</v>
      </c>
      <c r="P268" s="42">
        <v>48091630</v>
      </c>
      <c r="Q268" s="42">
        <v>37583242963</v>
      </c>
      <c r="R268" s="42">
        <v>38609617</v>
      </c>
      <c r="S268" s="78">
        <v>265606574</v>
      </c>
      <c r="T268" s="78">
        <v>265606574</v>
      </c>
      <c r="U268" s="78">
        <v>0</v>
      </c>
    </row>
    <row r="269" spans="1:21" ht="11.25">
      <c r="A269" s="44" t="s">
        <v>2311</v>
      </c>
      <c r="B269" s="115" t="s">
        <v>2312</v>
      </c>
      <c r="C269" s="45">
        <f>SUM(C270:C276)</f>
        <v>69992193543.98</v>
      </c>
      <c r="D269" s="45">
        <f>SUM(D270:D276)</f>
        <v>239820151553</v>
      </c>
      <c r="E269" s="45">
        <f>SUM(E270:E276)</f>
        <v>64720882748.08</v>
      </c>
      <c r="F269" s="46">
        <f>SUM(F270:F275)</f>
        <v>245091462348.9</v>
      </c>
      <c r="G269" s="46" t="e">
        <f>SUM(G270:G275)</f>
        <v>#REF!</v>
      </c>
      <c r="H269" s="46" t="e">
        <f>SUM(H270:H275)</f>
        <v>#REF!</v>
      </c>
      <c r="I269" s="47">
        <f>+I270+I271+I272+I275</f>
        <v>22985782369.36</v>
      </c>
      <c r="J269" s="47">
        <f>+J270+J271+J272+J275</f>
        <v>17550434604.32</v>
      </c>
      <c r="K269" s="46">
        <f>SUM(K270:K275)</f>
        <v>250526810113.94</v>
      </c>
      <c r="L269" s="46">
        <f>SUM(L270:L275)</f>
        <v>250526810113.94</v>
      </c>
      <c r="M269" s="46">
        <f>SUM(M270:M275)</f>
        <v>0</v>
      </c>
      <c r="N269" s="49">
        <v>256124561</v>
      </c>
      <c r="O269" s="88">
        <v>48062177631.06</v>
      </c>
      <c r="P269" s="51">
        <v>48091630</v>
      </c>
      <c r="Q269" s="89">
        <v>37583242963</v>
      </c>
      <c r="R269" s="51">
        <v>38609617</v>
      </c>
      <c r="S269" s="89">
        <v>265606574</v>
      </c>
      <c r="T269" s="89">
        <v>265606574</v>
      </c>
      <c r="U269" s="89">
        <v>0</v>
      </c>
    </row>
    <row r="270" spans="1:21" ht="11.25">
      <c r="A270" s="52" t="s">
        <v>2313</v>
      </c>
      <c r="B270" s="116" t="s">
        <v>2314</v>
      </c>
      <c r="C270" s="53">
        <v>69603813357</v>
      </c>
      <c r="D270" s="56">
        <f>137744323635-69603813357</f>
        <v>68140510278</v>
      </c>
      <c r="E270" s="53">
        <v>0</v>
      </c>
      <c r="F270" s="57">
        <f>C270+D270-E270</f>
        <v>137744323635</v>
      </c>
      <c r="G270" s="46" t="e">
        <f>SUM(#REF!)</f>
        <v>#REF!</v>
      </c>
      <c r="H270" s="67" t="e">
        <f>SUM(#REF!)</f>
        <v>#REF!</v>
      </c>
      <c r="I270" s="59">
        <v>17433181919.46</v>
      </c>
      <c r="J270" s="59">
        <v>9806445435.46</v>
      </c>
      <c r="K270" s="60">
        <f>+F270+I270-J270</f>
        <v>145371060119</v>
      </c>
      <c r="L270" s="60">
        <f>+K270</f>
        <v>145371060119</v>
      </c>
      <c r="M270" s="66">
        <v>0</v>
      </c>
      <c r="N270" s="61">
        <v>145371060</v>
      </c>
      <c r="O270" s="62">
        <v>5059522129</v>
      </c>
      <c r="P270" s="63">
        <v>5059521</v>
      </c>
      <c r="Q270" s="64">
        <v>16131869420</v>
      </c>
      <c r="R270" s="63">
        <v>16131869</v>
      </c>
      <c r="S270" s="65">
        <v>134298712</v>
      </c>
      <c r="T270" s="65">
        <v>134298712</v>
      </c>
      <c r="U270" s="65">
        <v>0</v>
      </c>
    </row>
    <row r="271" spans="1:21" ht="11.25">
      <c r="A271" s="52" t="s">
        <v>2315</v>
      </c>
      <c r="B271" s="116" t="s">
        <v>1603</v>
      </c>
      <c r="C271" s="53">
        <v>0</v>
      </c>
      <c r="D271" s="56">
        <v>154534073427</v>
      </c>
      <c r="E271" s="53">
        <v>64332502561.1</v>
      </c>
      <c r="F271" s="57">
        <f>C271+D271-E271</f>
        <v>90201570865.9</v>
      </c>
      <c r="G271" s="46" t="e">
        <f>SUM(#REF!)</f>
        <v>#REF!</v>
      </c>
      <c r="H271" s="67" t="e">
        <f>SUM(#REF!)</f>
        <v>#REF!</v>
      </c>
      <c r="I271" s="59">
        <v>5386110343</v>
      </c>
      <c r="J271" s="59">
        <v>7605418153.96</v>
      </c>
      <c r="K271" s="60">
        <f>+F271+I271-J271</f>
        <v>87982263054.93999</v>
      </c>
      <c r="L271" s="60">
        <f>+K271</f>
        <v>87982263054.93999</v>
      </c>
      <c r="M271" s="66">
        <v>0</v>
      </c>
      <c r="N271" s="61">
        <v>93580015</v>
      </c>
      <c r="O271" s="62">
        <v>27758782447.059998</v>
      </c>
      <c r="P271" s="63">
        <v>27788235</v>
      </c>
      <c r="Q271" s="64">
        <v>9182781569</v>
      </c>
      <c r="R271" s="63">
        <v>10209157</v>
      </c>
      <c r="S271" s="65">
        <v>111159093</v>
      </c>
      <c r="T271" s="65">
        <v>111159093</v>
      </c>
      <c r="U271" s="65">
        <v>0</v>
      </c>
    </row>
    <row r="272" spans="1:21" ht="11.25">
      <c r="A272" s="52" t="s">
        <v>2316</v>
      </c>
      <c r="B272" s="116" t="s">
        <v>1604</v>
      </c>
      <c r="C272" s="53">
        <v>0</v>
      </c>
      <c r="D272" s="56">
        <v>17145567848</v>
      </c>
      <c r="E272" s="53">
        <v>0</v>
      </c>
      <c r="F272" s="57">
        <f>C272+D272-E272</f>
        <v>17145567848</v>
      </c>
      <c r="G272" s="46" t="e">
        <f>SUM(G275:G276)</f>
        <v>#REF!</v>
      </c>
      <c r="H272" s="67" t="e">
        <f>SUM(H275:H276)</f>
        <v>#REF!</v>
      </c>
      <c r="I272" s="59">
        <v>166490106.9</v>
      </c>
      <c r="J272" s="59">
        <v>138571014.9</v>
      </c>
      <c r="K272" s="60">
        <f>+F272+I272-J272</f>
        <v>17173486940.000002</v>
      </c>
      <c r="L272" s="60">
        <f>+K272</f>
        <v>17173486940.000002</v>
      </c>
      <c r="M272" s="66">
        <v>0</v>
      </c>
      <c r="N272" s="61">
        <v>17173486</v>
      </c>
      <c r="O272" s="62">
        <v>16618200</v>
      </c>
      <c r="P272" s="63">
        <v>16619</v>
      </c>
      <c r="Q272" s="64">
        <v>12089140617</v>
      </c>
      <c r="R272" s="63">
        <v>12089140</v>
      </c>
      <c r="S272" s="65">
        <v>5100965</v>
      </c>
      <c r="T272" s="65">
        <v>5100965</v>
      </c>
      <c r="U272" s="65">
        <v>0</v>
      </c>
    </row>
    <row r="273" spans="1:21" ht="11.25">
      <c r="A273" s="52" t="s">
        <v>1514</v>
      </c>
      <c r="B273" s="97" t="s">
        <v>1605</v>
      </c>
      <c r="C273" s="53"/>
      <c r="D273" s="56"/>
      <c r="E273" s="53"/>
      <c r="F273" s="57"/>
      <c r="G273" s="46"/>
      <c r="H273" s="67"/>
      <c r="I273" s="59"/>
      <c r="J273" s="59"/>
      <c r="K273" s="60"/>
      <c r="L273" s="60"/>
      <c r="M273" s="66"/>
      <c r="N273" s="61">
        <v>0</v>
      </c>
      <c r="O273" s="62">
        <v>5245505274</v>
      </c>
      <c r="P273" s="63">
        <v>5245505</v>
      </c>
      <c r="Q273" s="64">
        <v>179451357</v>
      </c>
      <c r="R273" s="63">
        <v>179451</v>
      </c>
      <c r="S273" s="65">
        <v>5066054</v>
      </c>
      <c r="T273" s="65">
        <v>5066054</v>
      </c>
      <c r="U273" s="65"/>
    </row>
    <row r="274" spans="1:21" ht="11.25">
      <c r="A274" s="52" t="s">
        <v>1515</v>
      </c>
      <c r="B274" s="97" t="s">
        <v>1606</v>
      </c>
      <c r="C274" s="53"/>
      <c r="D274" s="56"/>
      <c r="E274" s="53"/>
      <c r="F274" s="57"/>
      <c r="G274" s="46"/>
      <c r="H274" s="67"/>
      <c r="I274" s="59"/>
      <c r="J274" s="59"/>
      <c r="K274" s="60"/>
      <c r="L274" s="60"/>
      <c r="M274" s="66"/>
      <c r="N274" s="61">
        <v>0</v>
      </c>
      <c r="O274" s="62">
        <v>4477428821</v>
      </c>
      <c r="P274" s="63">
        <v>4477429</v>
      </c>
      <c r="Q274" s="64">
        <v>0</v>
      </c>
      <c r="R274" s="63">
        <v>0</v>
      </c>
      <c r="S274" s="65">
        <v>4477429</v>
      </c>
      <c r="T274" s="65">
        <v>4477429</v>
      </c>
      <c r="U274" s="65"/>
    </row>
    <row r="275" spans="1:21" ht="11.25">
      <c r="A275" s="52" t="s">
        <v>2317</v>
      </c>
      <c r="B275" s="116" t="s">
        <v>1607</v>
      </c>
      <c r="C275" s="53"/>
      <c r="D275" s="56"/>
      <c r="E275" s="53"/>
      <c r="F275" s="57">
        <f>C276+D276-E276</f>
        <v>0</v>
      </c>
      <c r="G275" s="58">
        <f>F288</f>
        <v>1255502652.5599976</v>
      </c>
      <c r="H275" s="58">
        <v>0</v>
      </c>
      <c r="I275" s="59">
        <v>0</v>
      </c>
      <c r="J275" s="59">
        <v>0</v>
      </c>
      <c r="K275" s="60">
        <f>+F275+I275-J275</f>
        <v>0</v>
      </c>
      <c r="L275" s="60">
        <f>+K275</f>
        <v>0</v>
      </c>
      <c r="M275" s="66">
        <v>0</v>
      </c>
      <c r="N275" s="61">
        <v>0</v>
      </c>
      <c r="O275" s="62">
        <v>5504320760</v>
      </c>
      <c r="P275" s="63">
        <v>5504321</v>
      </c>
      <c r="Q275" s="64">
        <v>0</v>
      </c>
      <c r="R275" s="63">
        <v>0</v>
      </c>
      <c r="S275" s="65">
        <v>5504321</v>
      </c>
      <c r="T275" s="65">
        <v>5504321</v>
      </c>
      <c r="U275" s="65">
        <v>0</v>
      </c>
    </row>
    <row r="276" spans="1:21" ht="11.25">
      <c r="A276" s="37" t="s">
        <v>2318</v>
      </c>
      <c r="B276" s="114" t="s">
        <v>2319</v>
      </c>
      <c r="C276" s="38">
        <v>388380186.98</v>
      </c>
      <c r="D276" s="71">
        <f>388380186.98-388380186.98</f>
        <v>0</v>
      </c>
      <c r="E276" s="38">
        <v>388380186.98</v>
      </c>
      <c r="F276" s="39">
        <f aca="true" t="shared" si="96" ref="F276:K276">F280+F282+F287+F290+F293</f>
        <v>214928990714.93</v>
      </c>
      <c r="G276" s="39" t="e">
        <f t="shared" si="96"/>
        <v>#REF!</v>
      </c>
      <c r="H276" s="39" t="e">
        <f t="shared" si="96"/>
        <v>#REF!</v>
      </c>
      <c r="I276" s="40">
        <f t="shared" si="96"/>
        <v>84437727522.44</v>
      </c>
      <c r="J276" s="40">
        <f t="shared" si="96"/>
        <v>101710079566.98001</v>
      </c>
      <c r="K276" s="39">
        <f t="shared" si="96"/>
        <v>197656638670.39</v>
      </c>
      <c r="L276" s="41">
        <v>0</v>
      </c>
      <c r="M276" s="41">
        <v>0</v>
      </c>
      <c r="N276" s="70">
        <v>197893520</v>
      </c>
      <c r="O276" s="77">
        <v>70817884963.62001</v>
      </c>
      <c r="P276" s="42">
        <v>70848292</v>
      </c>
      <c r="Q276" s="78">
        <v>78449540310.91</v>
      </c>
      <c r="R276" s="42">
        <v>78479019</v>
      </c>
      <c r="S276" s="78">
        <v>190262793</v>
      </c>
      <c r="T276" s="78">
        <v>190262793</v>
      </c>
      <c r="U276" s="78">
        <v>0</v>
      </c>
    </row>
    <row r="277" spans="1:21" ht="11.25">
      <c r="A277" s="44" t="s">
        <v>1502</v>
      </c>
      <c r="B277" s="115" t="s">
        <v>2321</v>
      </c>
      <c r="C277" s="45">
        <f>C278+C279+C282+C287+C289</f>
        <v>251936515401.5</v>
      </c>
      <c r="D277" s="45">
        <f>D278+D279+D282+D287+D289</f>
        <v>129807441988.14</v>
      </c>
      <c r="E277" s="45">
        <f>E278+E279+E282+E287+E289</f>
        <v>180526321974.74</v>
      </c>
      <c r="F277" s="46">
        <f>SUM(F278)</f>
        <v>0</v>
      </c>
      <c r="G277" s="46">
        <f>SUM(G278)</f>
        <v>0</v>
      </c>
      <c r="H277" s="46">
        <f>SUM(H278)</f>
        <v>0</v>
      </c>
      <c r="I277" s="47">
        <f>SUM(I278:I278)</f>
        <v>0</v>
      </c>
      <c r="J277" s="47">
        <f>SUM(J278:J278)</f>
        <v>0</v>
      </c>
      <c r="K277" s="46">
        <f>SUM(K278:K278)</f>
        <v>0</v>
      </c>
      <c r="L277" s="48">
        <v>0</v>
      </c>
      <c r="M277" s="48">
        <v>0</v>
      </c>
      <c r="N277" s="49">
        <v>0</v>
      </c>
      <c r="O277" s="50">
        <v>2165441902.32</v>
      </c>
      <c r="P277" s="51">
        <v>2165441</v>
      </c>
      <c r="Q277" s="51">
        <v>2165441902.32</v>
      </c>
      <c r="R277" s="51">
        <v>2165441</v>
      </c>
      <c r="S277" s="89">
        <v>0</v>
      </c>
      <c r="T277" s="89">
        <v>0</v>
      </c>
      <c r="U277" s="89">
        <v>0</v>
      </c>
    </row>
    <row r="278" spans="1:21" ht="11.25">
      <c r="A278" s="52" t="s">
        <v>1516</v>
      </c>
      <c r="B278" s="97" t="s">
        <v>1608</v>
      </c>
      <c r="C278" s="53"/>
      <c r="D278" s="56"/>
      <c r="E278" s="53"/>
      <c r="F278" s="57"/>
      <c r="G278" s="57"/>
      <c r="H278" s="57"/>
      <c r="I278" s="72"/>
      <c r="J278" s="72"/>
      <c r="K278" s="57"/>
      <c r="L278" s="66"/>
      <c r="M278" s="66"/>
      <c r="N278" s="61">
        <v>0</v>
      </c>
      <c r="O278" s="62">
        <v>126374471.78</v>
      </c>
      <c r="P278" s="63">
        <v>126374</v>
      </c>
      <c r="Q278" s="64">
        <v>126374471.78</v>
      </c>
      <c r="R278" s="63">
        <v>126374</v>
      </c>
      <c r="S278" s="65">
        <v>0</v>
      </c>
      <c r="T278" s="65">
        <v>0</v>
      </c>
      <c r="U278" s="65"/>
    </row>
    <row r="279" spans="1:21" ht="11.25">
      <c r="A279" s="52" t="s">
        <v>1517</v>
      </c>
      <c r="B279" s="97" t="s">
        <v>1714</v>
      </c>
      <c r="C279" s="53"/>
      <c r="D279" s="56"/>
      <c r="E279" s="53"/>
      <c r="F279" s="57"/>
      <c r="G279" s="57"/>
      <c r="H279" s="57"/>
      <c r="I279" s="72"/>
      <c r="J279" s="72"/>
      <c r="K279" s="57"/>
      <c r="L279" s="66"/>
      <c r="M279" s="66"/>
      <c r="N279" s="61">
        <v>0</v>
      </c>
      <c r="O279" s="62">
        <v>2039067430.54</v>
      </c>
      <c r="P279" s="63">
        <v>2039067</v>
      </c>
      <c r="Q279" s="64">
        <v>2039067430.54</v>
      </c>
      <c r="R279" s="63">
        <v>2039067</v>
      </c>
      <c r="S279" s="65">
        <v>0</v>
      </c>
      <c r="T279" s="65">
        <v>0</v>
      </c>
      <c r="U279" s="65">
        <v>0</v>
      </c>
    </row>
    <row r="280" spans="1:21" ht="11.25">
      <c r="A280" s="44" t="s">
        <v>2320</v>
      </c>
      <c r="B280" s="115" t="s">
        <v>2321</v>
      </c>
      <c r="C280" s="45">
        <f>C281+C282+C287+C290+C293</f>
        <v>235452986904.06</v>
      </c>
      <c r="D280" s="45">
        <f>D281+D282+D287+D290+D293</f>
        <v>135584035318.43001</v>
      </c>
      <c r="E280" s="45">
        <f>E281+E282+E287+E290+E293</f>
        <v>156108031507.56</v>
      </c>
      <c r="F280" s="46">
        <f>SUM(F281)</f>
        <v>2385211667.06</v>
      </c>
      <c r="G280" s="46">
        <f>SUM(G281)</f>
        <v>95962150953.44</v>
      </c>
      <c r="H280" s="46">
        <f>SUM(H281)</f>
        <v>0</v>
      </c>
      <c r="I280" s="47">
        <f>SUM(I281:I281)</f>
        <v>59664423905.29</v>
      </c>
      <c r="J280" s="47">
        <f>SUM(J281:J281)</f>
        <v>59664423905.29</v>
      </c>
      <c r="K280" s="46">
        <f>SUM(K281:K281)</f>
        <v>2385211667.0599976</v>
      </c>
      <c r="L280" s="48">
        <v>0</v>
      </c>
      <c r="M280" s="48">
        <v>0</v>
      </c>
      <c r="N280" s="49">
        <v>2385211</v>
      </c>
      <c r="O280" s="50">
        <v>34633329005.8</v>
      </c>
      <c r="P280" s="51">
        <v>34633330</v>
      </c>
      <c r="Q280" s="51">
        <v>34633329005.8</v>
      </c>
      <c r="R280" s="51">
        <v>34633329</v>
      </c>
      <c r="S280" s="51">
        <v>2385212</v>
      </c>
      <c r="T280" s="51">
        <v>2385212</v>
      </c>
      <c r="U280" s="51">
        <v>0</v>
      </c>
    </row>
    <row r="281" spans="1:21" ht="11.25">
      <c r="A281" s="52" t="s">
        <v>2322</v>
      </c>
      <c r="B281" s="116" t="s">
        <v>2323</v>
      </c>
      <c r="C281" s="53">
        <v>0</v>
      </c>
      <c r="D281" s="56">
        <v>2758852827.69</v>
      </c>
      <c r="E281" s="53">
        <v>373641160.63</v>
      </c>
      <c r="F281" s="57">
        <f>C281+D281-E281</f>
        <v>2385211667.06</v>
      </c>
      <c r="G281" s="58">
        <f>F291</f>
        <v>95962150953.44</v>
      </c>
      <c r="H281" s="58">
        <v>0</v>
      </c>
      <c r="I281" s="59">
        <v>59664423905.29</v>
      </c>
      <c r="J281" s="59">
        <v>59664423905.29</v>
      </c>
      <c r="K281" s="60">
        <f>+F281+I281-J281</f>
        <v>2385211667.0599976</v>
      </c>
      <c r="L281" s="60">
        <f>+K281</f>
        <v>2385211667.0599976</v>
      </c>
      <c r="M281" s="66">
        <v>0</v>
      </c>
      <c r="N281" s="61">
        <v>2385211</v>
      </c>
      <c r="O281" s="62">
        <v>34633329005.8</v>
      </c>
      <c r="P281" s="63">
        <v>34633330</v>
      </c>
      <c r="Q281" s="64">
        <v>34633329005.8</v>
      </c>
      <c r="R281" s="63">
        <v>34633329</v>
      </c>
      <c r="S281" s="65">
        <v>2385212</v>
      </c>
      <c r="T281" s="65">
        <v>2385212</v>
      </c>
      <c r="U281" s="65">
        <v>0</v>
      </c>
    </row>
    <row r="282" spans="1:21" ht="11.25">
      <c r="A282" s="44" t="s">
        <v>2324</v>
      </c>
      <c r="B282" s="115" t="s">
        <v>2325</v>
      </c>
      <c r="C282" s="45">
        <f aca="true" t="shared" si="97" ref="C282:H282">SUM(C283)</f>
        <v>20422232032.5</v>
      </c>
      <c r="D282" s="45">
        <f t="shared" si="97"/>
        <v>16137067389</v>
      </c>
      <c r="E282" s="45">
        <f t="shared" si="97"/>
        <v>16517812306.5</v>
      </c>
      <c r="F282" s="46">
        <f t="shared" si="97"/>
        <v>20041487115</v>
      </c>
      <c r="G282" s="46">
        <f t="shared" si="97"/>
        <v>36026268.2</v>
      </c>
      <c r="H282" s="46">
        <f t="shared" si="97"/>
        <v>0</v>
      </c>
      <c r="I282" s="47">
        <f>+I283+I285</f>
        <v>491131510</v>
      </c>
      <c r="J282" s="47">
        <f>+J283+J285</f>
        <v>16529856625</v>
      </c>
      <c r="K282" s="46">
        <f>+K283+K285</f>
        <v>4002762000</v>
      </c>
      <c r="L282" s="48">
        <v>0</v>
      </c>
      <c r="M282" s="48">
        <v>0</v>
      </c>
      <c r="N282" s="89">
        <v>4002762</v>
      </c>
      <c r="O282" s="89">
        <v>303192575</v>
      </c>
      <c r="P282" s="89">
        <v>303262</v>
      </c>
      <c r="Q282" s="89">
        <v>3620733345</v>
      </c>
      <c r="R282" s="89">
        <v>3620747</v>
      </c>
      <c r="S282" s="89">
        <v>685277</v>
      </c>
      <c r="T282" s="89">
        <v>685277</v>
      </c>
      <c r="U282" s="89">
        <v>0</v>
      </c>
    </row>
    <row r="283" spans="1:21" ht="11.25">
      <c r="A283" s="52" t="s">
        <v>2326</v>
      </c>
      <c r="B283" s="116" t="s">
        <v>1609</v>
      </c>
      <c r="C283" s="53">
        <v>20422232032.5</v>
      </c>
      <c r="D283" s="56">
        <f>36559299421.5-11339132032.5-534100000-400000000-8149000000</f>
        <v>16137067389</v>
      </c>
      <c r="E283" s="53">
        <v>16517812306.5</v>
      </c>
      <c r="F283" s="57">
        <f>C283+D283-E283</f>
        <v>20041487115</v>
      </c>
      <c r="G283" s="58">
        <f>F298</f>
        <v>36026268.2</v>
      </c>
      <c r="H283" s="58">
        <v>0</v>
      </c>
      <c r="I283" s="59">
        <v>107119510</v>
      </c>
      <c r="J283" s="59">
        <v>16529856625</v>
      </c>
      <c r="K283" s="60">
        <f>+F283+I283-J283</f>
        <v>3618750000</v>
      </c>
      <c r="L283" s="60">
        <f>+K283</f>
        <v>3618750000</v>
      </c>
      <c r="M283" s="66">
        <v>0</v>
      </c>
      <c r="N283" s="61">
        <v>3618750</v>
      </c>
      <c r="O283" s="62">
        <v>73080000</v>
      </c>
      <c r="P283" s="63">
        <v>73080</v>
      </c>
      <c r="Q283" s="64">
        <v>3618750000</v>
      </c>
      <c r="R283" s="63">
        <v>3618750</v>
      </c>
      <c r="S283" s="65">
        <v>73080</v>
      </c>
      <c r="T283" s="65">
        <v>73080</v>
      </c>
      <c r="U283" s="65">
        <v>0</v>
      </c>
    </row>
    <row r="284" spans="1:21" ht="11.25">
      <c r="A284" s="52" t="s">
        <v>1518</v>
      </c>
      <c r="B284" s="97" t="s">
        <v>1610</v>
      </c>
      <c r="C284" s="53"/>
      <c r="D284" s="56"/>
      <c r="E284" s="53"/>
      <c r="F284" s="57"/>
      <c r="G284" s="58"/>
      <c r="H284" s="58"/>
      <c r="I284" s="59"/>
      <c r="J284" s="59"/>
      <c r="K284" s="60"/>
      <c r="L284" s="60"/>
      <c r="M284" s="66"/>
      <c r="N284" s="61">
        <v>0</v>
      </c>
      <c r="O284" s="62">
        <v>65569788</v>
      </c>
      <c r="P284" s="63">
        <v>65570</v>
      </c>
      <c r="Q284" s="64">
        <v>0</v>
      </c>
      <c r="R284" s="63">
        <v>0</v>
      </c>
      <c r="S284" s="65">
        <v>65570</v>
      </c>
      <c r="T284" s="65">
        <v>65570</v>
      </c>
      <c r="U284" s="65"/>
    </row>
    <row r="285" spans="1:21" ht="11.25">
      <c r="A285" s="52" t="s">
        <v>2327</v>
      </c>
      <c r="B285" s="116" t="s">
        <v>2328</v>
      </c>
      <c r="C285" s="53"/>
      <c r="D285" s="56"/>
      <c r="E285" s="53"/>
      <c r="F285" s="57">
        <v>0</v>
      </c>
      <c r="G285" s="58">
        <f>F299</f>
        <v>5288289235</v>
      </c>
      <c r="H285" s="58">
        <v>0</v>
      </c>
      <c r="I285" s="59">
        <v>384012000</v>
      </c>
      <c r="J285" s="59">
        <v>0</v>
      </c>
      <c r="K285" s="60">
        <f>+F285+I285-J285</f>
        <v>384012000</v>
      </c>
      <c r="L285" s="60">
        <f>+K285</f>
        <v>384012000</v>
      </c>
      <c r="M285" s="66">
        <v>0</v>
      </c>
      <c r="N285" s="61">
        <v>384012</v>
      </c>
      <c r="O285" s="62">
        <v>164542787</v>
      </c>
      <c r="P285" s="63">
        <v>164542</v>
      </c>
      <c r="Q285" s="64">
        <v>1983345</v>
      </c>
      <c r="R285" s="63">
        <v>1983</v>
      </c>
      <c r="S285" s="65">
        <v>546571</v>
      </c>
      <c r="T285" s="65">
        <v>546571</v>
      </c>
      <c r="U285" s="65">
        <v>0</v>
      </c>
    </row>
    <row r="286" spans="1:21" ht="11.25">
      <c r="A286" s="52" t="s">
        <v>2176</v>
      </c>
      <c r="B286" s="97" t="s">
        <v>1804</v>
      </c>
      <c r="C286" s="53"/>
      <c r="D286" s="56"/>
      <c r="E286" s="53"/>
      <c r="F286" s="57"/>
      <c r="G286" s="58"/>
      <c r="H286" s="58"/>
      <c r="I286" s="59"/>
      <c r="J286" s="59"/>
      <c r="K286" s="60"/>
      <c r="L286" s="60"/>
      <c r="M286" s="66"/>
      <c r="N286" s="61">
        <v>0</v>
      </c>
      <c r="O286" s="62"/>
      <c r="P286" s="63">
        <v>70</v>
      </c>
      <c r="Q286" s="64"/>
      <c r="R286" s="63">
        <v>14</v>
      </c>
      <c r="S286" s="65">
        <v>56</v>
      </c>
      <c r="T286" s="65">
        <v>56</v>
      </c>
      <c r="U286" s="65"/>
    </row>
    <row r="287" spans="1:21" ht="11.25">
      <c r="A287" s="44" t="s">
        <v>2329</v>
      </c>
      <c r="B287" s="115" t="s">
        <v>2330</v>
      </c>
      <c r="C287" s="45">
        <f aca="true" t="shared" si="98" ref="C287:K287">SUM(C288:C289)</f>
        <v>115757141684.5</v>
      </c>
      <c r="D287" s="45">
        <f t="shared" si="98"/>
        <v>113670374599.14</v>
      </c>
      <c r="E287" s="45">
        <f t="shared" si="98"/>
        <v>138211690807.41</v>
      </c>
      <c r="F287" s="46">
        <f t="shared" si="98"/>
        <v>91215825476.23</v>
      </c>
      <c r="G287" s="46">
        <f t="shared" si="98"/>
        <v>388212603.76</v>
      </c>
      <c r="H287" s="46">
        <f t="shared" si="98"/>
        <v>0</v>
      </c>
      <c r="I287" s="47">
        <f t="shared" si="98"/>
        <v>20477247788.85</v>
      </c>
      <c r="J287" s="47">
        <f t="shared" si="98"/>
        <v>25205639419.260002</v>
      </c>
      <c r="K287" s="46">
        <f t="shared" si="98"/>
        <v>86487433845.81999</v>
      </c>
      <c r="L287" s="48">
        <v>0</v>
      </c>
      <c r="M287" s="48">
        <v>0</v>
      </c>
      <c r="N287" s="49">
        <v>86487434</v>
      </c>
      <c r="O287" s="88">
        <v>30177559019.09</v>
      </c>
      <c r="P287" s="51">
        <v>30207025</v>
      </c>
      <c r="Q287" s="89">
        <v>37799713148.51</v>
      </c>
      <c r="R287" s="51">
        <v>37799714</v>
      </c>
      <c r="S287" s="89">
        <v>78894745</v>
      </c>
      <c r="T287" s="89">
        <v>78894745</v>
      </c>
      <c r="U287" s="89">
        <v>0</v>
      </c>
    </row>
    <row r="288" spans="1:21" ht="11.25">
      <c r="A288" s="52" t="s">
        <v>2331</v>
      </c>
      <c r="B288" s="116" t="s">
        <v>1611</v>
      </c>
      <c r="C288" s="53">
        <v>0</v>
      </c>
      <c r="D288" s="56">
        <v>113670374599.14</v>
      </c>
      <c r="E288" s="53">
        <v>112414871946.58</v>
      </c>
      <c r="F288" s="57">
        <f>C288+D288-E288</f>
        <v>1255502652.5599976</v>
      </c>
      <c r="G288" s="46">
        <f>SUM(G289)</f>
        <v>194106301.88</v>
      </c>
      <c r="H288" s="67">
        <f>SUM(H289)</f>
        <v>0</v>
      </c>
      <c r="I288" s="59">
        <v>19538313409.85</v>
      </c>
      <c r="J288" s="59">
        <v>16666212312.93</v>
      </c>
      <c r="K288" s="60">
        <f>+F288+I288-J288</f>
        <v>4127603749.4799957</v>
      </c>
      <c r="L288" s="60">
        <f>+K288</f>
        <v>4127603749.4799957</v>
      </c>
      <c r="M288" s="66">
        <v>0</v>
      </c>
      <c r="N288" s="61">
        <v>4127604</v>
      </c>
      <c r="O288" s="62">
        <v>28574130768</v>
      </c>
      <c r="P288" s="63">
        <v>28574131</v>
      </c>
      <c r="Q288" s="64">
        <v>31591537624.14</v>
      </c>
      <c r="R288" s="63">
        <v>31591538</v>
      </c>
      <c r="S288" s="65">
        <v>1110197</v>
      </c>
      <c r="T288" s="65">
        <v>1110197</v>
      </c>
      <c r="U288" s="65">
        <v>0</v>
      </c>
    </row>
    <row r="289" spans="1:21" ht="11.25">
      <c r="A289" s="52" t="s">
        <v>2332</v>
      </c>
      <c r="B289" s="116" t="s">
        <v>1612</v>
      </c>
      <c r="C289" s="53">
        <v>115757141684.5</v>
      </c>
      <c r="D289" s="56">
        <f>115757141684.5-99438357757.42-16318783927.08</f>
        <v>0</v>
      </c>
      <c r="E289" s="53">
        <v>25796818860.83</v>
      </c>
      <c r="F289" s="57">
        <f>C289+D289-E289</f>
        <v>89960322823.67</v>
      </c>
      <c r="G289" s="58">
        <f>F302</f>
        <v>194106301.88</v>
      </c>
      <c r="H289" s="58">
        <v>0</v>
      </c>
      <c r="I289" s="59">
        <v>938934379</v>
      </c>
      <c r="J289" s="59">
        <v>8539427106.33</v>
      </c>
      <c r="K289" s="60">
        <f>+F289+I289-J289</f>
        <v>82359830096.34</v>
      </c>
      <c r="L289" s="60">
        <f>+K289</f>
        <v>82359830096.34</v>
      </c>
      <c r="M289" s="66">
        <v>0</v>
      </c>
      <c r="N289" s="61">
        <v>82359830</v>
      </c>
      <c r="O289" s="62">
        <v>1603428251.09</v>
      </c>
      <c r="P289" s="63">
        <v>1632894</v>
      </c>
      <c r="Q289" s="64">
        <v>6208175524.37</v>
      </c>
      <c r="R289" s="63">
        <v>6208176</v>
      </c>
      <c r="S289" s="65">
        <v>77784548</v>
      </c>
      <c r="T289" s="65">
        <v>77784548</v>
      </c>
      <c r="U289" s="65">
        <v>0</v>
      </c>
    </row>
    <row r="290" spans="1:21" ht="11.25">
      <c r="A290" s="44" t="s">
        <v>2333</v>
      </c>
      <c r="B290" s="115" t="s">
        <v>2334</v>
      </c>
      <c r="C290" s="45">
        <f aca="true" t="shared" si="99" ref="C290:K290">SUM(C291)</f>
        <v>93949195087.86</v>
      </c>
      <c r="D290" s="45">
        <f t="shared" si="99"/>
        <v>3017740502.600006</v>
      </c>
      <c r="E290" s="45">
        <f t="shared" si="99"/>
        <v>1004784637.02</v>
      </c>
      <c r="F290" s="46">
        <f t="shared" si="99"/>
        <v>95962150953.44</v>
      </c>
      <c r="G290" s="46" t="e">
        <f t="shared" si="99"/>
        <v>#REF!</v>
      </c>
      <c r="H290" s="46" t="e">
        <f t="shared" si="99"/>
        <v>#REF!</v>
      </c>
      <c r="I290" s="47">
        <f t="shared" si="99"/>
        <v>3804924318.3</v>
      </c>
      <c r="J290" s="47">
        <f t="shared" si="99"/>
        <v>310159617.43</v>
      </c>
      <c r="K290" s="46">
        <f t="shared" si="99"/>
        <v>99456915654.31001</v>
      </c>
      <c r="L290" s="48">
        <v>0</v>
      </c>
      <c r="M290" s="48">
        <v>0</v>
      </c>
      <c r="N290" s="89">
        <v>99486659</v>
      </c>
      <c r="O290" s="89">
        <v>3538362461.41</v>
      </c>
      <c r="P290" s="89">
        <v>3538362</v>
      </c>
      <c r="Q290" s="89">
        <v>230322909.28</v>
      </c>
      <c r="R290" s="89">
        <v>259788</v>
      </c>
      <c r="S290" s="89">
        <v>102765233</v>
      </c>
      <c r="T290" s="89">
        <v>102765233</v>
      </c>
      <c r="U290" s="89">
        <v>0</v>
      </c>
    </row>
    <row r="291" spans="1:21" ht="11.25">
      <c r="A291" s="52" t="s">
        <v>2335</v>
      </c>
      <c r="B291" s="116" t="s">
        <v>1613</v>
      </c>
      <c r="C291" s="53">
        <v>93949195087.86</v>
      </c>
      <c r="D291" s="56">
        <f>96966935590.46-15431160181.64-78518034906.22</f>
        <v>3017740502.600006</v>
      </c>
      <c r="E291" s="53">
        <v>1004784637.02</v>
      </c>
      <c r="F291" s="57">
        <f>C291+D291-E291</f>
        <v>95962150953.44</v>
      </c>
      <c r="G291" s="46" t="e">
        <f>SUM(G293)</f>
        <v>#REF!</v>
      </c>
      <c r="H291" s="67" t="e">
        <f>SUM(H293)</f>
        <v>#REF!</v>
      </c>
      <c r="I291" s="59">
        <v>3804924318.3</v>
      </c>
      <c r="J291" s="59">
        <v>310159617.43</v>
      </c>
      <c r="K291" s="60">
        <f>+F291+I291-J291</f>
        <v>99456915654.31001</v>
      </c>
      <c r="L291" s="60">
        <f>+K291</f>
        <v>99456915654.31001</v>
      </c>
      <c r="M291" s="66">
        <v>0</v>
      </c>
      <c r="N291" s="61">
        <v>99456916</v>
      </c>
      <c r="O291" s="62">
        <v>3538362461.41</v>
      </c>
      <c r="P291" s="63">
        <v>3538362</v>
      </c>
      <c r="Q291" s="64">
        <v>230322909.28</v>
      </c>
      <c r="R291" s="63">
        <v>230323</v>
      </c>
      <c r="S291" s="65">
        <v>102764955</v>
      </c>
      <c r="T291" s="65">
        <v>102764955</v>
      </c>
      <c r="U291" s="65">
        <v>0</v>
      </c>
    </row>
    <row r="292" spans="1:21" ht="11.25">
      <c r="A292" s="52" t="s">
        <v>1534</v>
      </c>
      <c r="B292" s="97" t="s">
        <v>1805</v>
      </c>
      <c r="C292" s="53"/>
      <c r="D292" s="56"/>
      <c r="E292" s="53"/>
      <c r="F292" s="57"/>
      <c r="G292" s="46"/>
      <c r="H292" s="67"/>
      <c r="I292" s="59"/>
      <c r="J292" s="59"/>
      <c r="K292" s="60"/>
      <c r="L292" s="60"/>
      <c r="M292" s="66"/>
      <c r="N292" s="61">
        <v>29743</v>
      </c>
      <c r="O292" s="62"/>
      <c r="P292" s="63"/>
      <c r="Q292" s="64"/>
      <c r="R292" s="63">
        <v>29465</v>
      </c>
      <c r="S292" s="65">
        <v>278</v>
      </c>
      <c r="T292" s="65">
        <v>278</v>
      </c>
      <c r="U292" s="65">
        <v>0</v>
      </c>
    </row>
    <row r="293" spans="1:21" ht="11.25">
      <c r="A293" s="44" t="s">
        <v>2336</v>
      </c>
      <c r="B293" s="115" t="s">
        <v>2337</v>
      </c>
      <c r="C293" s="45">
        <f aca="true" t="shared" si="100" ref="C293:M293">SUM(C296:C299)</f>
        <v>5324418099.2</v>
      </c>
      <c r="D293" s="45">
        <f t="shared" si="100"/>
        <v>0</v>
      </c>
      <c r="E293" s="45">
        <f t="shared" si="100"/>
        <v>102596</v>
      </c>
      <c r="F293" s="46">
        <f t="shared" si="100"/>
        <v>5324315503.2</v>
      </c>
      <c r="G293" s="46" t="e">
        <f t="shared" si="100"/>
        <v>#REF!</v>
      </c>
      <c r="H293" s="46" t="e">
        <f t="shared" si="100"/>
        <v>#REF!</v>
      </c>
      <c r="I293" s="47">
        <f t="shared" si="100"/>
        <v>0</v>
      </c>
      <c r="J293" s="47">
        <f t="shared" si="100"/>
        <v>0</v>
      </c>
      <c r="K293" s="81">
        <f t="shared" si="100"/>
        <v>5324315503.2</v>
      </c>
      <c r="L293" s="81">
        <f t="shared" si="100"/>
        <v>5324315503.2</v>
      </c>
      <c r="M293" s="81">
        <f t="shared" si="100"/>
        <v>0</v>
      </c>
      <c r="N293" s="49">
        <v>5531454</v>
      </c>
      <c r="O293" s="81">
        <v>0</v>
      </c>
      <c r="P293" s="51">
        <v>872</v>
      </c>
      <c r="Q293" s="120">
        <v>0</v>
      </c>
      <c r="R293" s="51">
        <v>0</v>
      </c>
      <c r="S293" s="120">
        <v>5532326</v>
      </c>
      <c r="T293" s="120">
        <v>5532326</v>
      </c>
      <c r="U293" s="120">
        <v>0</v>
      </c>
    </row>
    <row r="294" spans="1:21" ht="11.25">
      <c r="A294" s="52" t="s">
        <v>1535</v>
      </c>
      <c r="B294" s="116" t="s">
        <v>2339</v>
      </c>
      <c r="C294" s="53">
        <v>102596</v>
      </c>
      <c r="D294" s="56">
        <f>102596-102596</f>
        <v>0</v>
      </c>
      <c r="E294" s="53">
        <v>102596</v>
      </c>
      <c r="F294" s="57">
        <f>C294+D294-E294</f>
        <v>0</v>
      </c>
      <c r="G294" s="46">
        <f>SUM(G296)</f>
        <v>0</v>
      </c>
      <c r="H294" s="67">
        <f>SUM(H296)</f>
        <v>1934331654.08</v>
      </c>
      <c r="I294" s="59">
        <v>0</v>
      </c>
      <c r="J294" s="59">
        <v>0</v>
      </c>
      <c r="K294" s="60">
        <f>+F294+I294-J294</f>
        <v>0</v>
      </c>
      <c r="L294" s="60">
        <f>+K294</f>
        <v>0</v>
      </c>
      <c r="M294" s="66">
        <v>0</v>
      </c>
      <c r="N294" s="61">
        <v>100246</v>
      </c>
      <c r="O294" s="59">
        <v>0</v>
      </c>
      <c r="P294" s="63">
        <v>0</v>
      </c>
      <c r="Q294" s="63">
        <v>0</v>
      </c>
      <c r="R294" s="63">
        <v>0</v>
      </c>
      <c r="S294" s="65">
        <v>100246</v>
      </c>
      <c r="T294" s="65">
        <v>100246</v>
      </c>
      <c r="U294" s="65"/>
    </row>
    <row r="295" spans="1:21" ht="11.25">
      <c r="A295" s="52" t="s">
        <v>1536</v>
      </c>
      <c r="B295" s="97" t="s">
        <v>1806</v>
      </c>
      <c r="C295" s="53"/>
      <c r="D295" s="56"/>
      <c r="E295" s="53"/>
      <c r="F295" s="57"/>
      <c r="G295" s="46"/>
      <c r="H295" s="67"/>
      <c r="I295" s="59"/>
      <c r="J295" s="59"/>
      <c r="K295" s="60"/>
      <c r="L295" s="60"/>
      <c r="M295" s="66"/>
      <c r="N295" s="61">
        <v>4866</v>
      </c>
      <c r="O295" s="59"/>
      <c r="P295" s="63">
        <v>872</v>
      </c>
      <c r="Q295" s="63"/>
      <c r="R295" s="63"/>
      <c r="S295" s="65">
        <v>5738</v>
      </c>
      <c r="T295" s="65">
        <v>5738</v>
      </c>
      <c r="U295" s="65"/>
    </row>
    <row r="296" spans="1:21" ht="11.25">
      <c r="A296" s="52" t="s">
        <v>2338</v>
      </c>
      <c r="B296" s="116" t="s">
        <v>2339</v>
      </c>
      <c r="C296" s="53">
        <v>102596</v>
      </c>
      <c r="D296" s="56">
        <f>102596-102596</f>
        <v>0</v>
      </c>
      <c r="E296" s="53">
        <v>102596</v>
      </c>
      <c r="F296" s="57">
        <f>C296+D296-E296</f>
        <v>0</v>
      </c>
      <c r="G296" s="46">
        <f>SUM(G298)</f>
        <v>0</v>
      </c>
      <c r="H296" s="67">
        <f>SUM(H298)</f>
        <v>1934331654.08</v>
      </c>
      <c r="I296" s="59">
        <v>0</v>
      </c>
      <c r="J296" s="59">
        <v>0</v>
      </c>
      <c r="K296" s="60">
        <f>+F296+I296-J296</f>
        <v>0</v>
      </c>
      <c r="L296" s="60">
        <f>+K296</f>
        <v>0</v>
      </c>
      <c r="M296" s="66">
        <v>0</v>
      </c>
      <c r="N296" s="61">
        <v>0</v>
      </c>
      <c r="O296" s="59">
        <v>0</v>
      </c>
      <c r="P296" s="63">
        <v>0</v>
      </c>
      <c r="Q296" s="63">
        <v>0</v>
      </c>
      <c r="R296" s="63">
        <v>0</v>
      </c>
      <c r="S296" s="65">
        <v>0</v>
      </c>
      <c r="T296" s="65">
        <v>0</v>
      </c>
      <c r="U296" s="65"/>
    </row>
    <row r="297" spans="1:21" ht="11.25">
      <c r="A297" s="52" t="s">
        <v>1537</v>
      </c>
      <c r="B297" s="97" t="s">
        <v>1807</v>
      </c>
      <c r="C297" s="53"/>
      <c r="D297" s="56"/>
      <c r="E297" s="53"/>
      <c r="F297" s="57"/>
      <c r="G297" s="46"/>
      <c r="H297" s="67"/>
      <c r="I297" s="59"/>
      <c r="J297" s="59"/>
      <c r="K297" s="60"/>
      <c r="L297" s="60"/>
      <c r="M297" s="66"/>
      <c r="N297" s="61">
        <v>102027</v>
      </c>
      <c r="O297" s="59"/>
      <c r="P297" s="63"/>
      <c r="Q297" s="63"/>
      <c r="R297" s="63"/>
      <c r="S297" s="65">
        <v>102027</v>
      </c>
      <c r="T297" s="65">
        <v>102027</v>
      </c>
      <c r="U297" s="65"/>
    </row>
    <row r="298" spans="1:21" ht="11.25">
      <c r="A298" s="52" t="s">
        <v>2340</v>
      </c>
      <c r="B298" s="116" t="s">
        <v>1614</v>
      </c>
      <c r="C298" s="53">
        <v>36026268.2</v>
      </c>
      <c r="D298" s="56">
        <f>36026268.2-36026268.2</f>
        <v>0</v>
      </c>
      <c r="E298" s="53">
        <v>0</v>
      </c>
      <c r="F298" s="57">
        <f>C298+D298-E298</f>
        <v>36026268.2</v>
      </c>
      <c r="G298" s="58">
        <v>0</v>
      </c>
      <c r="H298" s="58">
        <f>F308</f>
        <v>1934331654.08</v>
      </c>
      <c r="I298" s="59">
        <v>0</v>
      </c>
      <c r="J298" s="59">
        <v>0</v>
      </c>
      <c r="K298" s="60">
        <f>+F298+I298-J298</f>
        <v>36026268.2</v>
      </c>
      <c r="L298" s="60">
        <f>+K298</f>
        <v>36026268.2</v>
      </c>
      <c r="M298" s="66">
        <v>0</v>
      </c>
      <c r="N298" s="61">
        <v>36026</v>
      </c>
      <c r="O298" s="59">
        <v>0</v>
      </c>
      <c r="P298" s="63">
        <v>0</v>
      </c>
      <c r="Q298" s="63">
        <v>0</v>
      </c>
      <c r="R298" s="63">
        <v>0</v>
      </c>
      <c r="S298" s="65">
        <v>36026</v>
      </c>
      <c r="T298" s="65">
        <v>36026</v>
      </c>
      <c r="U298" s="65"/>
    </row>
    <row r="299" spans="1:21" ht="11.25">
      <c r="A299" s="52" t="s">
        <v>2341</v>
      </c>
      <c r="B299" s="116" t="s">
        <v>1615</v>
      </c>
      <c r="C299" s="53">
        <v>5288289235</v>
      </c>
      <c r="D299" s="56">
        <f>5288289235-5288289235</f>
        <v>0</v>
      </c>
      <c r="E299" s="53">
        <v>0</v>
      </c>
      <c r="F299" s="57">
        <f>C299+D299-E299</f>
        <v>5288289235</v>
      </c>
      <c r="G299" s="46" t="e">
        <f>SUM(G300:G304)</f>
        <v>#REF!</v>
      </c>
      <c r="H299" s="67" t="e">
        <f>SUM(H300:H304)</f>
        <v>#REF!</v>
      </c>
      <c r="I299" s="59">
        <v>0</v>
      </c>
      <c r="J299" s="59">
        <v>0</v>
      </c>
      <c r="K299" s="60">
        <f>+F299+I299-J299</f>
        <v>5288289235</v>
      </c>
      <c r="L299" s="60">
        <f>+K299</f>
        <v>5288289235</v>
      </c>
      <c r="M299" s="66">
        <v>0</v>
      </c>
      <c r="N299" s="61">
        <v>5288289</v>
      </c>
      <c r="O299" s="59">
        <v>0</v>
      </c>
      <c r="P299" s="63">
        <v>0</v>
      </c>
      <c r="Q299" s="63">
        <v>0</v>
      </c>
      <c r="R299" s="63">
        <v>0</v>
      </c>
      <c r="S299" s="65">
        <v>5288289</v>
      </c>
      <c r="T299" s="65">
        <v>5288289</v>
      </c>
      <c r="U299" s="65">
        <v>0</v>
      </c>
    </row>
    <row r="300" spans="1:21" ht="11.25">
      <c r="A300" s="37" t="s">
        <v>2342</v>
      </c>
      <c r="B300" s="114" t="s">
        <v>2343</v>
      </c>
      <c r="C300" s="38">
        <f aca="true" t="shared" si="101" ref="C300:K300">C301</f>
        <v>0</v>
      </c>
      <c r="D300" s="38">
        <f t="shared" si="101"/>
        <v>194106301.88</v>
      </c>
      <c r="E300" s="38">
        <f t="shared" si="101"/>
        <v>0</v>
      </c>
      <c r="F300" s="39">
        <f t="shared" si="101"/>
        <v>194106301.88</v>
      </c>
      <c r="G300" s="39">
        <f t="shared" si="101"/>
        <v>0</v>
      </c>
      <c r="H300" s="39">
        <f t="shared" si="101"/>
        <v>7633800000</v>
      </c>
      <c r="I300" s="40">
        <f t="shared" si="101"/>
        <v>0</v>
      </c>
      <c r="J300" s="40">
        <f t="shared" si="101"/>
        <v>178771090</v>
      </c>
      <c r="K300" s="39">
        <f t="shared" si="101"/>
        <v>15335211.879999995</v>
      </c>
      <c r="L300" s="41">
        <v>0</v>
      </c>
      <c r="M300" s="41">
        <v>0</v>
      </c>
      <c r="N300" s="70">
        <v>15335</v>
      </c>
      <c r="O300" s="43">
        <v>0</v>
      </c>
      <c r="P300" s="42">
        <v>0</v>
      </c>
      <c r="Q300" s="42">
        <v>0</v>
      </c>
      <c r="R300" s="42">
        <v>0</v>
      </c>
      <c r="S300" s="78">
        <v>15335</v>
      </c>
      <c r="T300" s="78">
        <v>15335</v>
      </c>
      <c r="U300" s="78">
        <v>0</v>
      </c>
    </row>
    <row r="301" spans="1:21" ht="11.25">
      <c r="A301" s="44" t="s">
        <v>2344</v>
      </c>
      <c r="B301" s="115" t="s">
        <v>2345</v>
      </c>
      <c r="C301" s="45">
        <f aca="true" t="shared" si="102" ref="C301:K301">SUM(C302)</f>
        <v>0</v>
      </c>
      <c r="D301" s="45">
        <f t="shared" si="102"/>
        <v>194106301.88</v>
      </c>
      <c r="E301" s="45">
        <f t="shared" si="102"/>
        <v>0</v>
      </c>
      <c r="F301" s="46">
        <f t="shared" si="102"/>
        <v>194106301.88</v>
      </c>
      <c r="G301" s="46">
        <f t="shared" si="102"/>
        <v>0</v>
      </c>
      <c r="H301" s="46">
        <f t="shared" si="102"/>
        <v>7633800000</v>
      </c>
      <c r="I301" s="47">
        <f t="shared" si="102"/>
        <v>0</v>
      </c>
      <c r="J301" s="47">
        <f t="shared" si="102"/>
        <v>178771090</v>
      </c>
      <c r="K301" s="46">
        <f t="shared" si="102"/>
        <v>15335211.879999995</v>
      </c>
      <c r="L301" s="48">
        <v>0</v>
      </c>
      <c r="M301" s="48">
        <v>0</v>
      </c>
      <c r="N301" s="49">
        <v>15335</v>
      </c>
      <c r="O301" s="50">
        <v>0</v>
      </c>
      <c r="P301" s="51">
        <v>0</v>
      </c>
      <c r="Q301" s="51">
        <v>0</v>
      </c>
      <c r="R301" s="51">
        <v>0</v>
      </c>
      <c r="S301" s="89">
        <v>15335</v>
      </c>
      <c r="T301" s="89">
        <v>15335</v>
      </c>
      <c r="U301" s="89">
        <v>0</v>
      </c>
    </row>
    <row r="302" spans="1:21" ht="11.25">
      <c r="A302" s="52" t="s">
        <v>2346</v>
      </c>
      <c r="B302" s="116" t="s">
        <v>1616</v>
      </c>
      <c r="C302" s="53">
        <v>0</v>
      </c>
      <c r="D302" s="56">
        <v>194106301.88</v>
      </c>
      <c r="E302" s="53">
        <v>0</v>
      </c>
      <c r="F302" s="57">
        <f>C302+D302-E302</f>
        <v>194106301.88</v>
      </c>
      <c r="G302" s="58">
        <v>0</v>
      </c>
      <c r="H302" s="58">
        <f>F316</f>
        <v>7633800000</v>
      </c>
      <c r="I302" s="59">
        <v>0</v>
      </c>
      <c r="J302" s="59">
        <v>178771090</v>
      </c>
      <c r="K302" s="60">
        <f>+F302+I302-J302</f>
        <v>15335211.879999995</v>
      </c>
      <c r="L302" s="60">
        <f>+K302</f>
        <v>15335211.879999995</v>
      </c>
      <c r="M302" s="66">
        <v>0</v>
      </c>
      <c r="N302" s="61">
        <v>15335</v>
      </c>
      <c r="O302" s="59">
        <v>0</v>
      </c>
      <c r="P302" s="63">
        <v>0</v>
      </c>
      <c r="Q302" s="63">
        <v>0</v>
      </c>
      <c r="R302" s="63">
        <v>0</v>
      </c>
      <c r="S302" s="65">
        <v>15335</v>
      </c>
      <c r="T302" s="65">
        <v>15335</v>
      </c>
      <c r="U302" s="65">
        <v>0</v>
      </c>
    </row>
    <row r="303" spans="1:21" ht="11.25">
      <c r="A303" s="37" t="s">
        <v>2347</v>
      </c>
      <c r="B303" s="114" t="s">
        <v>2348</v>
      </c>
      <c r="C303" s="38" t="e">
        <f>C304+C307+#REF!+C315+C319+C325+C327+C333+C336+C337</f>
        <v>#REF!</v>
      </c>
      <c r="D303" s="38" t="e">
        <f>D304+D307+#REF!+D315+D319+D325+D327+D333+D336+D337</f>
        <v>#REF!</v>
      </c>
      <c r="E303" s="38" t="e">
        <f>E304+E307+#REF!+E315+E319+E325+E327+E333+E336+E337</f>
        <v>#REF!</v>
      </c>
      <c r="F303" s="39">
        <f>F304+F307+F309+F325+F329+F334+F337+F340+F342+F344</f>
        <v>193689114724.90002</v>
      </c>
      <c r="G303" s="39" t="e">
        <f>G304+G307+G309+G315+G319+G325+G329+G332+G334+G336</f>
        <v>#REF!</v>
      </c>
      <c r="H303" s="39" t="e">
        <f>H304+H307+H309+H315+H319+H325+H329+H332+H334+H336</f>
        <v>#REF!</v>
      </c>
      <c r="I303" s="40">
        <f>I304+I307+I309+I315+I319+I325+I329+I332+I334+I336</f>
        <v>2236575150.0699997</v>
      </c>
      <c r="J303" s="40">
        <f>J304+J307+J309+J315+J319+J325+J329+J332+J334+J336</f>
        <v>922831524</v>
      </c>
      <c r="K303" s="39">
        <f>K304+K307+K309+K315+K319+K325+K329+K332+K334+K336</f>
        <v>26918951259.670002</v>
      </c>
      <c r="L303" s="41">
        <v>0</v>
      </c>
      <c r="M303" s="41">
        <v>0</v>
      </c>
      <c r="N303" s="70">
        <v>27129268</v>
      </c>
      <c r="O303" s="43">
        <v>15410735217.24</v>
      </c>
      <c r="P303" s="42">
        <v>16017189</v>
      </c>
      <c r="Q303" s="42">
        <v>18461686812.02</v>
      </c>
      <c r="R303" s="42">
        <v>18480785</v>
      </c>
      <c r="S303" s="78">
        <v>24665672</v>
      </c>
      <c r="T303" s="78">
        <v>0</v>
      </c>
      <c r="U303" s="78">
        <v>24665672</v>
      </c>
    </row>
    <row r="304" spans="1:21" ht="11.25">
      <c r="A304" s="44" t="s">
        <v>2349</v>
      </c>
      <c r="B304" s="115" t="s">
        <v>2350</v>
      </c>
      <c r="C304" s="45">
        <f aca="true" t="shared" si="103" ref="C304:K304">SUM(C305)</f>
        <v>16133182931.52</v>
      </c>
      <c r="D304" s="45">
        <f t="shared" si="103"/>
        <v>0</v>
      </c>
      <c r="E304" s="45">
        <f t="shared" si="103"/>
        <v>0</v>
      </c>
      <c r="F304" s="46">
        <f t="shared" si="103"/>
        <v>16133182931.52</v>
      </c>
      <c r="G304" s="46" t="e">
        <f t="shared" si="103"/>
        <v>#REF!</v>
      </c>
      <c r="H304" s="46" t="e">
        <f t="shared" si="103"/>
        <v>#REF!</v>
      </c>
      <c r="I304" s="47">
        <f t="shared" si="103"/>
        <v>11000000</v>
      </c>
      <c r="J304" s="47">
        <f t="shared" si="103"/>
        <v>0</v>
      </c>
      <c r="K304" s="46">
        <f t="shared" si="103"/>
        <v>16144182931.52</v>
      </c>
      <c r="L304" s="48">
        <v>0</v>
      </c>
      <c r="M304" s="48">
        <v>0</v>
      </c>
      <c r="N304" s="49">
        <v>16144182</v>
      </c>
      <c r="O304" s="88">
        <v>11690703631.52</v>
      </c>
      <c r="P304" s="51">
        <v>11690703</v>
      </c>
      <c r="Q304" s="89">
        <v>13582401231.52</v>
      </c>
      <c r="R304" s="51">
        <v>13582400</v>
      </c>
      <c r="S304" s="89">
        <v>14252485</v>
      </c>
      <c r="T304" s="89">
        <v>0</v>
      </c>
      <c r="U304" s="89">
        <v>14252485</v>
      </c>
    </row>
    <row r="305" spans="1:21" ht="11.25">
      <c r="A305" s="52" t="s">
        <v>2351</v>
      </c>
      <c r="B305" s="116" t="s">
        <v>2352</v>
      </c>
      <c r="C305" s="53">
        <v>16133182931.52</v>
      </c>
      <c r="D305" s="56">
        <f>16133182931.52-16133182931.52</f>
        <v>0</v>
      </c>
      <c r="E305" s="53">
        <v>0</v>
      </c>
      <c r="F305" s="57">
        <f>C305+D305-E305</f>
        <v>16133182931.52</v>
      </c>
      <c r="G305" s="46" t="e">
        <f>SUM(#REF!)</f>
        <v>#REF!</v>
      </c>
      <c r="H305" s="67" t="e">
        <f>SUM(#REF!)</f>
        <v>#REF!</v>
      </c>
      <c r="I305" s="59">
        <v>11000000</v>
      </c>
      <c r="J305" s="59">
        <v>0</v>
      </c>
      <c r="K305" s="60">
        <f>+F305+I305-J305</f>
        <v>16144182931.52</v>
      </c>
      <c r="L305" s="60">
        <v>0</v>
      </c>
      <c r="M305" s="60">
        <f>+K305</f>
        <v>16144182931.52</v>
      </c>
      <c r="N305" s="61">
        <v>16144182</v>
      </c>
      <c r="O305" s="62">
        <v>0</v>
      </c>
      <c r="P305" s="63">
        <v>0</v>
      </c>
      <c r="Q305" s="64">
        <v>13582401231.52</v>
      </c>
      <c r="R305" s="63">
        <v>13582400</v>
      </c>
      <c r="S305" s="65">
        <v>2561782</v>
      </c>
      <c r="T305" s="65">
        <v>0</v>
      </c>
      <c r="U305" s="65">
        <v>2561782</v>
      </c>
    </row>
    <row r="306" spans="1:21" ht="11.25">
      <c r="A306" s="52" t="s">
        <v>1519</v>
      </c>
      <c r="B306" s="97" t="s">
        <v>1617</v>
      </c>
      <c r="C306" s="53"/>
      <c r="D306" s="56"/>
      <c r="E306" s="53"/>
      <c r="F306" s="57"/>
      <c r="G306" s="46"/>
      <c r="H306" s="67"/>
      <c r="I306" s="59"/>
      <c r="J306" s="59"/>
      <c r="K306" s="60"/>
      <c r="L306" s="60"/>
      <c r="M306" s="60"/>
      <c r="N306" s="61">
        <v>0</v>
      </c>
      <c r="O306" s="62">
        <v>11690703631.52</v>
      </c>
      <c r="P306" s="63">
        <v>11690703</v>
      </c>
      <c r="Q306" s="64">
        <v>0</v>
      </c>
      <c r="R306" s="63">
        <v>0</v>
      </c>
      <c r="S306" s="65">
        <v>11690703</v>
      </c>
      <c r="T306" s="65">
        <v>0</v>
      </c>
      <c r="U306" s="65">
        <v>11690703</v>
      </c>
    </row>
    <row r="307" spans="1:21" ht="11.25">
      <c r="A307" s="44" t="s">
        <v>2353</v>
      </c>
      <c r="B307" s="115" t="s">
        <v>2354</v>
      </c>
      <c r="C307" s="45" t="e">
        <f>SUM(#REF!)</f>
        <v>#REF!</v>
      </c>
      <c r="D307" s="45" t="e">
        <f>SUM(#REF!)</f>
        <v>#REF!</v>
      </c>
      <c r="E307" s="45" t="e">
        <f>SUM(#REF!)</f>
        <v>#REF!</v>
      </c>
      <c r="F307" s="46">
        <f aca="true" t="shared" si="104" ref="F307:K307">SUM(F308)</f>
        <v>1934331654.08</v>
      </c>
      <c r="G307" s="46">
        <f t="shared" si="104"/>
        <v>0</v>
      </c>
      <c r="H307" s="46">
        <f t="shared" si="104"/>
        <v>2330658732</v>
      </c>
      <c r="I307" s="47">
        <f t="shared" si="104"/>
        <v>323204882.07</v>
      </c>
      <c r="J307" s="47">
        <f t="shared" si="104"/>
        <v>0</v>
      </c>
      <c r="K307" s="46">
        <f t="shared" si="104"/>
        <v>2257536536.15</v>
      </c>
      <c r="L307" s="48">
        <v>0</v>
      </c>
      <c r="M307" s="48">
        <v>0</v>
      </c>
      <c r="N307" s="49">
        <v>2257535</v>
      </c>
      <c r="O307" s="50">
        <v>428871653.22</v>
      </c>
      <c r="P307" s="51">
        <v>428873</v>
      </c>
      <c r="Q307" s="51">
        <v>0</v>
      </c>
      <c r="R307" s="51">
        <v>0</v>
      </c>
      <c r="S307" s="89">
        <v>2686408</v>
      </c>
      <c r="T307" s="89">
        <v>0</v>
      </c>
      <c r="U307" s="89">
        <v>2686408</v>
      </c>
    </row>
    <row r="308" spans="1:21" ht="11.25">
      <c r="A308" s="52" t="s">
        <v>2355</v>
      </c>
      <c r="B308" s="116" t="s">
        <v>1726</v>
      </c>
      <c r="C308" s="53">
        <v>0</v>
      </c>
      <c r="D308" s="56">
        <v>1934331654.08</v>
      </c>
      <c r="E308" s="53">
        <v>0</v>
      </c>
      <c r="F308" s="57">
        <f>C308+D308-E308</f>
        <v>1934331654.08</v>
      </c>
      <c r="G308" s="58">
        <v>0</v>
      </c>
      <c r="H308" s="58">
        <f>F331</f>
        <v>2330658732</v>
      </c>
      <c r="I308" s="59">
        <v>323204882.07</v>
      </c>
      <c r="J308" s="59">
        <v>0</v>
      </c>
      <c r="K308" s="60">
        <f>+F308+I308-J308</f>
        <v>2257536536.15</v>
      </c>
      <c r="L308" s="66">
        <v>0</v>
      </c>
      <c r="M308" s="60">
        <f>+K308</f>
        <v>2257536536.15</v>
      </c>
      <c r="N308" s="61">
        <v>2257535</v>
      </c>
      <c r="O308" s="62">
        <v>428871653.22</v>
      </c>
      <c r="P308" s="63">
        <v>428873</v>
      </c>
      <c r="Q308" s="64">
        <v>0</v>
      </c>
      <c r="R308" s="63">
        <v>0</v>
      </c>
      <c r="S308" s="65">
        <v>2686408</v>
      </c>
      <c r="T308" s="65">
        <v>0</v>
      </c>
      <c r="U308" s="65">
        <v>2686408</v>
      </c>
    </row>
    <row r="309" spans="1:21" ht="11.25">
      <c r="A309" s="44" t="s">
        <v>2356</v>
      </c>
      <c r="B309" s="115" t="s">
        <v>2357</v>
      </c>
      <c r="C309" s="45">
        <v>1149542867</v>
      </c>
      <c r="D309" s="73">
        <f>1510107401-1050528345-99014522</f>
        <v>360564534</v>
      </c>
      <c r="E309" s="45">
        <v>348087788</v>
      </c>
      <c r="F309" s="46">
        <f>SUM(F310:F323)</f>
        <v>16532356203</v>
      </c>
      <c r="G309" s="46" t="e">
        <f>SUM(G310:G314)</f>
        <v>#REF!</v>
      </c>
      <c r="H309" s="46" t="e">
        <f>SUM(H310:H314)</f>
        <v>#REF!</v>
      </c>
      <c r="I309" s="47">
        <f>+I310+I311+I312+I313+I314</f>
        <v>1506041787</v>
      </c>
      <c r="J309" s="47">
        <f>+J310+J311+J312+J313+J314</f>
        <v>404868446</v>
      </c>
      <c r="K309" s="46">
        <f>+K310+K311+K312+K313+K314</f>
        <v>2333781544</v>
      </c>
      <c r="L309" s="48">
        <v>0</v>
      </c>
      <c r="M309" s="48">
        <v>0</v>
      </c>
      <c r="N309" s="49">
        <v>2333780</v>
      </c>
      <c r="O309" s="50">
        <v>434610895</v>
      </c>
      <c r="P309" s="51">
        <v>437858</v>
      </c>
      <c r="Q309" s="51">
        <v>292330071.5</v>
      </c>
      <c r="R309" s="51">
        <v>295574</v>
      </c>
      <c r="S309" s="89">
        <v>2476064</v>
      </c>
      <c r="T309" s="89">
        <v>0</v>
      </c>
      <c r="U309" s="89">
        <v>2476064</v>
      </c>
    </row>
    <row r="310" spans="1:21" ht="11.25">
      <c r="A310" s="52" t="s">
        <v>2358</v>
      </c>
      <c r="B310" s="116" t="s">
        <v>1770</v>
      </c>
      <c r="C310" s="53">
        <v>0</v>
      </c>
      <c r="D310" s="56">
        <v>540000</v>
      </c>
      <c r="E310" s="53">
        <v>0</v>
      </c>
      <c r="F310" s="57">
        <f>C310+D310-E310</f>
        <v>540000</v>
      </c>
      <c r="G310" s="46">
        <f>SUM(G311:G311)</f>
        <v>0</v>
      </c>
      <c r="H310" s="67">
        <f>SUM(H311:H311)</f>
        <v>3721855</v>
      </c>
      <c r="I310" s="59">
        <v>0</v>
      </c>
      <c r="J310" s="59">
        <v>0</v>
      </c>
      <c r="K310" s="60">
        <f>+F310+I310-J310</f>
        <v>540000</v>
      </c>
      <c r="L310" s="66">
        <v>0</v>
      </c>
      <c r="M310" s="60">
        <f>+K310</f>
        <v>540000</v>
      </c>
      <c r="N310" s="61">
        <v>540</v>
      </c>
      <c r="O310" s="59">
        <v>0</v>
      </c>
      <c r="P310" s="63">
        <v>0</v>
      </c>
      <c r="Q310" s="63">
        <v>0</v>
      </c>
      <c r="R310" s="63">
        <v>0</v>
      </c>
      <c r="S310" s="65">
        <v>540</v>
      </c>
      <c r="T310" s="65">
        <v>0</v>
      </c>
      <c r="U310" s="65">
        <v>540</v>
      </c>
    </row>
    <row r="311" spans="1:21" ht="11.25">
      <c r="A311" s="52" t="s">
        <v>2359</v>
      </c>
      <c r="B311" s="116" t="s">
        <v>1689</v>
      </c>
      <c r="C311" s="53">
        <v>0</v>
      </c>
      <c r="D311" s="56">
        <v>40439590</v>
      </c>
      <c r="E311" s="53">
        <v>266000</v>
      </c>
      <c r="F311" s="57">
        <f>C311+D311-E311</f>
        <v>40173590</v>
      </c>
      <c r="G311" s="58">
        <v>0</v>
      </c>
      <c r="H311" s="58">
        <f>F335</f>
        <v>3721855</v>
      </c>
      <c r="I311" s="59">
        <v>388568</v>
      </c>
      <c r="J311" s="59">
        <v>3120063</v>
      </c>
      <c r="K311" s="60">
        <f>+F311+I311-J311</f>
        <v>37442095</v>
      </c>
      <c r="L311" s="66">
        <v>0</v>
      </c>
      <c r="M311" s="60">
        <f>+K311</f>
        <v>37442095</v>
      </c>
      <c r="N311" s="61">
        <v>37441</v>
      </c>
      <c r="O311" s="62">
        <v>1237162</v>
      </c>
      <c r="P311" s="63">
        <v>2674</v>
      </c>
      <c r="Q311" s="64">
        <v>181000</v>
      </c>
      <c r="R311" s="63">
        <v>1615</v>
      </c>
      <c r="S311" s="65">
        <v>38500</v>
      </c>
      <c r="T311" s="65">
        <v>0</v>
      </c>
      <c r="U311" s="65">
        <v>38500</v>
      </c>
    </row>
    <row r="312" spans="1:21" ht="11.25">
      <c r="A312" s="52" t="s">
        <v>2360</v>
      </c>
      <c r="B312" s="116" t="s">
        <v>2361</v>
      </c>
      <c r="C312" s="53">
        <v>0</v>
      </c>
      <c r="D312" s="56">
        <v>1510107401</v>
      </c>
      <c r="E312" s="53">
        <v>348087788</v>
      </c>
      <c r="F312" s="57">
        <f>C312+D312-E312</f>
        <v>1162019613</v>
      </c>
      <c r="G312" s="46" t="e">
        <f>SUM(#REF!)</f>
        <v>#REF!</v>
      </c>
      <c r="H312" s="67" t="e">
        <f>SUM(#REF!)</f>
        <v>#REF!</v>
      </c>
      <c r="I312" s="59">
        <v>1315179827</v>
      </c>
      <c r="J312" s="59">
        <v>209624991</v>
      </c>
      <c r="K312" s="60">
        <f>+F312+I312-J312</f>
        <v>2267574449</v>
      </c>
      <c r="L312" s="66">
        <v>0</v>
      </c>
      <c r="M312" s="60">
        <f>+K312</f>
        <v>2267574449</v>
      </c>
      <c r="N312" s="61">
        <v>2267574</v>
      </c>
      <c r="O312" s="62">
        <v>433373733</v>
      </c>
      <c r="P312" s="63">
        <v>435184</v>
      </c>
      <c r="Q312" s="64">
        <v>292149071.5</v>
      </c>
      <c r="R312" s="63">
        <v>293959</v>
      </c>
      <c r="S312" s="65">
        <v>2408799</v>
      </c>
      <c r="T312" s="65">
        <v>0</v>
      </c>
      <c r="U312" s="65">
        <v>2408799</v>
      </c>
    </row>
    <row r="313" spans="1:21" ht="11.25">
      <c r="A313" s="52" t="s">
        <v>2362</v>
      </c>
      <c r="B313" s="116" t="s">
        <v>2363</v>
      </c>
      <c r="C313" s="53">
        <v>0</v>
      </c>
      <c r="D313" s="56">
        <v>29120000</v>
      </c>
      <c r="E313" s="53">
        <v>0</v>
      </c>
      <c r="F313" s="57">
        <f>C313+D313-E313</f>
        <v>29120000</v>
      </c>
      <c r="G313" s="46" t="e">
        <f>SUM(#REF!)</f>
        <v>#REF!</v>
      </c>
      <c r="H313" s="67" t="e">
        <f>SUM(#REF!)</f>
        <v>#REF!</v>
      </c>
      <c r="I313" s="59">
        <v>190473392</v>
      </c>
      <c r="J313" s="59">
        <v>191873392</v>
      </c>
      <c r="K313" s="60">
        <f>+F313+I313-J313</f>
        <v>27720000</v>
      </c>
      <c r="L313" s="66">
        <v>0</v>
      </c>
      <c r="M313" s="60">
        <f>+K313</f>
        <v>27720000</v>
      </c>
      <c r="N313" s="61">
        <v>27720</v>
      </c>
      <c r="O313" s="59">
        <v>0</v>
      </c>
      <c r="P313" s="63">
        <v>0</v>
      </c>
      <c r="Q313" s="63">
        <v>0</v>
      </c>
      <c r="R313" s="63">
        <v>0</v>
      </c>
      <c r="S313" s="65">
        <v>27720</v>
      </c>
      <c r="T313" s="65">
        <v>0</v>
      </c>
      <c r="U313" s="65">
        <v>27720</v>
      </c>
    </row>
    <row r="314" spans="1:21" ht="11.25">
      <c r="A314" s="52" t="s">
        <v>2364</v>
      </c>
      <c r="B314" s="116" t="s">
        <v>1773</v>
      </c>
      <c r="C314" s="53">
        <v>0</v>
      </c>
      <c r="D314" s="56">
        <v>755000</v>
      </c>
      <c r="E314" s="53">
        <v>0</v>
      </c>
      <c r="F314" s="57">
        <f>C314+D314-E314</f>
        <v>755000</v>
      </c>
      <c r="G314" s="46" t="e">
        <f>SUM(#REF!)</f>
        <v>#REF!</v>
      </c>
      <c r="H314" s="67" t="e">
        <f>SUM(#REF!)</f>
        <v>#REF!</v>
      </c>
      <c r="I314" s="59">
        <v>0</v>
      </c>
      <c r="J314" s="59">
        <v>250000</v>
      </c>
      <c r="K314" s="60">
        <f>+F314+I314-J314</f>
        <v>505000</v>
      </c>
      <c r="L314" s="66">
        <v>0</v>
      </c>
      <c r="M314" s="60">
        <f>+K314</f>
        <v>505000</v>
      </c>
      <c r="N314" s="61">
        <v>505</v>
      </c>
      <c r="O314" s="59">
        <v>0</v>
      </c>
      <c r="P314" s="63">
        <v>0</v>
      </c>
      <c r="Q314" s="63">
        <v>0</v>
      </c>
      <c r="R314" s="63">
        <v>0</v>
      </c>
      <c r="S314" s="65">
        <v>505</v>
      </c>
      <c r="T314" s="65">
        <v>0</v>
      </c>
      <c r="U314" s="65">
        <v>505</v>
      </c>
    </row>
    <row r="315" spans="1:21" ht="11.25">
      <c r="A315" s="44" t="s">
        <v>2365</v>
      </c>
      <c r="B315" s="115" t="s">
        <v>2366</v>
      </c>
      <c r="C315" s="45">
        <f aca="true" t="shared" si="105" ref="C315:K315">SUM(C316:C317)</f>
        <v>0</v>
      </c>
      <c r="D315" s="45">
        <f t="shared" si="105"/>
        <v>20541820545</v>
      </c>
      <c r="E315" s="45">
        <f t="shared" si="105"/>
        <v>12908020545</v>
      </c>
      <c r="F315" s="46">
        <f t="shared" si="105"/>
        <v>7633800000</v>
      </c>
      <c r="G315" s="46">
        <f t="shared" si="105"/>
        <v>0</v>
      </c>
      <c r="H315" s="46">
        <f t="shared" si="105"/>
        <v>62506986.42</v>
      </c>
      <c r="I315" s="47">
        <f t="shared" si="105"/>
        <v>0</v>
      </c>
      <c r="J315" s="47">
        <f t="shared" si="105"/>
        <v>0</v>
      </c>
      <c r="K315" s="46">
        <f t="shared" si="105"/>
        <v>7633800000</v>
      </c>
      <c r="L315" s="48">
        <v>0</v>
      </c>
      <c r="M315" s="48">
        <v>0</v>
      </c>
      <c r="N315" s="89">
        <v>7633800</v>
      </c>
      <c r="O315" s="89">
        <v>2563686600</v>
      </c>
      <c r="P315" s="89">
        <v>2912931</v>
      </c>
      <c r="Q315" s="89">
        <v>4247946100</v>
      </c>
      <c r="R315" s="89">
        <v>4247946</v>
      </c>
      <c r="S315" s="89">
        <v>6298785</v>
      </c>
      <c r="T315" s="89">
        <v>0</v>
      </c>
      <c r="U315" s="89">
        <v>6298785</v>
      </c>
    </row>
    <row r="316" spans="1:21" ht="11.25">
      <c r="A316" s="52" t="s">
        <v>2367</v>
      </c>
      <c r="B316" s="116" t="s">
        <v>2368</v>
      </c>
      <c r="C316" s="53">
        <v>0</v>
      </c>
      <c r="D316" s="56">
        <v>8979219943</v>
      </c>
      <c r="E316" s="53">
        <v>1345419943</v>
      </c>
      <c r="F316" s="57">
        <f>C316+D316-E316</f>
        <v>7633800000</v>
      </c>
      <c r="G316" s="58">
        <v>0</v>
      </c>
      <c r="H316" s="58">
        <f>F345</f>
        <v>62502903.04</v>
      </c>
      <c r="I316" s="59">
        <v>0</v>
      </c>
      <c r="J316" s="59">
        <v>0</v>
      </c>
      <c r="K316" s="60">
        <f>+F316+I316-J316</f>
        <v>7633800000</v>
      </c>
      <c r="L316" s="66">
        <v>0</v>
      </c>
      <c r="M316" s="60">
        <f>+K316</f>
        <v>7633800000</v>
      </c>
      <c r="N316" s="61">
        <v>7633800</v>
      </c>
      <c r="O316" s="62">
        <v>0</v>
      </c>
      <c r="P316" s="63">
        <v>0</v>
      </c>
      <c r="Q316" s="64">
        <v>4247946100</v>
      </c>
      <c r="R316" s="63">
        <v>4247946</v>
      </c>
      <c r="S316" s="65">
        <v>3385854</v>
      </c>
      <c r="T316" s="65">
        <v>0</v>
      </c>
      <c r="U316" s="65">
        <v>3385854</v>
      </c>
    </row>
    <row r="317" spans="1:21" ht="11.25">
      <c r="A317" s="52" t="s">
        <v>2369</v>
      </c>
      <c r="B317" s="116" t="s">
        <v>1619</v>
      </c>
      <c r="C317" s="53">
        <v>0</v>
      </c>
      <c r="D317" s="56">
        <v>11562600602</v>
      </c>
      <c r="E317" s="53">
        <v>11562600602</v>
      </c>
      <c r="F317" s="57">
        <f>C317+D317-E317</f>
        <v>0</v>
      </c>
      <c r="G317" s="58">
        <v>0</v>
      </c>
      <c r="H317" s="58">
        <f>F346</f>
        <v>4083.3800000000047</v>
      </c>
      <c r="I317" s="59">
        <v>0</v>
      </c>
      <c r="J317" s="59">
        <v>0</v>
      </c>
      <c r="K317" s="60">
        <f>+F317+I317-J317</f>
        <v>0</v>
      </c>
      <c r="L317" s="66">
        <v>0</v>
      </c>
      <c r="M317" s="60">
        <f>+K317</f>
        <v>0</v>
      </c>
      <c r="N317" s="61">
        <v>0</v>
      </c>
      <c r="O317" s="62">
        <v>2563686600</v>
      </c>
      <c r="P317" s="63"/>
      <c r="Q317" s="64">
        <v>0</v>
      </c>
      <c r="R317" s="63">
        <v>0</v>
      </c>
      <c r="S317" s="65">
        <v>0</v>
      </c>
      <c r="T317" s="65">
        <v>0</v>
      </c>
      <c r="U317" s="65">
        <v>0</v>
      </c>
    </row>
    <row r="318" spans="1:21" ht="11.25">
      <c r="A318" s="52" t="s">
        <v>1553</v>
      </c>
      <c r="B318" s="97" t="s">
        <v>1620</v>
      </c>
      <c r="C318" s="53"/>
      <c r="D318" s="56"/>
      <c r="E318" s="53"/>
      <c r="F318" s="57"/>
      <c r="G318" s="58"/>
      <c r="H318" s="58"/>
      <c r="I318" s="59"/>
      <c r="J318" s="59"/>
      <c r="K318" s="60"/>
      <c r="L318" s="66"/>
      <c r="M318" s="60"/>
      <c r="N318" s="61">
        <v>0</v>
      </c>
      <c r="O318" s="62"/>
      <c r="P318" s="63">
        <v>2912931</v>
      </c>
      <c r="Q318" s="64"/>
      <c r="R318" s="63">
        <v>0</v>
      </c>
      <c r="S318" s="65">
        <v>2912931</v>
      </c>
      <c r="T318" s="65"/>
      <c r="U318" s="65">
        <v>2912931</v>
      </c>
    </row>
    <row r="319" spans="1:21" ht="11.25">
      <c r="A319" s="44" t="s">
        <v>2370</v>
      </c>
      <c r="B319" s="115" t="s">
        <v>2371</v>
      </c>
      <c r="C319" s="45">
        <f aca="true" t="shared" si="106" ref="C319:K319">SUM(C320:C323)</f>
        <v>0</v>
      </c>
      <c r="D319" s="45">
        <f t="shared" si="106"/>
        <v>16614000</v>
      </c>
      <c r="E319" s="45">
        <f t="shared" si="106"/>
        <v>540000</v>
      </c>
      <c r="F319" s="46">
        <f t="shared" si="106"/>
        <v>16074000</v>
      </c>
      <c r="G319" s="46" t="e">
        <f t="shared" si="106"/>
        <v>#REF!</v>
      </c>
      <c r="H319" s="46" t="e">
        <f t="shared" si="106"/>
        <v>#REF!</v>
      </c>
      <c r="I319" s="47">
        <f t="shared" si="106"/>
        <v>0</v>
      </c>
      <c r="J319" s="47">
        <f t="shared" si="106"/>
        <v>0</v>
      </c>
      <c r="K319" s="46">
        <f t="shared" si="106"/>
        <v>16074000</v>
      </c>
      <c r="L319" s="48">
        <v>0</v>
      </c>
      <c r="M319" s="48">
        <v>0</v>
      </c>
      <c r="N319" s="49">
        <v>22779</v>
      </c>
      <c r="O319" s="50">
        <v>0</v>
      </c>
      <c r="P319" s="51">
        <v>0</v>
      </c>
      <c r="Q319" s="51">
        <v>0</v>
      </c>
      <c r="R319" s="51">
        <v>0</v>
      </c>
      <c r="S319" s="89">
        <v>22779</v>
      </c>
      <c r="T319" s="89">
        <v>0</v>
      </c>
      <c r="U319" s="89">
        <v>22779</v>
      </c>
    </row>
    <row r="320" spans="1:21" ht="11.25">
      <c r="A320" s="52" t="s">
        <v>2372</v>
      </c>
      <c r="B320" s="116" t="s">
        <v>1618</v>
      </c>
      <c r="C320" s="53">
        <v>0</v>
      </c>
      <c r="D320" s="56">
        <v>1788000</v>
      </c>
      <c r="E320" s="53">
        <v>540000</v>
      </c>
      <c r="F320" s="57">
        <f>C320+D320-E320</f>
        <v>1248000</v>
      </c>
      <c r="G320" s="58">
        <v>0</v>
      </c>
      <c r="H320" s="58">
        <f>F348</f>
        <v>3717887414.02</v>
      </c>
      <c r="I320" s="59">
        <v>0</v>
      </c>
      <c r="J320" s="59">
        <v>0</v>
      </c>
      <c r="K320" s="60">
        <f>+F320+I320-J320</f>
        <v>1248000</v>
      </c>
      <c r="L320" s="66">
        <v>0</v>
      </c>
      <c r="M320" s="60">
        <f>+K320</f>
        <v>1248000</v>
      </c>
      <c r="N320" s="61">
        <v>1248</v>
      </c>
      <c r="O320" s="59">
        <v>0</v>
      </c>
      <c r="P320" s="63">
        <v>0</v>
      </c>
      <c r="Q320" s="63">
        <v>0</v>
      </c>
      <c r="R320" s="63">
        <v>0</v>
      </c>
      <c r="S320" s="65">
        <v>1248</v>
      </c>
      <c r="T320" s="65">
        <v>0</v>
      </c>
      <c r="U320" s="65">
        <v>1248</v>
      </c>
    </row>
    <row r="321" spans="1:21" ht="11.25">
      <c r="A321" s="52" t="s">
        <v>2373</v>
      </c>
      <c r="B321" s="116" t="s">
        <v>1621</v>
      </c>
      <c r="C321" s="53">
        <v>0</v>
      </c>
      <c r="D321" s="56">
        <v>3812000</v>
      </c>
      <c r="E321" s="53">
        <v>0</v>
      </c>
      <c r="F321" s="57">
        <f>C321+D321-E321</f>
        <v>3812000</v>
      </c>
      <c r="G321" s="58">
        <v>0</v>
      </c>
      <c r="H321" s="58">
        <f>F349</f>
        <v>48397893.019999996</v>
      </c>
      <c r="I321" s="59">
        <v>0</v>
      </c>
      <c r="J321" s="59">
        <v>0</v>
      </c>
      <c r="K321" s="60">
        <f>+F321+I321-J321</f>
        <v>3812000</v>
      </c>
      <c r="L321" s="66">
        <v>0</v>
      </c>
      <c r="M321" s="60">
        <f>+K321</f>
        <v>3812000</v>
      </c>
      <c r="N321" s="61">
        <v>3812</v>
      </c>
      <c r="O321" s="59">
        <v>0</v>
      </c>
      <c r="P321" s="63">
        <v>0</v>
      </c>
      <c r="Q321" s="63">
        <v>0</v>
      </c>
      <c r="R321" s="63">
        <v>0</v>
      </c>
      <c r="S321" s="65">
        <v>3812</v>
      </c>
      <c r="T321" s="65">
        <v>0</v>
      </c>
      <c r="U321" s="65">
        <v>3812</v>
      </c>
    </row>
    <row r="322" spans="1:21" ht="11.25">
      <c r="A322" s="52" t="s">
        <v>2374</v>
      </c>
      <c r="B322" s="116" t="s">
        <v>1622</v>
      </c>
      <c r="C322" s="53">
        <v>0</v>
      </c>
      <c r="D322" s="56">
        <v>5498000</v>
      </c>
      <c r="E322" s="53">
        <v>0</v>
      </c>
      <c r="F322" s="57">
        <f>C322+D322-E322</f>
        <v>5498000</v>
      </c>
      <c r="G322" s="58">
        <v>0</v>
      </c>
      <c r="H322" s="58">
        <f>F350</f>
        <v>0</v>
      </c>
      <c r="I322" s="59">
        <v>0</v>
      </c>
      <c r="J322" s="59">
        <v>0</v>
      </c>
      <c r="K322" s="60">
        <f>+F322+I322-J322</f>
        <v>5498000</v>
      </c>
      <c r="L322" s="66">
        <v>0</v>
      </c>
      <c r="M322" s="60">
        <f>+K322</f>
        <v>5498000</v>
      </c>
      <c r="N322" s="61">
        <v>5498</v>
      </c>
      <c r="O322" s="59">
        <v>0</v>
      </c>
      <c r="P322" s="63">
        <v>0</v>
      </c>
      <c r="Q322" s="63">
        <v>0</v>
      </c>
      <c r="R322" s="63">
        <v>0</v>
      </c>
      <c r="S322" s="65">
        <v>5498</v>
      </c>
      <c r="T322" s="65">
        <v>0</v>
      </c>
      <c r="U322" s="65">
        <v>5498</v>
      </c>
    </row>
    <row r="323" spans="1:21" ht="11.25">
      <c r="A323" s="52" t="s">
        <v>2375</v>
      </c>
      <c r="B323" s="116" t="s">
        <v>1623</v>
      </c>
      <c r="C323" s="53">
        <v>0</v>
      </c>
      <c r="D323" s="56">
        <v>5516000</v>
      </c>
      <c r="E323" s="53">
        <v>0</v>
      </c>
      <c r="F323" s="57">
        <f>C323+D323-E323</f>
        <v>5516000</v>
      </c>
      <c r="G323" s="39" t="e">
        <f>G325+G329+G331+G333+G335+G336+#REF!</f>
        <v>#REF!</v>
      </c>
      <c r="H323" s="74" t="e">
        <f>H325+H329+H331+H333+H335+H336+#REF!</f>
        <v>#REF!</v>
      </c>
      <c r="I323" s="59">
        <v>0</v>
      </c>
      <c r="J323" s="59">
        <v>0</v>
      </c>
      <c r="K323" s="60">
        <f>+F323+I323-J323</f>
        <v>5516000</v>
      </c>
      <c r="L323" s="66">
        <v>0</v>
      </c>
      <c r="M323" s="60">
        <f>+K323</f>
        <v>5516000</v>
      </c>
      <c r="N323" s="61">
        <v>5516</v>
      </c>
      <c r="O323" s="59">
        <v>0</v>
      </c>
      <c r="P323" s="63">
        <v>0</v>
      </c>
      <c r="Q323" s="63">
        <v>0</v>
      </c>
      <c r="R323" s="63">
        <v>0</v>
      </c>
      <c r="S323" s="65">
        <v>5516</v>
      </c>
      <c r="T323" s="65">
        <v>0</v>
      </c>
      <c r="U323" s="65">
        <v>5516</v>
      </c>
    </row>
    <row r="324" spans="1:21" ht="11.25">
      <c r="A324" s="52" t="s">
        <v>1538</v>
      </c>
      <c r="B324" s="97" t="s">
        <v>1808</v>
      </c>
      <c r="C324" s="53"/>
      <c r="D324" s="56"/>
      <c r="E324" s="53"/>
      <c r="F324" s="57"/>
      <c r="G324" s="39"/>
      <c r="H324" s="74"/>
      <c r="I324" s="59"/>
      <c r="J324" s="59"/>
      <c r="K324" s="60"/>
      <c r="L324" s="66"/>
      <c r="M324" s="60"/>
      <c r="N324" s="61">
        <v>6705</v>
      </c>
      <c r="O324" s="59"/>
      <c r="P324" s="63">
        <v>0</v>
      </c>
      <c r="Q324" s="63"/>
      <c r="R324" s="63">
        <v>0</v>
      </c>
      <c r="S324" s="65">
        <v>6705</v>
      </c>
      <c r="T324" s="65"/>
      <c r="U324" s="65">
        <v>6705</v>
      </c>
    </row>
    <row r="325" spans="1:21" ht="11.25">
      <c r="A325" s="44" t="s">
        <v>2376</v>
      </c>
      <c r="B325" s="115" t="s">
        <v>2377</v>
      </c>
      <c r="C325" s="45">
        <f aca="true" t="shared" si="107" ref="C325:H325">SUM(C326:C327)</f>
        <v>0</v>
      </c>
      <c r="D325" s="45">
        <f t="shared" si="107"/>
        <v>798993135</v>
      </c>
      <c r="E325" s="45">
        <f t="shared" si="107"/>
        <v>4846556</v>
      </c>
      <c r="F325" s="46">
        <f t="shared" si="107"/>
        <v>794146579</v>
      </c>
      <c r="G325" s="46">
        <f t="shared" si="107"/>
        <v>0</v>
      </c>
      <c r="H325" s="46" t="e">
        <f t="shared" si="107"/>
        <v>#REF!</v>
      </c>
      <c r="I325" s="47">
        <f>+I326+I327</f>
        <v>3120063</v>
      </c>
      <c r="J325" s="47">
        <f>+J326+J327</f>
        <v>388568</v>
      </c>
      <c r="K325" s="46">
        <f>+K326+K327</f>
        <v>796878074</v>
      </c>
      <c r="L325" s="48">
        <v>0</v>
      </c>
      <c r="M325" s="48">
        <v>0</v>
      </c>
      <c r="N325" s="89">
        <v>1042587</v>
      </c>
      <c r="O325" s="89">
        <v>181000</v>
      </c>
      <c r="P325" s="89">
        <v>251688</v>
      </c>
      <c r="Q325" s="89">
        <v>1237162</v>
      </c>
      <c r="R325" s="89">
        <v>1237</v>
      </c>
      <c r="S325" s="89">
        <v>1293038</v>
      </c>
      <c r="T325" s="89">
        <v>0</v>
      </c>
      <c r="U325" s="89">
        <v>1293038</v>
      </c>
    </row>
    <row r="326" spans="1:21" ht="11.25">
      <c r="A326" s="52" t="s">
        <v>2378</v>
      </c>
      <c r="B326" s="116" t="s">
        <v>1624</v>
      </c>
      <c r="C326" s="53">
        <v>0</v>
      </c>
      <c r="D326" s="56">
        <v>770254629</v>
      </c>
      <c r="E326" s="53">
        <v>4347556</v>
      </c>
      <c r="F326" s="57">
        <f>C326+D326-E326</f>
        <v>765907073</v>
      </c>
      <c r="G326" s="58">
        <v>0</v>
      </c>
      <c r="H326" s="58">
        <f>F357</f>
        <v>6955262652</v>
      </c>
      <c r="I326" s="59">
        <v>3120063</v>
      </c>
      <c r="J326" s="59">
        <v>388568</v>
      </c>
      <c r="K326" s="60">
        <f>+F326+I326-J326</f>
        <v>768638568</v>
      </c>
      <c r="L326" s="66">
        <v>0</v>
      </c>
      <c r="M326" s="60">
        <f>+K326</f>
        <v>768638568</v>
      </c>
      <c r="N326" s="61">
        <v>893540</v>
      </c>
      <c r="O326" s="62">
        <v>181000</v>
      </c>
      <c r="P326" s="63">
        <v>99731</v>
      </c>
      <c r="Q326" s="64">
        <v>777562</v>
      </c>
      <c r="R326" s="63">
        <v>778</v>
      </c>
      <c r="S326" s="65">
        <v>992493</v>
      </c>
      <c r="T326" s="65">
        <v>0</v>
      </c>
      <c r="U326" s="65">
        <v>992493</v>
      </c>
    </row>
    <row r="327" spans="1:21" ht="11.25">
      <c r="A327" s="52" t="s">
        <v>2379</v>
      </c>
      <c r="B327" s="116" t="s">
        <v>1625</v>
      </c>
      <c r="C327" s="53">
        <v>0</v>
      </c>
      <c r="D327" s="56">
        <v>28738506</v>
      </c>
      <c r="E327" s="53">
        <v>499000</v>
      </c>
      <c r="F327" s="57">
        <f>C327+D327-E327</f>
        <v>28239506</v>
      </c>
      <c r="G327" s="58">
        <v>0</v>
      </c>
      <c r="H327" s="58" t="e">
        <f>#REF!</f>
        <v>#REF!</v>
      </c>
      <c r="I327" s="59">
        <v>0</v>
      </c>
      <c r="J327" s="59">
        <v>0</v>
      </c>
      <c r="K327" s="60">
        <f>+F327+I327-J327</f>
        <v>28239506</v>
      </c>
      <c r="L327" s="66">
        <v>0</v>
      </c>
      <c r="M327" s="60">
        <f>+K327</f>
        <v>28239506</v>
      </c>
      <c r="N327" s="61">
        <v>149047</v>
      </c>
      <c r="O327" s="62">
        <v>0</v>
      </c>
      <c r="P327" s="63">
        <v>151365</v>
      </c>
      <c r="Q327" s="64">
        <v>459600</v>
      </c>
      <c r="R327" s="63">
        <v>459</v>
      </c>
      <c r="S327" s="65">
        <v>299953</v>
      </c>
      <c r="T327" s="65">
        <v>0</v>
      </c>
      <c r="U327" s="65">
        <v>299953</v>
      </c>
    </row>
    <row r="328" spans="1:21" ht="11.25">
      <c r="A328" s="52" t="s">
        <v>2180</v>
      </c>
      <c r="B328" s="97" t="s">
        <v>1809</v>
      </c>
      <c r="C328" s="53"/>
      <c r="D328" s="56"/>
      <c r="E328" s="53"/>
      <c r="F328" s="57"/>
      <c r="G328" s="58"/>
      <c r="H328" s="58"/>
      <c r="I328" s="59"/>
      <c r="J328" s="59"/>
      <c r="K328" s="60"/>
      <c r="L328" s="66"/>
      <c r="M328" s="60"/>
      <c r="N328" s="61">
        <v>0</v>
      </c>
      <c r="O328" s="62"/>
      <c r="P328" s="63">
        <v>592</v>
      </c>
      <c r="Q328" s="64"/>
      <c r="R328" s="63">
        <v>0</v>
      </c>
      <c r="S328" s="65">
        <v>592</v>
      </c>
      <c r="T328" s="65">
        <v>0</v>
      </c>
      <c r="U328" s="65">
        <v>592</v>
      </c>
    </row>
    <row r="329" spans="1:21" ht="11.25">
      <c r="A329" s="44" t="s">
        <v>2380</v>
      </c>
      <c r="B329" s="115" t="s">
        <v>2381</v>
      </c>
      <c r="C329" s="45">
        <f aca="true" t="shared" si="108" ref="C329:H329">SUM(C330:C331)</f>
        <v>0</v>
      </c>
      <c r="D329" s="45">
        <f t="shared" si="108"/>
        <v>2536728010</v>
      </c>
      <c r="E329" s="45">
        <f t="shared" si="108"/>
        <v>69551498</v>
      </c>
      <c r="F329" s="46">
        <f t="shared" si="108"/>
        <v>2467176512</v>
      </c>
      <c r="G329" s="46" t="e">
        <f t="shared" si="108"/>
        <v>#REF!</v>
      </c>
      <c r="H329" s="46" t="e">
        <f t="shared" si="108"/>
        <v>#REF!</v>
      </c>
      <c r="I329" s="47">
        <f>+I330+I331</f>
        <v>207942487</v>
      </c>
      <c r="J329" s="47">
        <f>+J330+J331</f>
        <v>14485081</v>
      </c>
      <c r="K329" s="46">
        <f>+K330+K331</f>
        <v>2660633918</v>
      </c>
      <c r="L329" s="48">
        <v>0</v>
      </c>
      <c r="M329" s="48">
        <v>0</v>
      </c>
      <c r="N329" s="49">
        <v>3158172</v>
      </c>
      <c r="O329" s="50">
        <v>292149071.5</v>
      </c>
      <c r="P329" s="51">
        <v>293963</v>
      </c>
      <c r="Q329" s="51">
        <v>140352439</v>
      </c>
      <c r="R329" s="51">
        <v>140352</v>
      </c>
      <c r="S329" s="89">
        <v>3311783</v>
      </c>
      <c r="T329" s="89">
        <v>0</v>
      </c>
      <c r="U329" s="89">
        <v>3311783</v>
      </c>
    </row>
    <row r="330" spans="1:21" ht="11.25">
      <c r="A330" s="52" t="s">
        <v>2382</v>
      </c>
      <c r="B330" s="116" t="s">
        <v>1626</v>
      </c>
      <c r="C330" s="53">
        <v>0</v>
      </c>
      <c r="D330" s="56">
        <v>138598209</v>
      </c>
      <c r="E330" s="53">
        <v>2080429</v>
      </c>
      <c r="F330" s="57">
        <f>C330+D330-E330</f>
        <v>136517780</v>
      </c>
      <c r="G330" s="58">
        <v>0</v>
      </c>
      <c r="H330" s="58">
        <f>F360</f>
        <v>-10005929.74</v>
      </c>
      <c r="I330" s="59">
        <v>16000</v>
      </c>
      <c r="J330" s="59">
        <v>73000</v>
      </c>
      <c r="K330" s="60">
        <f>+F330+I330-J330</f>
        <v>136460780</v>
      </c>
      <c r="L330" s="66">
        <v>0</v>
      </c>
      <c r="M330" s="60">
        <f>+K330</f>
        <v>136460780</v>
      </c>
      <c r="N330" s="61">
        <v>206703</v>
      </c>
      <c r="O330" s="62">
        <v>73000</v>
      </c>
      <c r="P330" s="63">
        <v>1883</v>
      </c>
      <c r="Q330" s="64">
        <v>1051366</v>
      </c>
      <c r="R330" s="63">
        <v>1051</v>
      </c>
      <c r="S330" s="65">
        <v>207535</v>
      </c>
      <c r="T330" s="65">
        <v>0</v>
      </c>
      <c r="U330" s="65">
        <v>207535</v>
      </c>
    </row>
    <row r="331" spans="1:21" ht="11.25">
      <c r="A331" s="52" t="s">
        <v>2383</v>
      </c>
      <c r="B331" s="116" t="s">
        <v>1627</v>
      </c>
      <c r="C331" s="53">
        <v>0</v>
      </c>
      <c r="D331" s="56">
        <v>2398129801</v>
      </c>
      <c r="E331" s="53">
        <v>67471069</v>
      </c>
      <c r="F331" s="57">
        <f>C331+D331-E331</f>
        <v>2330658732</v>
      </c>
      <c r="G331" s="46" t="e">
        <f>SUM(G332:G332)</f>
        <v>#REF!</v>
      </c>
      <c r="H331" s="67" t="e">
        <f>SUM(H332:H332)</f>
        <v>#REF!</v>
      </c>
      <c r="I331" s="59">
        <v>207926487</v>
      </c>
      <c r="J331" s="59">
        <v>14412081</v>
      </c>
      <c r="K331" s="60">
        <f>+F331+I331-J331</f>
        <v>2524173138</v>
      </c>
      <c r="L331" s="66">
        <v>0</v>
      </c>
      <c r="M331" s="60">
        <f>+K331</f>
        <v>2524173138</v>
      </c>
      <c r="N331" s="61">
        <v>2951469</v>
      </c>
      <c r="O331" s="62">
        <v>292076071.5</v>
      </c>
      <c r="P331" s="63">
        <v>292080</v>
      </c>
      <c r="Q331" s="64">
        <v>139301073</v>
      </c>
      <c r="R331" s="63">
        <v>139301</v>
      </c>
      <c r="S331" s="65">
        <v>3104248</v>
      </c>
      <c r="T331" s="65">
        <v>0</v>
      </c>
      <c r="U331" s="65">
        <v>3104248</v>
      </c>
    </row>
    <row r="332" spans="1:21" ht="11.25">
      <c r="A332" s="44" t="s">
        <v>2384</v>
      </c>
      <c r="B332" s="115" t="s">
        <v>2385</v>
      </c>
      <c r="C332" s="45">
        <f aca="true" t="shared" si="109" ref="C332:K332">SUM(C333)</f>
        <v>0</v>
      </c>
      <c r="D332" s="45">
        <f t="shared" si="109"/>
        <v>410698355</v>
      </c>
      <c r="E332" s="45">
        <f t="shared" si="109"/>
        <v>0</v>
      </c>
      <c r="F332" s="46">
        <f t="shared" si="109"/>
        <v>410698355</v>
      </c>
      <c r="G332" s="46" t="e">
        <f t="shared" si="109"/>
        <v>#REF!</v>
      </c>
      <c r="H332" s="46" t="e">
        <f t="shared" si="109"/>
        <v>#REF!</v>
      </c>
      <c r="I332" s="47">
        <f t="shared" si="109"/>
        <v>164973392</v>
      </c>
      <c r="J332" s="47">
        <f t="shared" si="109"/>
        <v>25500000</v>
      </c>
      <c r="K332" s="46">
        <f t="shared" si="109"/>
        <v>550171747</v>
      </c>
      <c r="L332" s="48">
        <v>0</v>
      </c>
      <c r="M332" s="48">
        <v>0</v>
      </c>
      <c r="N332" s="49">
        <v>611063</v>
      </c>
      <c r="O332" s="50">
        <v>0</v>
      </c>
      <c r="P332" s="51">
        <v>1</v>
      </c>
      <c r="Q332" s="51">
        <v>0</v>
      </c>
      <c r="R332" s="51">
        <v>0</v>
      </c>
      <c r="S332" s="89">
        <v>611064</v>
      </c>
      <c r="T332" s="89">
        <v>0</v>
      </c>
      <c r="U332" s="89">
        <v>611064</v>
      </c>
    </row>
    <row r="333" spans="1:21" ht="11.25">
      <c r="A333" s="52" t="s">
        <v>2386</v>
      </c>
      <c r="B333" s="116" t="s">
        <v>1628</v>
      </c>
      <c r="C333" s="53">
        <v>0</v>
      </c>
      <c r="D333" s="56">
        <v>410698355</v>
      </c>
      <c r="E333" s="53">
        <v>0</v>
      </c>
      <c r="F333" s="57">
        <f>C333+D333-E333</f>
        <v>410698355</v>
      </c>
      <c r="G333" s="46" t="e">
        <f>SUM(G334)</f>
        <v>#REF!</v>
      </c>
      <c r="H333" s="67" t="e">
        <f>SUM(H334)</f>
        <v>#REF!</v>
      </c>
      <c r="I333" s="59">
        <v>164973392</v>
      </c>
      <c r="J333" s="59">
        <v>25500000</v>
      </c>
      <c r="K333" s="60">
        <f>+F333+I333-J333</f>
        <v>550171747</v>
      </c>
      <c r="L333" s="66">
        <v>0</v>
      </c>
      <c r="M333" s="60">
        <f>+K333</f>
        <v>550171747</v>
      </c>
      <c r="N333" s="61">
        <v>611063</v>
      </c>
      <c r="O333" s="59">
        <v>0</v>
      </c>
      <c r="P333" s="63">
        <v>1</v>
      </c>
      <c r="Q333" s="63">
        <v>0</v>
      </c>
      <c r="R333" s="63">
        <v>0</v>
      </c>
      <c r="S333" s="65">
        <v>611064</v>
      </c>
      <c r="T333" s="65">
        <v>0</v>
      </c>
      <c r="U333" s="65">
        <v>611064</v>
      </c>
    </row>
    <row r="334" spans="1:21" ht="11.25">
      <c r="A334" s="44" t="s">
        <v>2387</v>
      </c>
      <c r="B334" s="115" t="s">
        <v>2388</v>
      </c>
      <c r="C334" s="45">
        <f>SUM(C335)</f>
        <v>0</v>
      </c>
      <c r="D334" s="45">
        <f>SUM(D335)</f>
        <v>3726855</v>
      </c>
      <c r="E334" s="45">
        <f>SUM(E335)</f>
        <v>5000</v>
      </c>
      <c r="F334" s="46">
        <f>SUM(F335)</f>
        <v>3721855</v>
      </c>
      <c r="G334" s="46" t="e">
        <f>SUM(G335)</f>
        <v>#REF!</v>
      </c>
      <c r="H334" s="46" t="e">
        <f>SUM(H335)</f>
        <v>#REF!</v>
      </c>
      <c r="I334" s="47">
        <f>SUM(I335)</f>
        <v>250000</v>
      </c>
      <c r="J334" s="47">
        <f>SUM(J335)</f>
        <v>0</v>
      </c>
      <c r="K334" s="46">
        <f>SUM(K335)</f>
        <v>3971855</v>
      </c>
      <c r="L334" s="48">
        <v>0</v>
      </c>
      <c r="M334" s="48">
        <v>0</v>
      </c>
      <c r="N334" s="49">
        <v>8832</v>
      </c>
      <c r="O334" s="50">
        <v>0</v>
      </c>
      <c r="P334" s="51">
        <v>321</v>
      </c>
      <c r="Q334" s="51">
        <v>0</v>
      </c>
      <c r="R334" s="51">
        <v>0</v>
      </c>
      <c r="S334" s="89">
        <v>9153</v>
      </c>
      <c r="T334" s="89">
        <v>0</v>
      </c>
      <c r="U334" s="89">
        <v>9153</v>
      </c>
    </row>
    <row r="335" spans="1:21" ht="11.25">
      <c r="A335" s="52" t="s">
        <v>2389</v>
      </c>
      <c r="B335" s="116" t="s">
        <v>2390</v>
      </c>
      <c r="C335" s="53">
        <v>0</v>
      </c>
      <c r="D335" s="56">
        <v>3726855</v>
      </c>
      <c r="E335" s="53">
        <v>5000</v>
      </c>
      <c r="F335" s="57">
        <f>C335+D335-E335</f>
        <v>3721855</v>
      </c>
      <c r="G335" s="46" t="e">
        <f>SUM(#REF!)</f>
        <v>#REF!</v>
      </c>
      <c r="H335" s="67" t="e">
        <f>SUM(#REF!)</f>
        <v>#REF!</v>
      </c>
      <c r="I335" s="59">
        <v>250000</v>
      </c>
      <c r="J335" s="59">
        <v>0</v>
      </c>
      <c r="K335" s="60">
        <f>+F335+I335-J335</f>
        <v>3971855</v>
      </c>
      <c r="L335" s="66">
        <v>0</v>
      </c>
      <c r="M335" s="60">
        <f>+K335</f>
        <v>3971855</v>
      </c>
      <c r="N335" s="61">
        <v>8832</v>
      </c>
      <c r="O335" s="59">
        <v>0</v>
      </c>
      <c r="P335" s="63">
        <v>321</v>
      </c>
      <c r="Q335" s="63">
        <v>0</v>
      </c>
      <c r="R335" s="63">
        <v>0</v>
      </c>
      <c r="S335" s="65">
        <v>9153</v>
      </c>
      <c r="T335" s="65">
        <v>0</v>
      </c>
      <c r="U335" s="65">
        <v>9153</v>
      </c>
    </row>
    <row r="336" spans="1:21" ht="11.25">
      <c r="A336" s="44" t="s">
        <v>2391</v>
      </c>
      <c r="B336" s="115" t="s">
        <v>2392</v>
      </c>
      <c r="C336" s="45">
        <f aca="true" t="shared" si="110" ref="C336:H336">SUM(C337:C342)</f>
        <v>0</v>
      </c>
      <c r="D336" s="45">
        <f t="shared" si="110"/>
        <v>0</v>
      </c>
      <c r="E336" s="45">
        <f t="shared" si="110"/>
        <v>5020532456</v>
      </c>
      <c r="F336" s="46">
        <f t="shared" si="110"/>
        <v>-5020532456</v>
      </c>
      <c r="G336" s="46" t="e">
        <f t="shared" si="110"/>
        <v>#REF!</v>
      </c>
      <c r="H336" s="46" t="e">
        <f t="shared" si="110"/>
        <v>#REF!</v>
      </c>
      <c r="I336" s="47">
        <f>+I337+I338+I339+I340+I341+I342</f>
        <v>20042539</v>
      </c>
      <c r="J336" s="47">
        <f>+J337+J338+J339+J340+J341+J342</f>
        <v>477589429</v>
      </c>
      <c r="K336" s="46">
        <f>+K337+K338+K339+K340+K341+K342</f>
        <v>-5478079346</v>
      </c>
      <c r="L336" s="48">
        <v>0</v>
      </c>
      <c r="M336" s="48">
        <v>0</v>
      </c>
      <c r="N336" s="49">
        <v>-6083462</v>
      </c>
      <c r="O336" s="50">
        <v>532366</v>
      </c>
      <c r="P336" s="51">
        <v>851</v>
      </c>
      <c r="Q336" s="51">
        <v>197419808</v>
      </c>
      <c r="R336" s="51">
        <v>213276</v>
      </c>
      <c r="S336" s="89">
        <v>-6295887</v>
      </c>
      <c r="T336" s="89">
        <v>0</v>
      </c>
      <c r="U336" s="89">
        <v>-6295887</v>
      </c>
    </row>
    <row r="337" spans="1:21" ht="11.25">
      <c r="A337" s="52" t="s">
        <v>2393</v>
      </c>
      <c r="B337" s="116" t="s">
        <v>1726</v>
      </c>
      <c r="C337" s="53">
        <v>0</v>
      </c>
      <c r="D337" s="56">
        <v>0</v>
      </c>
      <c r="E337" s="53">
        <v>2101799412</v>
      </c>
      <c r="F337" s="57">
        <f aca="true" t="shared" si="111" ref="F337:F342">C337+D337-E337</f>
        <v>-2101799412</v>
      </c>
      <c r="G337" s="58">
        <v>0</v>
      </c>
      <c r="H337" s="58" t="e">
        <f>#REF!</f>
        <v>#REF!</v>
      </c>
      <c r="I337" s="59">
        <v>0</v>
      </c>
      <c r="J337" s="59">
        <v>45712134</v>
      </c>
      <c r="K337" s="60">
        <f aca="true" t="shared" si="112" ref="K337:K342">+F337+I337-J337</f>
        <v>-2147511546</v>
      </c>
      <c r="L337" s="66">
        <v>0</v>
      </c>
      <c r="M337" s="60">
        <f aca="true" t="shared" si="113" ref="M337:M342">+K337</f>
        <v>-2147511546</v>
      </c>
      <c r="N337" s="61">
        <v>-2147512</v>
      </c>
      <c r="O337" s="62">
        <v>0</v>
      </c>
      <c r="P337" s="63">
        <v>0</v>
      </c>
      <c r="Q337" s="64">
        <v>45712134</v>
      </c>
      <c r="R337" s="63">
        <v>45712</v>
      </c>
      <c r="S337" s="65">
        <v>-2193224</v>
      </c>
      <c r="T337" s="65">
        <v>0</v>
      </c>
      <c r="U337" s="65">
        <v>-2193224</v>
      </c>
    </row>
    <row r="338" spans="1:21" ht="11.25">
      <c r="A338" s="52" t="s">
        <v>2394</v>
      </c>
      <c r="B338" s="116" t="s">
        <v>1770</v>
      </c>
      <c r="C338" s="53">
        <v>0</v>
      </c>
      <c r="D338" s="56">
        <v>0</v>
      </c>
      <c r="E338" s="53">
        <v>13538112</v>
      </c>
      <c r="F338" s="57">
        <f t="shared" si="111"/>
        <v>-13538112</v>
      </c>
      <c r="G338" s="58">
        <v>0</v>
      </c>
      <c r="H338" s="58" t="e">
        <f>#REF!</f>
        <v>#REF!</v>
      </c>
      <c r="I338" s="59">
        <v>0</v>
      </c>
      <c r="J338" s="59">
        <v>279624</v>
      </c>
      <c r="K338" s="60">
        <f t="shared" si="112"/>
        <v>-13817736</v>
      </c>
      <c r="L338" s="66">
        <v>0</v>
      </c>
      <c r="M338" s="60">
        <f t="shared" si="113"/>
        <v>-13817736</v>
      </c>
      <c r="N338" s="61">
        <v>-18555</v>
      </c>
      <c r="O338" s="62">
        <v>0</v>
      </c>
      <c r="P338" s="63">
        <v>0</v>
      </c>
      <c r="Q338" s="64">
        <v>592124</v>
      </c>
      <c r="R338" s="63">
        <v>685</v>
      </c>
      <c r="S338" s="65">
        <v>-19240</v>
      </c>
      <c r="T338" s="65">
        <v>0</v>
      </c>
      <c r="U338" s="65">
        <v>-19240</v>
      </c>
    </row>
    <row r="339" spans="1:21" ht="11.25">
      <c r="A339" s="52" t="s">
        <v>2395</v>
      </c>
      <c r="B339" s="116" t="s">
        <v>2396</v>
      </c>
      <c r="C339" s="53">
        <v>0</v>
      </c>
      <c r="D339" s="56">
        <v>0</v>
      </c>
      <c r="E339" s="53">
        <v>792035587</v>
      </c>
      <c r="F339" s="57">
        <f t="shared" si="111"/>
        <v>-792035587</v>
      </c>
      <c r="G339" s="46" t="e">
        <f>SUM(#REF!)</f>
        <v>#REF!</v>
      </c>
      <c r="H339" s="67" t="e">
        <f>SUM(#REF!)</f>
        <v>#REF!</v>
      </c>
      <c r="I339" s="59">
        <v>556455</v>
      </c>
      <c r="J339" s="59">
        <v>2437366</v>
      </c>
      <c r="K339" s="60">
        <f t="shared" si="112"/>
        <v>-793916498</v>
      </c>
      <c r="L339" s="66">
        <v>0</v>
      </c>
      <c r="M339" s="60">
        <f t="shared" si="113"/>
        <v>-793916498</v>
      </c>
      <c r="N339" s="61">
        <v>-972967</v>
      </c>
      <c r="O339" s="62">
        <v>0</v>
      </c>
      <c r="P339" s="63">
        <v>0</v>
      </c>
      <c r="Q339" s="64">
        <v>2239434</v>
      </c>
      <c r="R339" s="63">
        <v>6077</v>
      </c>
      <c r="S339" s="65">
        <v>-979044</v>
      </c>
      <c r="T339" s="65">
        <v>0</v>
      </c>
      <c r="U339" s="65">
        <v>-979044</v>
      </c>
    </row>
    <row r="340" spans="1:21" ht="11.25">
      <c r="A340" s="52" t="s">
        <v>2397</v>
      </c>
      <c r="B340" s="116" t="s">
        <v>2361</v>
      </c>
      <c r="C340" s="53">
        <v>0</v>
      </c>
      <c r="D340" s="56">
        <v>0</v>
      </c>
      <c r="E340" s="53">
        <v>1887956682</v>
      </c>
      <c r="F340" s="57">
        <f t="shared" si="111"/>
        <v>-1887956682</v>
      </c>
      <c r="G340" s="46" t="e">
        <f>SUM(#REF!)</f>
        <v>#REF!</v>
      </c>
      <c r="H340" s="67" t="e">
        <f>SUM(#REF!)</f>
        <v>#REF!</v>
      </c>
      <c r="I340" s="59">
        <v>3473626</v>
      </c>
      <c r="J340" s="59">
        <v>248961603</v>
      </c>
      <c r="K340" s="60">
        <f t="shared" si="112"/>
        <v>-2133444659</v>
      </c>
      <c r="L340" s="66">
        <v>0</v>
      </c>
      <c r="M340" s="60">
        <f t="shared" si="113"/>
        <v>-2133444659</v>
      </c>
      <c r="N340" s="61">
        <v>-2516860</v>
      </c>
      <c r="O340" s="62">
        <v>532366</v>
      </c>
      <c r="P340" s="63">
        <v>531</v>
      </c>
      <c r="Q340" s="64">
        <v>133900806</v>
      </c>
      <c r="R340" s="63">
        <v>145187</v>
      </c>
      <c r="S340" s="65">
        <v>-2661516</v>
      </c>
      <c r="T340" s="65">
        <v>0</v>
      </c>
      <c r="U340" s="65">
        <v>-2661516</v>
      </c>
    </row>
    <row r="341" spans="1:21" ht="11.25">
      <c r="A341" s="52" t="s">
        <v>2398</v>
      </c>
      <c r="B341" s="116" t="s">
        <v>2363</v>
      </c>
      <c r="C341" s="53">
        <v>0</v>
      </c>
      <c r="D341" s="56">
        <v>0</v>
      </c>
      <c r="E341" s="53">
        <v>221475808</v>
      </c>
      <c r="F341" s="57">
        <f t="shared" si="111"/>
        <v>-221475808</v>
      </c>
      <c r="G341" s="46">
        <f>SUM(G342:G342)</f>
        <v>764813709697</v>
      </c>
      <c r="H341" s="67">
        <f>SUM(H342:H342)</f>
        <v>0</v>
      </c>
      <c r="I341" s="59">
        <v>16012458</v>
      </c>
      <c r="J341" s="59">
        <v>179948702</v>
      </c>
      <c r="K341" s="60">
        <f t="shared" si="112"/>
        <v>-385412052</v>
      </c>
      <c r="L341" s="66">
        <v>0</v>
      </c>
      <c r="M341" s="60">
        <f t="shared" si="113"/>
        <v>-385412052</v>
      </c>
      <c r="N341" s="61">
        <v>-418986</v>
      </c>
      <c r="O341" s="62">
        <v>0</v>
      </c>
      <c r="P341" s="63">
        <v>0</v>
      </c>
      <c r="Q341" s="64">
        <v>14975310</v>
      </c>
      <c r="R341" s="63">
        <v>14975</v>
      </c>
      <c r="S341" s="65">
        <v>-433961</v>
      </c>
      <c r="T341" s="65">
        <v>0</v>
      </c>
      <c r="U341" s="65">
        <v>-433961</v>
      </c>
    </row>
    <row r="342" spans="1:21" ht="11.25">
      <c r="A342" s="52" t="s">
        <v>2399</v>
      </c>
      <c r="B342" s="116" t="s">
        <v>2400</v>
      </c>
      <c r="C342" s="53">
        <v>0</v>
      </c>
      <c r="D342" s="56">
        <v>0</v>
      </c>
      <c r="E342" s="53">
        <v>3726855</v>
      </c>
      <c r="F342" s="57">
        <f t="shared" si="111"/>
        <v>-3726855</v>
      </c>
      <c r="G342" s="58">
        <f>F379</f>
        <v>764813709697</v>
      </c>
      <c r="H342" s="58">
        <v>0</v>
      </c>
      <c r="I342" s="59">
        <v>0</v>
      </c>
      <c r="J342" s="59">
        <v>250000</v>
      </c>
      <c r="K342" s="60">
        <f t="shared" si="112"/>
        <v>-3976855</v>
      </c>
      <c r="L342" s="66">
        <v>0</v>
      </c>
      <c r="M342" s="60">
        <f t="shared" si="113"/>
        <v>-3976855</v>
      </c>
      <c r="N342" s="61">
        <v>-8582</v>
      </c>
      <c r="O342" s="59">
        <v>0</v>
      </c>
      <c r="P342" s="63">
        <v>320</v>
      </c>
      <c r="Q342" s="63">
        <v>0</v>
      </c>
      <c r="R342" s="63">
        <v>640</v>
      </c>
      <c r="S342" s="65">
        <v>-8902</v>
      </c>
      <c r="T342" s="65">
        <v>0</v>
      </c>
      <c r="U342" s="65">
        <v>-8902</v>
      </c>
    </row>
    <row r="343" spans="1:21" ht="11.25">
      <c r="A343" s="37" t="s">
        <v>2401</v>
      </c>
      <c r="B343" s="114" t="s">
        <v>2402</v>
      </c>
      <c r="C343" s="38">
        <f>C344+C348+C352+C358+C360+C363+C365</f>
        <v>0</v>
      </c>
      <c r="D343" s="38">
        <f>D344+D348+D352+D358+D360+D363+D365</f>
        <v>191667822962.36002</v>
      </c>
      <c r="E343" s="38">
        <f>E344+E348+E352+E358+E360+E363+E365</f>
        <v>24103480765.010002</v>
      </c>
      <c r="F343" s="39">
        <f aca="true" t="shared" si="114" ref="F343:K343">+F344+F348+F356+F359+F361+F364+F366</f>
        <v>183154429171.35004</v>
      </c>
      <c r="G343" s="39" t="e">
        <f t="shared" si="114"/>
        <v>#REF!</v>
      </c>
      <c r="H343" s="39" t="e">
        <f t="shared" si="114"/>
        <v>#REF!</v>
      </c>
      <c r="I343" s="39">
        <f t="shared" si="114"/>
        <v>3302736181.1699996</v>
      </c>
      <c r="J343" s="39">
        <f t="shared" si="114"/>
        <v>124048630.87</v>
      </c>
      <c r="K343" s="39">
        <f t="shared" si="114"/>
        <v>186333116721.65</v>
      </c>
      <c r="L343" s="75">
        <v>0</v>
      </c>
      <c r="M343" s="76">
        <v>0</v>
      </c>
      <c r="N343" s="70">
        <v>186387527</v>
      </c>
      <c r="O343" s="77">
        <v>9127816436.48</v>
      </c>
      <c r="P343" s="42">
        <v>9170029</v>
      </c>
      <c r="Q343" s="78">
        <v>9798133211.2</v>
      </c>
      <c r="R343" s="42">
        <v>9812677</v>
      </c>
      <c r="S343" s="78">
        <v>185744879</v>
      </c>
      <c r="T343" s="78">
        <v>0</v>
      </c>
      <c r="U343" s="78">
        <v>185744879</v>
      </c>
    </row>
    <row r="344" spans="1:21" ht="11.25">
      <c r="A344" s="44" t="s">
        <v>2403</v>
      </c>
      <c r="B344" s="115" t="s">
        <v>2404</v>
      </c>
      <c r="C344" s="45">
        <f aca="true" t="shared" si="115" ref="C344:H344">SUM(C345:C347)</f>
        <v>0</v>
      </c>
      <c r="D344" s="45">
        <f t="shared" si="115"/>
        <v>166042739353.42</v>
      </c>
      <c r="E344" s="45">
        <f t="shared" si="115"/>
        <v>6225057414.12</v>
      </c>
      <c r="F344" s="46">
        <f t="shared" si="115"/>
        <v>159817681939.30002</v>
      </c>
      <c r="G344" s="46">
        <f t="shared" si="115"/>
        <v>29617100</v>
      </c>
      <c r="H344" s="46">
        <f t="shared" si="115"/>
        <v>0</v>
      </c>
      <c r="I344" s="47">
        <f>+I345+I346+I347</f>
        <v>3160605157</v>
      </c>
      <c r="J344" s="47">
        <f>+J345+J346+J347</f>
        <v>15837022.21</v>
      </c>
      <c r="K344" s="46">
        <f>+K345+K346+K347</f>
        <v>162962450074.09</v>
      </c>
      <c r="L344" s="48">
        <v>0</v>
      </c>
      <c r="M344" s="48">
        <v>0</v>
      </c>
      <c r="N344" s="49">
        <v>162970227</v>
      </c>
      <c r="O344" s="50">
        <v>3763386174</v>
      </c>
      <c r="P344" s="51">
        <v>3766052</v>
      </c>
      <c r="Q344" s="51">
        <v>15832938.75</v>
      </c>
      <c r="R344" s="51">
        <v>22683</v>
      </c>
      <c r="S344" s="89">
        <v>166713596</v>
      </c>
      <c r="T344" s="89">
        <v>0</v>
      </c>
      <c r="U344" s="89">
        <v>166713596</v>
      </c>
    </row>
    <row r="345" spans="1:21" ht="11.25">
      <c r="A345" s="52" t="s">
        <v>2405</v>
      </c>
      <c r="B345" s="116" t="s">
        <v>2406</v>
      </c>
      <c r="C345" s="53">
        <v>0</v>
      </c>
      <c r="D345" s="56">
        <v>97699574.53</v>
      </c>
      <c r="E345" s="53">
        <v>35196671.49</v>
      </c>
      <c r="F345" s="57">
        <f>C345+D345-E345</f>
        <v>62502903.04</v>
      </c>
      <c r="G345" s="58">
        <f>F385</f>
        <v>29617100</v>
      </c>
      <c r="H345" s="58">
        <v>0</v>
      </c>
      <c r="I345" s="59">
        <v>0</v>
      </c>
      <c r="J345" s="59">
        <v>15832938.83</v>
      </c>
      <c r="K345" s="60">
        <f>+F345+I345-J345</f>
        <v>46669964.21</v>
      </c>
      <c r="L345" s="66">
        <v>0</v>
      </c>
      <c r="M345" s="60">
        <f>+K345</f>
        <v>46669964.21</v>
      </c>
      <c r="N345" s="61">
        <v>49069</v>
      </c>
      <c r="O345" s="62">
        <v>0</v>
      </c>
      <c r="P345" s="63">
        <v>2665</v>
      </c>
      <c r="Q345" s="64">
        <v>15832938.75</v>
      </c>
      <c r="R345" s="63">
        <v>17658</v>
      </c>
      <c r="S345" s="65">
        <v>34076</v>
      </c>
      <c r="T345" s="65">
        <v>0</v>
      </c>
      <c r="U345" s="65">
        <v>34076</v>
      </c>
    </row>
    <row r="346" spans="1:21" ht="11.25">
      <c r="A346" s="52" t="s">
        <v>2407</v>
      </c>
      <c r="B346" s="116" t="s">
        <v>1762</v>
      </c>
      <c r="C346" s="53">
        <v>0</v>
      </c>
      <c r="D346" s="56">
        <v>175700.04</v>
      </c>
      <c r="E346" s="53">
        <v>171616.66</v>
      </c>
      <c r="F346" s="57">
        <f>C346+D346-E346</f>
        <v>4083.3800000000047</v>
      </c>
      <c r="G346" s="58">
        <f>F388</f>
        <v>0</v>
      </c>
      <c r="H346" s="58">
        <v>0</v>
      </c>
      <c r="I346" s="59">
        <v>0</v>
      </c>
      <c r="J346" s="59">
        <v>4083.38</v>
      </c>
      <c r="K346" s="60">
        <f>+F346+I346-J346</f>
        <v>4.547473508864641E-12</v>
      </c>
      <c r="L346" s="66">
        <v>0</v>
      </c>
      <c r="M346" s="60">
        <f>+K346</f>
        <v>4.547473508864641E-12</v>
      </c>
      <c r="N346" s="61">
        <v>5379</v>
      </c>
      <c r="O346" s="62"/>
      <c r="P346" s="63">
        <v>0</v>
      </c>
      <c r="Q346" s="64"/>
      <c r="R346" s="63">
        <v>5025</v>
      </c>
      <c r="S346" s="65">
        <v>354</v>
      </c>
      <c r="T346" s="65">
        <v>0</v>
      </c>
      <c r="U346" s="65">
        <v>354</v>
      </c>
    </row>
    <row r="347" spans="1:21" ht="11.25">
      <c r="A347" s="52" t="s">
        <v>2408</v>
      </c>
      <c r="B347" s="116" t="s">
        <v>1629</v>
      </c>
      <c r="C347" s="53">
        <v>0</v>
      </c>
      <c r="D347" s="56">
        <v>165944864078.85</v>
      </c>
      <c r="E347" s="53">
        <v>6189689125.97</v>
      </c>
      <c r="F347" s="57">
        <f>C347+D347-E347</f>
        <v>159755174952.88</v>
      </c>
      <c r="G347" s="58">
        <f>F389</f>
        <v>0</v>
      </c>
      <c r="H347" s="58">
        <v>0</v>
      </c>
      <c r="I347" s="59">
        <v>3160605157</v>
      </c>
      <c r="J347" s="59">
        <v>0</v>
      </c>
      <c r="K347" s="60">
        <f>+F347+I347-J347</f>
        <v>162915780109.88</v>
      </c>
      <c r="L347" s="66">
        <v>0</v>
      </c>
      <c r="M347" s="60">
        <f>+K347</f>
        <v>162915780109.88</v>
      </c>
      <c r="N347" s="61">
        <v>162915779</v>
      </c>
      <c r="O347" s="62">
        <v>3763386174</v>
      </c>
      <c r="P347" s="63">
        <v>3763387</v>
      </c>
      <c r="Q347" s="64">
        <v>0</v>
      </c>
      <c r="R347" s="63">
        <v>0</v>
      </c>
      <c r="S347" s="65">
        <v>166679166</v>
      </c>
      <c r="T347" s="65">
        <v>0</v>
      </c>
      <c r="U347" s="65">
        <v>166679166</v>
      </c>
    </row>
    <row r="348" spans="1:21" ht="11.25">
      <c r="A348" s="44" t="s">
        <v>2409</v>
      </c>
      <c r="B348" s="115" t="s">
        <v>2410</v>
      </c>
      <c r="C348" s="45">
        <f aca="true" t="shared" si="116" ref="C348:K348">SUM(C349:C353)</f>
        <v>0</v>
      </c>
      <c r="D348" s="45">
        <f t="shared" si="116"/>
        <v>8714500792.41</v>
      </c>
      <c r="E348" s="45">
        <f t="shared" si="116"/>
        <v>4996613378.39</v>
      </c>
      <c r="F348" s="46">
        <f t="shared" si="116"/>
        <v>3717887414.02</v>
      </c>
      <c r="G348" s="46">
        <f t="shared" si="116"/>
        <v>628979578.3000001</v>
      </c>
      <c r="H348" s="46">
        <f t="shared" si="116"/>
        <v>0</v>
      </c>
      <c r="I348" s="47">
        <f t="shared" si="116"/>
        <v>53292091.97</v>
      </c>
      <c r="J348" s="47">
        <f t="shared" si="116"/>
        <v>40606258.650000006</v>
      </c>
      <c r="K348" s="46">
        <f t="shared" si="116"/>
        <v>3730573247.34</v>
      </c>
      <c r="L348" s="48">
        <v>0</v>
      </c>
      <c r="M348" s="48">
        <v>0</v>
      </c>
      <c r="N348" s="49">
        <v>3777210</v>
      </c>
      <c r="O348" s="50">
        <v>276553871.48</v>
      </c>
      <c r="P348" s="51">
        <v>316100</v>
      </c>
      <c r="Q348" s="51">
        <v>247724142.19</v>
      </c>
      <c r="R348" s="51">
        <v>255420</v>
      </c>
      <c r="S348" s="89">
        <v>3837890</v>
      </c>
      <c r="T348" s="89">
        <v>0</v>
      </c>
      <c r="U348" s="89">
        <v>3837890</v>
      </c>
    </row>
    <row r="349" spans="1:21" ht="11.25">
      <c r="A349" s="52" t="s">
        <v>2411</v>
      </c>
      <c r="B349" s="116" t="s">
        <v>1786</v>
      </c>
      <c r="C349" s="53">
        <v>0</v>
      </c>
      <c r="D349" s="56">
        <v>77248644.33</v>
      </c>
      <c r="E349" s="53">
        <v>28850751.31</v>
      </c>
      <c r="F349" s="57">
        <f>C349+D349-E349</f>
        <v>48397893.019999996</v>
      </c>
      <c r="G349" s="58">
        <f>F391</f>
        <v>76548676</v>
      </c>
      <c r="H349" s="58">
        <v>0</v>
      </c>
      <c r="I349" s="59">
        <v>48165467.97</v>
      </c>
      <c r="J349" s="59">
        <v>40606258.650000006</v>
      </c>
      <c r="K349" s="60">
        <f>+F349+I349-J349</f>
        <v>55957102.33999999</v>
      </c>
      <c r="L349" s="66">
        <v>0</v>
      </c>
      <c r="M349" s="60">
        <f>+K349</f>
        <v>55957102.33999999</v>
      </c>
      <c r="N349" s="61">
        <v>98849</v>
      </c>
      <c r="O349" s="62">
        <v>102212377.48</v>
      </c>
      <c r="P349" s="63">
        <v>133775</v>
      </c>
      <c r="Q349" s="64">
        <v>71677532.88000001</v>
      </c>
      <c r="R349" s="63">
        <v>76723</v>
      </c>
      <c r="S349" s="65">
        <v>155901</v>
      </c>
      <c r="T349" s="65">
        <v>0</v>
      </c>
      <c r="U349" s="65">
        <v>155901</v>
      </c>
    </row>
    <row r="350" spans="1:21" ht="11.25">
      <c r="A350" s="52" t="s">
        <v>2412</v>
      </c>
      <c r="B350" s="116" t="s">
        <v>2413</v>
      </c>
      <c r="C350" s="53"/>
      <c r="D350" s="56"/>
      <c r="E350" s="53"/>
      <c r="F350" s="57">
        <v>0</v>
      </c>
      <c r="G350" s="58">
        <f>F398</f>
        <v>0</v>
      </c>
      <c r="H350" s="58">
        <v>0</v>
      </c>
      <c r="I350" s="59">
        <v>3162300</v>
      </c>
      <c r="J350" s="59">
        <v>0</v>
      </c>
      <c r="K350" s="60">
        <f>+F350+I350-J350</f>
        <v>3162300</v>
      </c>
      <c r="L350" s="66">
        <v>0</v>
      </c>
      <c r="M350" s="60">
        <f>+K350</f>
        <v>3162300</v>
      </c>
      <c r="N350" s="61">
        <v>3162</v>
      </c>
      <c r="O350" s="62">
        <v>11782052</v>
      </c>
      <c r="P350" s="63">
        <v>11782</v>
      </c>
      <c r="Q350" s="64">
        <v>13487167.31</v>
      </c>
      <c r="R350" s="63">
        <v>13487</v>
      </c>
      <c r="S350" s="65">
        <v>1457</v>
      </c>
      <c r="T350" s="65">
        <v>0</v>
      </c>
      <c r="U350" s="65">
        <v>1457</v>
      </c>
    </row>
    <row r="351" spans="1:21" ht="11.25">
      <c r="A351" s="52" t="s">
        <v>1554</v>
      </c>
      <c r="B351" s="97" t="s">
        <v>1810</v>
      </c>
      <c r="C351" s="53"/>
      <c r="D351" s="56"/>
      <c r="E351" s="53"/>
      <c r="F351" s="57"/>
      <c r="G351" s="58"/>
      <c r="H351" s="58"/>
      <c r="I351" s="59"/>
      <c r="J351" s="59"/>
      <c r="K351" s="60"/>
      <c r="L351" s="66"/>
      <c r="M351" s="60"/>
      <c r="N351" s="61">
        <v>0</v>
      </c>
      <c r="O351" s="62"/>
      <c r="P351" s="63">
        <v>456</v>
      </c>
      <c r="Q351" s="64"/>
      <c r="R351" s="63">
        <v>456</v>
      </c>
      <c r="S351" s="65">
        <v>0</v>
      </c>
      <c r="T351" s="65">
        <v>0</v>
      </c>
      <c r="U351" s="65">
        <v>0</v>
      </c>
    </row>
    <row r="352" spans="1:21" ht="11.25">
      <c r="A352" s="52" t="s">
        <v>2414</v>
      </c>
      <c r="B352" s="116" t="s">
        <v>1629</v>
      </c>
      <c r="C352" s="53">
        <v>0</v>
      </c>
      <c r="D352" s="56">
        <v>8637252148.08</v>
      </c>
      <c r="E352" s="53">
        <v>4967762627.08</v>
      </c>
      <c r="F352" s="57">
        <f>C352+D352-E352</f>
        <v>3669489521</v>
      </c>
      <c r="G352" s="46">
        <f>SUM(G353:G363)</f>
        <v>533079658.3000001</v>
      </c>
      <c r="H352" s="67">
        <f>SUM(H353:H363)</f>
        <v>0</v>
      </c>
      <c r="I352" s="59">
        <v>0</v>
      </c>
      <c r="J352" s="59">
        <v>0</v>
      </c>
      <c r="K352" s="60">
        <f>+F352+I352-J352</f>
        <v>3669489521</v>
      </c>
      <c r="L352" s="66">
        <v>0</v>
      </c>
      <c r="M352" s="60">
        <f>+K352</f>
        <v>3669489521</v>
      </c>
      <c r="N352" s="61">
        <v>3669490</v>
      </c>
      <c r="O352" s="62">
        <v>162559442</v>
      </c>
      <c r="P352" s="63">
        <v>162559</v>
      </c>
      <c r="Q352" s="64">
        <v>162559442</v>
      </c>
      <c r="R352" s="63">
        <v>162559</v>
      </c>
      <c r="S352" s="65">
        <v>3669490</v>
      </c>
      <c r="T352" s="65">
        <v>0</v>
      </c>
      <c r="U352" s="65">
        <v>3669490</v>
      </c>
    </row>
    <row r="353" spans="1:21" ht="11.25">
      <c r="A353" s="52" t="s">
        <v>2415</v>
      </c>
      <c r="B353" s="116" t="s">
        <v>1186</v>
      </c>
      <c r="C353" s="53"/>
      <c r="D353" s="56"/>
      <c r="E353" s="53"/>
      <c r="F353" s="57">
        <v>0</v>
      </c>
      <c r="G353" s="58">
        <f>F400</f>
        <v>19351244</v>
      </c>
      <c r="H353" s="58">
        <v>0</v>
      </c>
      <c r="I353" s="59">
        <v>1964324</v>
      </c>
      <c r="J353" s="59">
        <v>0</v>
      </c>
      <c r="K353" s="60">
        <f>+F353+I353-J353</f>
        <v>1964324</v>
      </c>
      <c r="L353" s="66">
        <v>0</v>
      </c>
      <c r="M353" s="60">
        <f>+K353</f>
        <v>1964324</v>
      </c>
      <c r="N353" s="61">
        <v>5162</v>
      </c>
      <c r="O353" s="59">
        <v>0</v>
      </c>
      <c r="P353" s="63">
        <v>4450</v>
      </c>
      <c r="Q353" s="63">
        <v>0</v>
      </c>
      <c r="R353" s="63">
        <v>1057</v>
      </c>
      <c r="S353" s="65">
        <v>8555</v>
      </c>
      <c r="T353" s="65">
        <v>0</v>
      </c>
      <c r="U353" s="65">
        <v>8555</v>
      </c>
    </row>
    <row r="354" spans="1:21" ht="11.25">
      <c r="A354" s="52" t="s">
        <v>1539</v>
      </c>
      <c r="B354" s="97" t="s">
        <v>1765</v>
      </c>
      <c r="C354" s="53"/>
      <c r="D354" s="56"/>
      <c r="E354" s="53"/>
      <c r="F354" s="57"/>
      <c r="G354" s="58"/>
      <c r="H354" s="58"/>
      <c r="I354" s="59"/>
      <c r="J354" s="59"/>
      <c r="K354" s="60"/>
      <c r="L354" s="66"/>
      <c r="M354" s="60"/>
      <c r="N354" s="61">
        <v>547</v>
      </c>
      <c r="O354" s="59"/>
      <c r="P354" s="63">
        <v>3000</v>
      </c>
      <c r="Q354" s="63"/>
      <c r="R354" s="63">
        <v>1060</v>
      </c>
      <c r="S354" s="65">
        <v>2487</v>
      </c>
      <c r="T354" s="65">
        <v>0</v>
      </c>
      <c r="U354" s="65">
        <v>2487</v>
      </c>
    </row>
    <row r="355" spans="1:21" ht="11.25">
      <c r="A355" s="52" t="s">
        <v>2177</v>
      </c>
      <c r="B355" s="97" t="s">
        <v>1811</v>
      </c>
      <c r="C355" s="53"/>
      <c r="D355" s="56"/>
      <c r="E355" s="53"/>
      <c r="F355" s="57"/>
      <c r="G355" s="58"/>
      <c r="H355" s="58"/>
      <c r="I355" s="59"/>
      <c r="J355" s="59"/>
      <c r="K355" s="60"/>
      <c r="L355" s="66"/>
      <c r="M355" s="60"/>
      <c r="N355" s="61">
        <v>0</v>
      </c>
      <c r="O355" s="59"/>
      <c r="P355" s="63">
        <v>78</v>
      </c>
      <c r="Q355" s="63"/>
      <c r="R355" s="63">
        <v>78</v>
      </c>
      <c r="S355" s="65">
        <v>0</v>
      </c>
      <c r="T355" s="65">
        <v>0</v>
      </c>
      <c r="U355" s="65">
        <v>0</v>
      </c>
    </row>
    <row r="356" spans="1:21" ht="11.25">
      <c r="A356" s="44" t="s">
        <v>2416</v>
      </c>
      <c r="B356" s="115" t="s">
        <v>2417</v>
      </c>
      <c r="C356" s="45"/>
      <c r="D356" s="45"/>
      <c r="E356" s="45"/>
      <c r="F356" s="46">
        <f aca="true" t="shared" si="117" ref="F356:K356">SUM(F357:F358)</f>
        <v>7082915021.44</v>
      </c>
      <c r="G356" s="46">
        <f t="shared" si="117"/>
        <v>20943534</v>
      </c>
      <c r="H356" s="46">
        <f t="shared" si="117"/>
        <v>0</v>
      </c>
      <c r="I356" s="47">
        <f t="shared" si="117"/>
        <v>0</v>
      </c>
      <c r="J356" s="47">
        <f t="shared" si="117"/>
        <v>0</v>
      </c>
      <c r="K356" s="46">
        <f t="shared" si="117"/>
        <v>7082915021.44</v>
      </c>
      <c r="L356" s="48">
        <v>0</v>
      </c>
      <c r="M356" s="48">
        <v>0</v>
      </c>
      <c r="N356" s="49">
        <v>7082915</v>
      </c>
      <c r="O356" s="50">
        <v>4796136043</v>
      </c>
      <c r="P356" s="51">
        <v>4796136</v>
      </c>
      <c r="Q356" s="51">
        <v>117646439.7</v>
      </c>
      <c r="R356" s="51">
        <v>117646</v>
      </c>
      <c r="S356" s="89">
        <v>11761405</v>
      </c>
      <c r="T356" s="89">
        <v>0</v>
      </c>
      <c r="U356" s="89">
        <v>11761405</v>
      </c>
    </row>
    <row r="357" spans="1:21" ht="11.25">
      <c r="A357" s="52" t="s">
        <v>2418</v>
      </c>
      <c r="B357" s="116" t="s">
        <v>1688</v>
      </c>
      <c r="C357" s="53">
        <v>0</v>
      </c>
      <c r="D357" s="56">
        <v>8300682595</v>
      </c>
      <c r="E357" s="53">
        <v>1345419943</v>
      </c>
      <c r="F357" s="57">
        <f>C357+D357-E357</f>
        <v>6955262652</v>
      </c>
      <c r="G357" s="58">
        <f>F402</f>
        <v>20943534</v>
      </c>
      <c r="H357" s="58">
        <v>0</v>
      </c>
      <c r="I357" s="59">
        <v>0</v>
      </c>
      <c r="J357" s="59">
        <v>0</v>
      </c>
      <c r="K357" s="60">
        <f>+F357+I357-J357</f>
        <v>6955262652</v>
      </c>
      <c r="L357" s="66">
        <v>0</v>
      </c>
      <c r="M357" s="60">
        <f>+K357</f>
        <v>6955262652</v>
      </c>
      <c r="N357" s="61">
        <v>6955263</v>
      </c>
      <c r="O357" s="62">
        <v>4796136043</v>
      </c>
      <c r="P357" s="63">
        <v>4796136</v>
      </c>
      <c r="Q357" s="64">
        <v>0</v>
      </c>
      <c r="R357" s="63">
        <v>0</v>
      </c>
      <c r="S357" s="65">
        <v>11751399</v>
      </c>
      <c r="T357" s="65">
        <v>0</v>
      </c>
      <c r="U357" s="65">
        <v>11751399</v>
      </c>
    </row>
    <row r="358" spans="1:21" ht="11.25">
      <c r="A358" s="52" t="s">
        <v>2419</v>
      </c>
      <c r="B358" s="116" t="s">
        <v>2420</v>
      </c>
      <c r="C358" s="53">
        <v>0</v>
      </c>
      <c r="D358" s="56">
        <v>127652369.44</v>
      </c>
      <c r="E358" s="53">
        <v>0</v>
      </c>
      <c r="F358" s="57">
        <f>C358+D358-E358</f>
        <v>127652369.44</v>
      </c>
      <c r="G358" s="58">
        <f>F404</f>
        <v>0</v>
      </c>
      <c r="H358" s="58">
        <v>0</v>
      </c>
      <c r="I358" s="59">
        <v>0</v>
      </c>
      <c r="J358" s="59">
        <v>0</v>
      </c>
      <c r="K358" s="60">
        <f>+F358+I358-J358</f>
        <v>127652369.44</v>
      </c>
      <c r="L358" s="66">
        <v>0</v>
      </c>
      <c r="M358" s="60">
        <f>+K358</f>
        <v>127652369.44</v>
      </c>
      <c r="N358" s="61">
        <v>127652</v>
      </c>
      <c r="O358" s="62">
        <v>0</v>
      </c>
      <c r="P358" s="63">
        <v>0</v>
      </c>
      <c r="Q358" s="64">
        <v>117646439.7</v>
      </c>
      <c r="R358" s="63">
        <v>117646</v>
      </c>
      <c r="S358" s="65">
        <v>10006</v>
      </c>
      <c r="T358" s="65">
        <v>0</v>
      </c>
      <c r="U358" s="65">
        <v>10006</v>
      </c>
    </row>
    <row r="359" spans="1:21" ht="11.25">
      <c r="A359" s="44" t="s">
        <v>2421</v>
      </c>
      <c r="B359" s="115" t="s">
        <v>2422</v>
      </c>
      <c r="C359" s="45">
        <f aca="true" t="shared" si="118" ref="C359:K359">SUM(C360)</f>
        <v>0</v>
      </c>
      <c r="D359" s="45">
        <f t="shared" si="118"/>
        <v>0</v>
      </c>
      <c r="E359" s="45">
        <f t="shared" si="118"/>
        <v>10005929.74</v>
      </c>
      <c r="F359" s="46">
        <f t="shared" si="118"/>
        <v>-10005929.74</v>
      </c>
      <c r="G359" s="46">
        <f t="shared" si="118"/>
        <v>182417685</v>
      </c>
      <c r="H359" s="46">
        <f t="shared" si="118"/>
        <v>0</v>
      </c>
      <c r="I359" s="47">
        <f t="shared" si="118"/>
        <v>0</v>
      </c>
      <c r="J359" s="47">
        <f t="shared" si="118"/>
        <v>0</v>
      </c>
      <c r="K359" s="46">
        <f t="shared" si="118"/>
        <v>-10005929.74</v>
      </c>
      <c r="L359" s="48">
        <v>0</v>
      </c>
      <c r="M359" s="48">
        <v>0</v>
      </c>
      <c r="N359" s="49">
        <v>-10006</v>
      </c>
      <c r="O359" s="50">
        <v>0</v>
      </c>
      <c r="P359" s="51">
        <v>0</v>
      </c>
      <c r="Q359" s="51">
        <v>0</v>
      </c>
      <c r="R359" s="51">
        <v>0</v>
      </c>
      <c r="S359" s="89">
        <v>-10006</v>
      </c>
      <c r="T359" s="89">
        <v>0</v>
      </c>
      <c r="U359" s="89">
        <v>-10006</v>
      </c>
    </row>
    <row r="360" spans="1:21" ht="11.25">
      <c r="A360" s="52" t="s">
        <v>2423</v>
      </c>
      <c r="B360" s="116" t="s">
        <v>2420</v>
      </c>
      <c r="C360" s="53">
        <v>0</v>
      </c>
      <c r="D360" s="56">
        <v>0</v>
      </c>
      <c r="E360" s="53">
        <v>10005929.74</v>
      </c>
      <c r="F360" s="57">
        <f>C360+D360-E360</f>
        <v>-10005929.74</v>
      </c>
      <c r="G360" s="58">
        <f>F406</f>
        <v>182417685</v>
      </c>
      <c r="H360" s="58">
        <v>0</v>
      </c>
      <c r="I360" s="59">
        <v>0</v>
      </c>
      <c r="J360" s="59">
        <v>0</v>
      </c>
      <c r="K360" s="60">
        <f>+F360+I360-J360</f>
        <v>-10005929.74</v>
      </c>
      <c r="L360" s="66">
        <v>0</v>
      </c>
      <c r="M360" s="60">
        <f>+K360</f>
        <v>-10005929.74</v>
      </c>
      <c r="N360" s="61">
        <v>-10006</v>
      </c>
      <c r="O360" s="59">
        <v>0</v>
      </c>
      <c r="P360" s="63">
        <v>0</v>
      </c>
      <c r="Q360" s="63">
        <v>0</v>
      </c>
      <c r="R360" s="63">
        <v>0</v>
      </c>
      <c r="S360" s="65">
        <v>-10006</v>
      </c>
      <c r="T360" s="65">
        <v>0</v>
      </c>
      <c r="U360" s="65">
        <v>-10006</v>
      </c>
    </row>
    <row r="361" spans="1:21" ht="11.25">
      <c r="A361" s="44" t="s">
        <v>2424</v>
      </c>
      <c r="B361" s="115" t="s">
        <v>2425</v>
      </c>
      <c r="C361" s="45">
        <f aca="true" t="shared" si="119" ref="C361:K361">SUM(C363)</f>
        <v>0</v>
      </c>
      <c r="D361" s="45">
        <f t="shared" si="119"/>
        <v>8116370501.38</v>
      </c>
      <c r="E361" s="45">
        <f t="shared" si="119"/>
        <v>57102272</v>
      </c>
      <c r="F361" s="46">
        <f t="shared" si="119"/>
        <v>8059268229.38</v>
      </c>
      <c r="G361" s="46">
        <f t="shared" si="119"/>
        <v>53502988.150000036</v>
      </c>
      <c r="H361" s="46">
        <f t="shared" si="119"/>
        <v>0</v>
      </c>
      <c r="I361" s="47">
        <f t="shared" si="119"/>
        <v>88838932.2</v>
      </c>
      <c r="J361" s="47">
        <f t="shared" si="119"/>
        <v>0</v>
      </c>
      <c r="K361" s="46">
        <f t="shared" si="119"/>
        <v>8148107161.58</v>
      </c>
      <c r="L361" s="48">
        <v>0</v>
      </c>
      <c r="M361" s="48">
        <v>0</v>
      </c>
      <c r="N361" s="49">
        <v>8248732</v>
      </c>
      <c r="O361" s="88">
        <v>39406256</v>
      </c>
      <c r="P361" s="51">
        <v>39406</v>
      </c>
      <c r="Q361" s="89">
        <v>252334092</v>
      </c>
      <c r="R361" s="51">
        <v>252333</v>
      </c>
      <c r="S361" s="89">
        <v>8035805</v>
      </c>
      <c r="T361" s="89">
        <v>0</v>
      </c>
      <c r="U361" s="89">
        <v>8035805</v>
      </c>
    </row>
    <row r="362" spans="1:21" ht="11.25">
      <c r="A362" s="52" t="s">
        <v>1520</v>
      </c>
      <c r="B362" s="97" t="s">
        <v>1690</v>
      </c>
      <c r="C362" s="53"/>
      <c r="D362" s="53"/>
      <c r="E362" s="53"/>
      <c r="F362" s="57"/>
      <c r="G362" s="57"/>
      <c r="H362" s="57"/>
      <c r="I362" s="72"/>
      <c r="J362" s="72"/>
      <c r="K362" s="57"/>
      <c r="L362" s="66"/>
      <c r="M362" s="66"/>
      <c r="N362" s="61">
        <v>0</v>
      </c>
      <c r="O362" s="62">
        <v>39406256</v>
      </c>
      <c r="P362" s="63">
        <v>39406</v>
      </c>
      <c r="Q362" s="64">
        <v>0</v>
      </c>
      <c r="R362" s="63">
        <v>0</v>
      </c>
      <c r="S362" s="65">
        <v>39406</v>
      </c>
      <c r="T362" s="65">
        <v>0</v>
      </c>
      <c r="U362" s="65">
        <v>39406</v>
      </c>
    </row>
    <row r="363" spans="1:21" ht="11.25">
      <c r="A363" s="52" t="s">
        <v>2426</v>
      </c>
      <c r="B363" s="116" t="s">
        <v>1691</v>
      </c>
      <c r="C363" s="53">
        <v>0</v>
      </c>
      <c r="D363" s="56">
        <v>8116370501.38</v>
      </c>
      <c r="E363" s="53">
        <v>57102272</v>
      </c>
      <c r="F363" s="57">
        <f>C363+D363-E363</f>
        <v>8059268229.38</v>
      </c>
      <c r="G363" s="58">
        <f>F409</f>
        <v>53502988.150000036</v>
      </c>
      <c r="H363" s="58">
        <v>0</v>
      </c>
      <c r="I363" s="59">
        <v>88838932.2</v>
      </c>
      <c r="J363" s="59">
        <v>0</v>
      </c>
      <c r="K363" s="60">
        <f>+F363+I363-J363</f>
        <v>8148107161.58</v>
      </c>
      <c r="L363" s="66">
        <v>0</v>
      </c>
      <c r="M363" s="60">
        <f>+K363</f>
        <v>8148107161.58</v>
      </c>
      <c r="N363" s="61">
        <v>8248732</v>
      </c>
      <c r="O363" s="62">
        <v>0</v>
      </c>
      <c r="P363" s="63">
        <v>0</v>
      </c>
      <c r="Q363" s="64">
        <v>252334092</v>
      </c>
      <c r="R363" s="63">
        <v>252333</v>
      </c>
      <c r="S363" s="65">
        <v>7996399</v>
      </c>
      <c r="T363" s="65">
        <v>0</v>
      </c>
      <c r="U363" s="65">
        <v>7996399</v>
      </c>
    </row>
    <row r="364" spans="1:21" ht="11.25">
      <c r="A364" s="44" t="s">
        <v>2427</v>
      </c>
      <c r="B364" s="115" t="s">
        <v>2428</v>
      </c>
      <c r="C364" s="45">
        <f aca="true" t="shared" si="120" ref="C364:K364">SUM(C365)</f>
        <v>0</v>
      </c>
      <c r="D364" s="45">
        <f t="shared" si="120"/>
        <v>29307797.63</v>
      </c>
      <c r="E364" s="45">
        <f t="shared" si="120"/>
        <v>7846939143.68</v>
      </c>
      <c r="F364" s="46">
        <f t="shared" si="120"/>
        <v>-7817631346.05</v>
      </c>
      <c r="G364" s="46">
        <f t="shared" si="120"/>
        <v>0</v>
      </c>
      <c r="H364" s="46">
        <f t="shared" si="120"/>
        <v>0</v>
      </c>
      <c r="I364" s="47">
        <f t="shared" si="120"/>
        <v>0</v>
      </c>
      <c r="J364" s="47">
        <f t="shared" si="120"/>
        <v>67605350.01</v>
      </c>
      <c r="K364" s="46">
        <f t="shared" si="120"/>
        <v>-7885236696.06</v>
      </c>
      <c r="L364" s="48">
        <v>0</v>
      </c>
      <c r="M364" s="48">
        <v>0</v>
      </c>
      <c r="N364" s="49">
        <v>-7985863</v>
      </c>
      <c r="O364" s="50">
        <v>252334092</v>
      </c>
      <c r="P364" s="51">
        <v>252334</v>
      </c>
      <c r="Q364" s="51">
        <v>22169755.56</v>
      </c>
      <c r="R364" s="51">
        <v>22170</v>
      </c>
      <c r="S364" s="89">
        <v>-7755699</v>
      </c>
      <c r="T364" s="89">
        <v>0</v>
      </c>
      <c r="U364" s="89">
        <v>-7755699</v>
      </c>
    </row>
    <row r="365" spans="1:21" ht="11.25">
      <c r="A365" s="52" t="s">
        <v>2429</v>
      </c>
      <c r="B365" s="116" t="s">
        <v>1691</v>
      </c>
      <c r="C365" s="53">
        <v>0</v>
      </c>
      <c r="D365" s="56">
        <v>29307797.63</v>
      </c>
      <c r="E365" s="53">
        <v>7846939143.68</v>
      </c>
      <c r="F365" s="57">
        <f>C365+D365-E365</f>
        <v>-7817631346.05</v>
      </c>
      <c r="G365" s="58">
        <f>F411</f>
        <v>0</v>
      </c>
      <c r="H365" s="58">
        <v>0</v>
      </c>
      <c r="I365" s="59">
        <v>0</v>
      </c>
      <c r="J365" s="59">
        <v>67605350.01</v>
      </c>
      <c r="K365" s="60">
        <f>+F365+I365-J365</f>
        <v>-7885236696.06</v>
      </c>
      <c r="L365" s="66">
        <v>0</v>
      </c>
      <c r="M365" s="60">
        <f>+K365</f>
        <v>-7885236696.06</v>
      </c>
      <c r="N365" s="61">
        <v>-7985863</v>
      </c>
      <c r="O365" s="62">
        <v>252334092</v>
      </c>
      <c r="P365" s="63">
        <v>252334</v>
      </c>
      <c r="Q365" s="64">
        <v>22169755.56</v>
      </c>
      <c r="R365" s="63">
        <v>22170</v>
      </c>
      <c r="S365" s="65">
        <v>-7755699</v>
      </c>
      <c r="T365" s="65">
        <v>0</v>
      </c>
      <c r="U365" s="65">
        <v>-7755699</v>
      </c>
    </row>
    <row r="366" spans="1:21" ht="11.25">
      <c r="A366" s="44" t="s">
        <v>2430</v>
      </c>
      <c r="B366" s="115" t="s">
        <v>2431</v>
      </c>
      <c r="C366" s="45">
        <f aca="true" t="shared" si="121" ref="C366:K366">SUM(C367:C368)</f>
        <v>0</v>
      </c>
      <c r="D366" s="45">
        <f t="shared" si="121"/>
        <v>12304313843</v>
      </c>
      <c r="E366" s="45">
        <f t="shared" si="121"/>
        <v>0</v>
      </c>
      <c r="F366" s="46">
        <f t="shared" si="121"/>
        <v>12304313843</v>
      </c>
      <c r="G366" s="46" t="e">
        <f t="shared" si="121"/>
        <v>#REF!</v>
      </c>
      <c r="H366" s="46" t="e">
        <f t="shared" si="121"/>
        <v>#REF!</v>
      </c>
      <c r="I366" s="47">
        <f t="shared" si="121"/>
        <v>0</v>
      </c>
      <c r="J366" s="47">
        <f t="shared" si="121"/>
        <v>0</v>
      </c>
      <c r="K366" s="46">
        <f t="shared" si="121"/>
        <v>12304313843</v>
      </c>
      <c r="L366" s="48">
        <v>0</v>
      </c>
      <c r="M366" s="48">
        <v>0</v>
      </c>
      <c r="N366" s="49">
        <v>12304312</v>
      </c>
      <c r="O366" s="50">
        <v>0</v>
      </c>
      <c r="P366" s="51">
        <v>1</v>
      </c>
      <c r="Q366" s="51">
        <v>9142425843</v>
      </c>
      <c r="R366" s="51">
        <v>9142425</v>
      </c>
      <c r="S366" s="89">
        <v>3161888</v>
      </c>
      <c r="T366" s="89">
        <v>0</v>
      </c>
      <c r="U366" s="89">
        <v>3161888</v>
      </c>
    </row>
    <row r="367" spans="1:21" ht="11.25">
      <c r="A367" s="52" t="s">
        <v>2432</v>
      </c>
      <c r="B367" s="116" t="s">
        <v>1725</v>
      </c>
      <c r="C367" s="53">
        <v>0</v>
      </c>
      <c r="D367" s="56">
        <v>1119290900</v>
      </c>
      <c r="E367" s="53">
        <v>0</v>
      </c>
      <c r="F367" s="57">
        <f>C367+D367-E367</f>
        <v>1119290900</v>
      </c>
      <c r="G367" s="58">
        <f>F414</f>
        <v>409907795</v>
      </c>
      <c r="H367" s="58">
        <v>0</v>
      </c>
      <c r="I367" s="59">
        <v>0</v>
      </c>
      <c r="J367" s="59">
        <v>0</v>
      </c>
      <c r="K367" s="60">
        <f>+F367+I367-J367</f>
        <v>1119290900</v>
      </c>
      <c r="L367" s="66">
        <v>0</v>
      </c>
      <c r="M367" s="60">
        <f>+K367</f>
        <v>1119290900</v>
      </c>
      <c r="N367" s="61">
        <v>1119290</v>
      </c>
      <c r="O367" s="59">
        <v>0</v>
      </c>
      <c r="P367" s="63">
        <v>1</v>
      </c>
      <c r="Q367" s="63">
        <v>0</v>
      </c>
      <c r="R367" s="63">
        <v>0</v>
      </c>
      <c r="S367" s="65">
        <v>1119291</v>
      </c>
      <c r="T367" s="65">
        <v>0</v>
      </c>
      <c r="U367" s="65">
        <v>1119291</v>
      </c>
    </row>
    <row r="368" spans="1:21" ht="11.25">
      <c r="A368" s="52" t="s">
        <v>2433</v>
      </c>
      <c r="B368" s="116" t="s">
        <v>1726</v>
      </c>
      <c r="C368" s="53">
        <v>0</v>
      </c>
      <c r="D368" s="56">
        <v>11185022943</v>
      </c>
      <c r="E368" s="53">
        <v>0</v>
      </c>
      <c r="F368" s="57">
        <f>C368+D368-E368</f>
        <v>11185022943</v>
      </c>
      <c r="G368" s="46" t="e">
        <f>SUM(G369)</f>
        <v>#REF!</v>
      </c>
      <c r="H368" s="67" t="e">
        <f>SUM(H369)</f>
        <v>#REF!</v>
      </c>
      <c r="I368" s="59">
        <v>0</v>
      </c>
      <c r="J368" s="59">
        <v>0</v>
      </c>
      <c r="K368" s="60">
        <f>+F368+I368-J368</f>
        <v>11185022943</v>
      </c>
      <c r="L368" s="66">
        <v>0</v>
      </c>
      <c r="M368" s="60">
        <f>+K368</f>
        <v>11185022943</v>
      </c>
      <c r="N368" s="61">
        <v>11185022</v>
      </c>
      <c r="O368" s="62">
        <v>0</v>
      </c>
      <c r="P368" s="63">
        <v>0</v>
      </c>
      <c r="Q368" s="64">
        <v>9142425843</v>
      </c>
      <c r="R368" s="63">
        <v>9142425</v>
      </c>
      <c r="S368" s="65">
        <v>2042597</v>
      </c>
      <c r="T368" s="65">
        <v>0</v>
      </c>
      <c r="U368" s="65">
        <v>2042597</v>
      </c>
    </row>
    <row r="369" spans="1:21" ht="11.25">
      <c r="A369" s="30" t="s">
        <v>2434</v>
      </c>
      <c r="B369" s="113" t="s">
        <v>2435</v>
      </c>
      <c r="C369" s="69" t="e">
        <f>C370+#REF!+C417+C426</f>
        <v>#REF!</v>
      </c>
      <c r="D369" s="69" t="e">
        <f>D370+#REF!+D417+D426</f>
        <v>#REF!</v>
      </c>
      <c r="E369" s="69" t="e">
        <f>E370+#REF!+E417+E426</f>
        <v>#REF!</v>
      </c>
      <c r="F369" s="32">
        <f>F370+F373+F418+F427</f>
        <v>871065837604.51</v>
      </c>
      <c r="G369" s="32" t="e">
        <f>G370+G373+G419+G428</f>
        <v>#REF!</v>
      </c>
      <c r="H369" s="32" t="e">
        <f>H370+H373+H419+H428</f>
        <v>#REF!</v>
      </c>
      <c r="I369" s="33">
        <f>I370+I373+I419+I428</f>
        <v>3238129214079.2896</v>
      </c>
      <c r="J369" s="33">
        <f>J370+J373+J419+J428</f>
        <v>3259602385652.099</v>
      </c>
      <c r="K369" s="32">
        <f>K370+K373+K419+K428</f>
        <v>893744575379.8496</v>
      </c>
      <c r="L369" s="34">
        <v>0</v>
      </c>
      <c r="M369" s="34">
        <v>0</v>
      </c>
      <c r="N369" s="35">
        <v>894093663</v>
      </c>
      <c r="O369" s="36">
        <v>3151245710577.159</v>
      </c>
      <c r="P369" s="35">
        <v>3152188083</v>
      </c>
      <c r="Q369" s="35">
        <v>5082866229891.99</v>
      </c>
      <c r="R369" s="35">
        <v>5083721292</v>
      </c>
      <c r="S369" s="121">
        <v>2825626872</v>
      </c>
      <c r="T369" s="121">
        <v>2825626872</v>
      </c>
      <c r="U369" s="121">
        <v>0</v>
      </c>
    </row>
    <row r="370" spans="1:21" ht="11.25">
      <c r="A370" s="37" t="s">
        <v>2436</v>
      </c>
      <c r="B370" s="114" t="s">
        <v>2437</v>
      </c>
      <c r="C370" s="38" t="e">
        <f aca="true" t="shared" si="122" ref="C370:K370">C371</f>
        <v>#REF!</v>
      </c>
      <c r="D370" s="38" t="e">
        <f t="shared" si="122"/>
        <v>#REF!</v>
      </c>
      <c r="E370" s="38" t="e">
        <f t="shared" si="122"/>
        <v>#REF!</v>
      </c>
      <c r="F370" s="39">
        <f t="shared" si="122"/>
        <v>16600966177.36</v>
      </c>
      <c r="G370" s="39">
        <f t="shared" si="122"/>
        <v>2184999</v>
      </c>
      <c r="H370" s="39">
        <f t="shared" si="122"/>
        <v>0</v>
      </c>
      <c r="I370" s="40">
        <f t="shared" si="122"/>
        <v>0</v>
      </c>
      <c r="J370" s="40">
        <f t="shared" si="122"/>
        <v>0</v>
      </c>
      <c r="K370" s="39">
        <f t="shared" si="122"/>
        <v>16600966177.36</v>
      </c>
      <c r="L370" s="41">
        <v>0</v>
      </c>
      <c r="M370" s="41">
        <v>0</v>
      </c>
      <c r="N370" s="70">
        <v>16600966</v>
      </c>
      <c r="O370" s="43">
        <v>0</v>
      </c>
      <c r="P370" s="42">
        <v>0</v>
      </c>
      <c r="Q370" s="42">
        <v>0</v>
      </c>
      <c r="R370" s="42">
        <v>0</v>
      </c>
      <c r="S370" s="78">
        <v>16600966</v>
      </c>
      <c r="T370" s="78">
        <v>16600966</v>
      </c>
      <c r="U370" s="78">
        <v>0</v>
      </c>
    </row>
    <row r="371" spans="1:21" ht="11.25">
      <c r="A371" s="44" t="s">
        <v>2438</v>
      </c>
      <c r="B371" s="115" t="s">
        <v>2439</v>
      </c>
      <c r="C371" s="45" t="e">
        <f>SUM(#REF!)</f>
        <v>#REF!</v>
      </c>
      <c r="D371" s="45" t="e">
        <f>SUM(#REF!)</f>
        <v>#REF!</v>
      </c>
      <c r="E371" s="45" t="e">
        <f>SUM(#REF!)</f>
        <v>#REF!</v>
      </c>
      <c r="F371" s="46">
        <f aca="true" t="shared" si="123" ref="F371:K371">SUM(F372)</f>
        <v>16600966177.36</v>
      </c>
      <c r="G371" s="46">
        <f t="shared" si="123"/>
        <v>2184999</v>
      </c>
      <c r="H371" s="46">
        <f t="shared" si="123"/>
        <v>0</v>
      </c>
      <c r="I371" s="47">
        <f t="shared" si="123"/>
        <v>0</v>
      </c>
      <c r="J371" s="47">
        <f t="shared" si="123"/>
        <v>0</v>
      </c>
      <c r="K371" s="46">
        <f t="shared" si="123"/>
        <v>16600966177.36</v>
      </c>
      <c r="L371" s="48">
        <v>0</v>
      </c>
      <c r="M371" s="48">
        <v>0</v>
      </c>
      <c r="N371" s="49">
        <v>16600966</v>
      </c>
      <c r="O371" s="50">
        <v>0</v>
      </c>
      <c r="P371" s="51">
        <v>0</v>
      </c>
      <c r="Q371" s="51">
        <v>0</v>
      </c>
      <c r="R371" s="51">
        <v>0</v>
      </c>
      <c r="S371" s="89">
        <v>16600966</v>
      </c>
      <c r="T371" s="89">
        <v>16600966</v>
      </c>
      <c r="U371" s="89">
        <v>0</v>
      </c>
    </row>
    <row r="372" spans="1:21" ht="11.25">
      <c r="A372" s="52" t="s">
        <v>2440</v>
      </c>
      <c r="B372" s="116" t="s">
        <v>1692</v>
      </c>
      <c r="C372" s="53">
        <v>0</v>
      </c>
      <c r="D372" s="56">
        <v>0</v>
      </c>
      <c r="E372" s="53">
        <v>16600966177.36</v>
      </c>
      <c r="F372" s="57">
        <f>C372+E372-D372</f>
        <v>16600966177.36</v>
      </c>
      <c r="G372" s="58">
        <f>F421</f>
        <v>2184999</v>
      </c>
      <c r="H372" s="58">
        <v>0</v>
      </c>
      <c r="I372" s="59">
        <v>0</v>
      </c>
      <c r="J372" s="59">
        <v>0</v>
      </c>
      <c r="K372" s="60">
        <f>F372+J372-I372</f>
        <v>16600966177.36</v>
      </c>
      <c r="L372" s="60">
        <f>+K372</f>
        <v>16600966177.36</v>
      </c>
      <c r="M372" s="66">
        <v>0</v>
      </c>
      <c r="N372" s="61">
        <v>16600966</v>
      </c>
      <c r="O372" s="59">
        <v>0</v>
      </c>
      <c r="P372" s="63">
        <v>0</v>
      </c>
      <c r="Q372" s="63">
        <v>0</v>
      </c>
      <c r="R372" s="63">
        <v>0</v>
      </c>
      <c r="S372" s="65">
        <v>16600966</v>
      </c>
      <c r="T372" s="65">
        <v>16600966</v>
      </c>
      <c r="U372" s="65">
        <v>0</v>
      </c>
    </row>
    <row r="373" spans="1:21" ht="11.25">
      <c r="A373" s="37" t="s">
        <v>2441</v>
      </c>
      <c r="B373" s="114" t="s">
        <v>2442</v>
      </c>
      <c r="C373" s="38" t="e">
        <f>C374+C377+C381+C394+C408+#REF!</f>
        <v>#REF!</v>
      </c>
      <c r="D373" s="38" t="e">
        <f>D374+D377+D381+D394+D408+#REF!</f>
        <v>#REF!</v>
      </c>
      <c r="E373" s="38" t="e">
        <f>E374+E377+E381+E394+E408+#REF!</f>
        <v>#REF!</v>
      </c>
      <c r="F373" s="39">
        <f aca="true" t="shared" si="124" ref="F373:K373">F374+F377+F381+F399+F410+F417</f>
        <v>854457165834.15</v>
      </c>
      <c r="G373" s="39" t="e">
        <f t="shared" si="124"/>
        <v>#REF!</v>
      </c>
      <c r="H373" s="39" t="e">
        <f t="shared" si="124"/>
        <v>#REF!</v>
      </c>
      <c r="I373" s="40">
        <f t="shared" si="124"/>
        <v>3233973654458.1997</v>
      </c>
      <c r="J373" s="40">
        <f t="shared" si="124"/>
        <v>3255034495305.399</v>
      </c>
      <c r="K373" s="39">
        <f t="shared" si="124"/>
        <v>875518006681.3496</v>
      </c>
      <c r="L373" s="41">
        <v>0</v>
      </c>
      <c r="M373" s="41">
        <v>0</v>
      </c>
      <c r="N373" s="70">
        <v>875554662</v>
      </c>
      <c r="O373" s="43">
        <v>3147917632486.0493</v>
      </c>
      <c r="P373" s="42">
        <v>3148542132</v>
      </c>
      <c r="Q373" s="42">
        <v>3112062628573.33</v>
      </c>
      <c r="R373" s="42">
        <v>3112692820</v>
      </c>
      <c r="S373" s="78">
        <v>839705350</v>
      </c>
      <c r="T373" s="78">
        <v>839705350</v>
      </c>
      <c r="U373" s="78">
        <v>0</v>
      </c>
    </row>
    <row r="374" spans="1:21" ht="11.25">
      <c r="A374" s="44" t="s">
        <v>2443</v>
      </c>
      <c r="B374" s="115" t="s">
        <v>2444</v>
      </c>
      <c r="C374" s="45">
        <f aca="true" t="shared" si="125" ref="C374:H374">SUM(C375:C376)</f>
        <v>0</v>
      </c>
      <c r="D374" s="45">
        <f t="shared" si="125"/>
        <v>97767281356.52</v>
      </c>
      <c r="E374" s="45">
        <f t="shared" si="125"/>
        <v>100492616381.52</v>
      </c>
      <c r="F374" s="46">
        <f t="shared" si="125"/>
        <v>2725335025</v>
      </c>
      <c r="G374" s="46">
        <f t="shared" si="125"/>
        <v>251658214</v>
      </c>
      <c r="H374" s="46">
        <f t="shared" si="125"/>
        <v>0</v>
      </c>
      <c r="I374" s="47">
        <f>+I375+I376</f>
        <v>154583152587.88998</v>
      </c>
      <c r="J374" s="47">
        <f>+J375+J376</f>
        <v>154971771772.9</v>
      </c>
      <c r="K374" s="46">
        <f>+K375+K376</f>
        <v>3113954210.010012</v>
      </c>
      <c r="L374" s="48">
        <v>0</v>
      </c>
      <c r="M374" s="48">
        <v>0</v>
      </c>
      <c r="N374" s="49">
        <v>3124614</v>
      </c>
      <c r="O374" s="50">
        <v>201371041704.59</v>
      </c>
      <c r="P374" s="51">
        <v>201554543</v>
      </c>
      <c r="Q374" s="51">
        <v>200293387142.58002</v>
      </c>
      <c r="R374" s="51">
        <v>200484845</v>
      </c>
      <c r="S374" s="89">
        <v>2054916</v>
      </c>
      <c r="T374" s="89">
        <v>2054916</v>
      </c>
      <c r="U374" s="89">
        <v>0</v>
      </c>
    </row>
    <row r="375" spans="1:21" ht="11.25">
      <c r="A375" s="52" t="s">
        <v>2445</v>
      </c>
      <c r="B375" s="116" t="s">
        <v>1693</v>
      </c>
      <c r="C375" s="53">
        <v>0</v>
      </c>
      <c r="D375" s="56">
        <v>481862706.97</v>
      </c>
      <c r="E375" s="53">
        <v>493832461.97</v>
      </c>
      <c r="F375" s="57">
        <f>C375+E375-D375</f>
        <v>11969755</v>
      </c>
      <c r="G375" s="58">
        <f>F424</f>
        <v>243952621</v>
      </c>
      <c r="H375" s="58">
        <v>0</v>
      </c>
      <c r="I375" s="59">
        <v>604457428.21</v>
      </c>
      <c r="J375" s="59">
        <v>752596595.02</v>
      </c>
      <c r="K375" s="60">
        <f>F375+J375-I375</f>
        <v>160108921.80999994</v>
      </c>
      <c r="L375" s="60">
        <f>+K375</f>
        <v>160108921.80999994</v>
      </c>
      <c r="M375" s="66">
        <v>0</v>
      </c>
      <c r="N375" s="61">
        <v>170769</v>
      </c>
      <c r="O375" s="62">
        <v>625077955.16</v>
      </c>
      <c r="P375" s="63">
        <v>808580</v>
      </c>
      <c r="Q375" s="64">
        <v>501876649.35</v>
      </c>
      <c r="R375" s="63">
        <v>693335</v>
      </c>
      <c r="S375" s="65">
        <v>55524</v>
      </c>
      <c r="T375" s="65">
        <v>55524</v>
      </c>
      <c r="U375" s="65">
        <v>0</v>
      </c>
    </row>
    <row r="376" spans="1:21" ht="11.25">
      <c r="A376" s="52" t="s">
        <v>2446</v>
      </c>
      <c r="B376" s="116" t="s">
        <v>2447</v>
      </c>
      <c r="C376" s="53">
        <v>0</v>
      </c>
      <c r="D376" s="56">
        <v>97285418649.55</v>
      </c>
      <c r="E376" s="53">
        <v>99998783919.55</v>
      </c>
      <c r="F376" s="57">
        <f>C376+E376-D376</f>
        <v>2713365270</v>
      </c>
      <c r="G376" s="58">
        <f>F427</f>
        <v>7705593</v>
      </c>
      <c r="H376" s="58">
        <v>0</v>
      </c>
      <c r="I376" s="59">
        <v>153978695159.68</v>
      </c>
      <c r="J376" s="59">
        <v>154219175177.88</v>
      </c>
      <c r="K376" s="60">
        <f>F376+J376-I376</f>
        <v>2953845288.200012</v>
      </c>
      <c r="L376" s="60">
        <f>+K376</f>
        <v>2953845288.200012</v>
      </c>
      <c r="M376" s="66">
        <v>0</v>
      </c>
      <c r="N376" s="61">
        <v>2953845</v>
      </c>
      <c r="O376" s="62">
        <v>200745963749.43</v>
      </c>
      <c r="P376" s="63">
        <v>200745963</v>
      </c>
      <c r="Q376" s="64">
        <v>199791510493.23</v>
      </c>
      <c r="R376" s="63">
        <v>199791510</v>
      </c>
      <c r="S376" s="65">
        <v>1999392</v>
      </c>
      <c r="T376" s="65">
        <v>1999392</v>
      </c>
      <c r="U376" s="65">
        <v>0</v>
      </c>
    </row>
    <row r="377" spans="1:21" ht="11.25">
      <c r="A377" s="44" t="s">
        <v>2448</v>
      </c>
      <c r="B377" s="115" t="s">
        <v>2449</v>
      </c>
      <c r="C377" s="45">
        <f aca="true" t="shared" si="126" ref="C377:H377">SUM(C378:C380)</f>
        <v>0</v>
      </c>
      <c r="D377" s="45">
        <f t="shared" si="126"/>
        <v>3757763931877.61</v>
      </c>
      <c r="E377" s="45">
        <f t="shared" si="126"/>
        <v>4607708543829.5</v>
      </c>
      <c r="F377" s="46">
        <f t="shared" si="126"/>
        <v>849944611951.89</v>
      </c>
      <c r="G377" s="46" t="e">
        <f t="shared" si="126"/>
        <v>#REF!</v>
      </c>
      <c r="H377" s="46" t="e">
        <f t="shared" si="126"/>
        <v>#REF!</v>
      </c>
      <c r="I377" s="47">
        <f>+I378+I379+I380</f>
        <v>3067197738549.69</v>
      </c>
      <c r="J377" s="47">
        <f>+J378+J379+J380</f>
        <v>3088513747173.9893</v>
      </c>
      <c r="K377" s="46">
        <f>+K378+K379+K380</f>
        <v>871260620576.1896</v>
      </c>
      <c r="L377" s="48">
        <v>0</v>
      </c>
      <c r="M377" s="48">
        <v>0</v>
      </c>
      <c r="N377" s="49">
        <v>871260619</v>
      </c>
      <c r="O377" s="50">
        <v>2937065059158.4697</v>
      </c>
      <c r="P377" s="51">
        <v>2937065059</v>
      </c>
      <c r="Q377" s="51">
        <v>2902554016022.54</v>
      </c>
      <c r="R377" s="51">
        <v>2902554017</v>
      </c>
      <c r="S377" s="89">
        <v>836749577</v>
      </c>
      <c r="T377" s="89">
        <v>836749577</v>
      </c>
      <c r="U377" s="89">
        <v>0</v>
      </c>
    </row>
    <row r="378" spans="1:21" ht="11.25">
      <c r="A378" s="52" t="s">
        <v>2450</v>
      </c>
      <c r="B378" s="116" t="s">
        <v>1694</v>
      </c>
      <c r="C378" s="53">
        <v>0</v>
      </c>
      <c r="D378" s="56">
        <v>100456674.5</v>
      </c>
      <c r="E378" s="53">
        <v>107748167.5</v>
      </c>
      <c r="F378" s="57">
        <f>C378+E378-D378</f>
        <v>7291493</v>
      </c>
      <c r="G378" s="46" t="e">
        <f>SUM(G379:G381)</f>
        <v>#REF!</v>
      </c>
      <c r="H378" s="67" t="e">
        <f>SUM(H379:H381)</f>
        <v>#REF!</v>
      </c>
      <c r="I378" s="59">
        <v>4349425611.5</v>
      </c>
      <c r="J378" s="59">
        <v>4342134118.5</v>
      </c>
      <c r="K378" s="60">
        <f>F378+J378-I378</f>
        <v>0</v>
      </c>
      <c r="L378" s="60">
        <f>+K378</f>
        <v>0</v>
      </c>
      <c r="M378" s="66">
        <v>0</v>
      </c>
      <c r="N378" s="61">
        <v>1</v>
      </c>
      <c r="O378" s="62">
        <v>2249539737</v>
      </c>
      <c r="P378" s="63">
        <v>2249540</v>
      </c>
      <c r="Q378" s="64">
        <v>2249539737</v>
      </c>
      <c r="R378" s="63">
        <v>2249539</v>
      </c>
      <c r="S378" s="65">
        <v>0</v>
      </c>
      <c r="T378" s="65">
        <v>0</v>
      </c>
      <c r="U378" s="65">
        <v>0</v>
      </c>
    </row>
    <row r="379" spans="1:21" ht="11.25">
      <c r="A379" s="52" t="s">
        <v>2451</v>
      </c>
      <c r="B379" s="116" t="s">
        <v>2452</v>
      </c>
      <c r="C379" s="53">
        <v>0</v>
      </c>
      <c r="D379" s="56">
        <v>3114002543060</v>
      </c>
      <c r="E379" s="53">
        <v>3878816252757</v>
      </c>
      <c r="F379" s="57">
        <f>C379+E379-D379</f>
        <v>764813709697</v>
      </c>
      <c r="G379" s="58">
        <f>F432</f>
        <v>0</v>
      </c>
      <c r="H379" s="58">
        <v>0</v>
      </c>
      <c r="I379" s="59">
        <v>2290670544092</v>
      </c>
      <c r="J379" s="59">
        <v>2319186489739.9995</v>
      </c>
      <c r="K379" s="60">
        <f>F379+J379-I379</f>
        <v>793329655344.9995</v>
      </c>
      <c r="L379" s="60">
        <f>+K379</f>
        <v>793329655344.9995</v>
      </c>
      <c r="M379" s="66">
        <v>0</v>
      </c>
      <c r="N379" s="61">
        <v>793329653</v>
      </c>
      <c r="O379" s="62">
        <v>2324631617157.38</v>
      </c>
      <c r="P379" s="63">
        <v>2324631617</v>
      </c>
      <c r="Q379" s="64">
        <v>2290134473901.64</v>
      </c>
      <c r="R379" s="63">
        <v>2290134476</v>
      </c>
      <c r="S379" s="65">
        <v>758832512</v>
      </c>
      <c r="T379" s="65">
        <v>758832512</v>
      </c>
      <c r="U379" s="65">
        <v>0</v>
      </c>
    </row>
    <row r="380" spans="1:21" ht="11.25">
      <c r="A380" s="52" t="s">
        <v>2453</v>
      </c>
      <c r="B380" s="116" t="s">
        <v>1695</v>
      </c>
      <c r="C380" s="53">
        <v>0</v>
      </c>
      <c r="D380" s="56">
        <v>643660932143.11</v>
      </c>
      <c r="E380" s="53">
        <v>728784542905</v>
      </c>
      <c r="F380" s="57">
        <f>C380+E380-D380</f>
        <v>85123610761.89001</v>
      </c>
      <c r="G380" s="58">
        <f>F435</f>
        <v>82420038.71</v>
      </c>
      <c r="H380" s="58">
        <v>0</v>
      </c>
      <c r="I380" s="59">
        <v>772177768846.19</v>
      </c>
      <c r="J380" s="59">
        <v>764985123315.49</v>
      </c>
      <c r="K380" s="60">
        <f>F380+J380-I380</f>
        <v>77930965231.19006</v>
      </c>
      <c r="L380" s="60">
        <f>+K380</f>
        <v>77930965231.19006</v>
      </c>
      <c r="M380" s="66">
        <v>0</v>
      </c>
      <c r="N380" s="61">
        <v>77930965</v>
      </c>
      <c r="O380" s="62">
        <v>610183902264.09</v>
      </c>
      <c r="P380" s="63">
        <v>610183902</v>
      </c>
      <c r="Q380" s="64">
        <v>610170002383.9</v>
      </c>
      <c r="R380" s="63">
        <v>610170002</v>
      </c>
      <c r="S380" s="65">
        <v>77917065</v>
      </c>
      <c r="T380" s="65">
        <v>77917065</v>
      </c>
      <c r="U380" s="65">
        <v>0</v>
      </c>
    </row>
    <row r="381" spans="1:21" ht="11.25">
      <c r="A381" s="44" t="s">
        <v>2454</v>
      </c>
      <c r="B381" s="115" t="s">
        <v>2455</v>
      </c>
      <c r="C381" s="45">
        <f aca="true" t="shared" si="127" ref="C381:H381">SUM(C382:C398)</f>
        <v>0</v>
      </c>
      <c r="D381" s="45">
        <f t="shared" si="127"/>
        <v>1362722802.28</v>
      </c>
      <c r="E381" s="45">
        <f t="shared" si="127"/>
        <v>2260818255.39</v>
      </c>
      <c r="F381" s="46">
        <f t="shared" si="127"/>
        <v>898095453.11</v>
      </c>
      <c r="G381" s="46" t="e">
        <f t="shared" si="127"/>
        <v>#REF!</v>
      </c>
      <c r="H381" s="46" t="e">
        <f t="shared" si="127"/>
        <v>#REF!</v>
      </c>
      <c r="I381" s="47">
        <f>+I382+I385+I386+I387+I388+I389+I390+I391+I392+I393+I394+I395+I396+I397+I398</f>
        <v>2290864578.57</v>
      </c>
      <c r="J381" s="47">
        <f>+J382+J385+J386+J387+J388+J389+J390+J391+J392+J393+J394+J395+J396+J397+J398</f>
        <v>1693475899.46</v>
      </c>
      <c r="K381" s="46">
        <f>+K382+K385+K386+K387+K388+K389+K390+K391+K392+K393+K394+K395+K396+K397+K398</f>
        <v>300706774</v>
      </c>
      <c r="L381" s="48">
        <v>0</v>
      </c>
      <c r="M381" s="48">
        <v>0</v>
      </c>
      <c r="N381" s="89">
        <v>317489</v>
      </c>
      <c r="O381" s="89">
        <v>1630176438.8799999</v>
      </c>
      <c r="P381" s="89">
        <v>2005315</v>
      </c>
      <c r="Q381" s="89">
        <v>1668187031.88</v>
      </c>
      <c r="R381" s="89">
        <v>2042753</v>
      </c>
      <c r="S381" s="89">
        <v>354927</v>
      </c>
      <c r="T381" s="89">
        <v>354927</v>
      </c>
      <c r="U381" s="89">
        <v>0</v>
      </c>
    </row>
    <row r="382" spans="1:21" ht="11.25">
      <c r="A382" s="52" t="s">
        <v>2456</v>
      </c>
      <c r="B382" s="116" t="s">
        <v>1696</v>
      </c>
      <c r="C382" s="53">
        <v>0</v>
      </c>
      <c r="D382" s="56">
        <v>115443722.28</v>
      </c>
      <c r="E382" s="53">
        <v>115443722.28</v>
      </c>
      <c r="F382" s="57">
        <f>C382+E382-D382</f>
        <v>0</v>
      </c>
      <c r="G382" s="32" t="e">
        <f>G385</f>
        <v>#REF!</v>
      </c>
      <c r="H382" s="79" t="e">
        <f>H385</f>
        <v>#REF!</v>
      </c>
      <c r="I382" s="59">
        <v>167960509.45999998</v>
      </c>
      <c r="J382" s="59">
        <v>167960509.45999998</v>
      </c>
      <c r="K382" s="60">
        <f>F382+J382-I382</f>
        <v>0</v>
      </c>
      <c r="L382" s="60">
        <f>+K382</f>
        <v>0</v>
      </c>
      <c r="M382" s="66">
        <v>0</v>
      </c>
      <c r="N382" s="61">
        <v>220</v>
      </c>
      <c r="O382" s="62">
        <v>103624210.52</v>
      </c>
      <c r="P382" s="63">
        <v>117146</v>
      </c>
      <c r="Q382" s="64">
        <v>103624210.52</v>
      </c>
      <c r="R382" s="63">
        <v>116926</v>
      </c>
      <c r="S382" s="65">
        <v>0</v>
      </c>
      <c r="T382" s="65">
        <v>0</v>
      </c>
      <c r="U382" s="65">
        <v>0</v>
      </c>
    </row>
    <row r="383" spans="1:21" ht="11.25">
      <c r="A383" s="52" t="s">
        <v>1555</v>
      </c>
      <c r="B383" s="97" t="s">
        <v>1740</v>
      </c>
      <c r="C383" s="53"/>
      <c r="D383" s="56"/>
      <c r="E383" s="53"/>
      <c r="F383" s="57"/>
      <c r="G383" s="32"/>
      <c r="H383" s="79"/>
      <c r="I383" s="59"/>
      <c r="J383" s="59"/>
      <c r="K383" s="60"/>
      <c r="L383" s="60"/>
      <c r="M383" s="66"/>
      <c r="N383" s="61">
        <v>0</v>
      </c>
      <c r="O383" s="62"/>
      <c r="P383" s="63">
        <v>9632</v>
      </c>
      <c r="Q383" s="64"/>
      <c r="R383" s="63">
        <v>13349</v>
      </c>
      <c r="S383" s="65">
        <v>3717</v>
      </c>
      <c r="T383" s="65">
        <v>3717</v>
      </c>
      <c r="U383" s="65">
        <v>0</v>
      </c>
    </row>
    <row r="384" spans="1:21" ht="11.25">
      <c r="A384" s="52" t="s">
        <v>1556</v>
      </c>
      <c r="B384" s="97" t="s">
        <v>1785</v>
      </c>
      <c r="C384" s="53"/>
      <c r="D384" s="56"/>
      <c r="E384" s="53"/>
      <c r="F384" s="57"/>
      <c r="G384" s="32"/>
      <c r="H384" s="79"/>
      <c r="I384" s="59"/>
      <c r="J384" s="59"/>
      <c r="K384" s="60"/>
      <c r="L384" s="60"/>
      <c r="M384" s="66"/>
      <c r="N384" s="61">
        <v>0</v>
      </c>
      <c r="O384" s="62"/>
      <c r="P384" s="63">
        <v>140</v>
      </c>
      <c r="Q384" s="64"/>
      <c r="R384" s="63">
        <v>140</v>
      </c>
      <c r="S384" s="65">
        <v>0</v>
      </c>
      <c r="T384" s="65">
        <v>0</v>
      </c>
      <c r="U384" s="65"/>
    </row>
    <row r="385" spans="1:21" ht="11.25">
      <c r="A385" s="52" t="s">
        <v>2457</v>
      </c>
      <c r="B385" s="116" t="s">
        <v>2458</v>
      </c>
      <c r="C385" s="53">
        <v>0</v>
      </c>
      <c r="D385" s="56">
        <v>431649238</v>
      </c>
      <c r="E385" s="53">
        <v>461266338</v>
      </c>
      <c r="F385" s="57">
        <f aca="true" t="shared" si="128" ref="F385:F398">C385+E385-D385</f>
        <v>29617100</v>
      </c>
      <c r="G385" s="39" t="e">
        <f>#REF!+#REF!+#REF!+#REF!+#REF!</f>
        <v>#REF!</v>
      </c>
      <c r="H385" s="74" t="e">
        <f>#REF!+#REF!+#REF!+#REF!+#REF!</f>
        <v>#REF!</v>
      </c>
      <c r="I385" s="59">
        <v>450529876</v>
      </c>
      <c r="J385" s="59">
        <v>473627088</v>
      </c>
      <c r="K385" s="60">
        <f aca="true" t="shared" si="129" ref="K385:K398">F385+J385-I385</f>
        <v>52714312</v>
      </c>
      <c r="L385" s="60">
        <f aca="true" t="shared" si="130" ref="L385:L398">+K385</f>
        <v>52714312</v>
      </c>
      <c r="M385" s="66">
        <v>0</v>
      </c>
      <c r="N385" s="61">
        <v>52717</v>
      </c>
      <c r="O385" s="62">
        <v>403688000</v>
      </c>
      <c r="P385" s="63">
        <v>416144</v>
      </c>
      <c r="Q385" s="64">
        <v>463127600</v>
      </c>
      <c r="R385" s="63">
        <v>475581</v>
      </c>
      <c r="S385" s="65">
        <v>112154</v>
      </c>
      <c r="T385" s="65">
        <v>112154</v>
      </c>
      <c r="U385" s="65">
        <v>0</v>
      </c>
    </row>
    <row r="386" spans="1:21" ht="11.25">
      <c r="A386" s="52" t="s">
        <v>2459</v>
      </c>
      <c r="B386" s="116" t="s">
        <v>1187</v>
      </c>
      <c r="C386" s="53">
        <v>0</v>
      </c>
      <c r="D386" s="56">
        <v>333102691</v>
      </c>
      <c r="E386" s="53">
        <v>333102691</v>
      </c>
      <c r="F386" s="57">
        <f t="shared" si="128"/>
        <v>0</v>
      </c>
      <c r="G386" s="58">
        <v>0</v>
      </c>
      <c r="H386" s="58">
        <f>F446</f>
        <v>0</v>
      </c>
      <c r="I386" s="59">
        <v>266981929</v>
      </c>
      <c r="J386" s="59">
        <v>271716331</v>
      </c>
      <c r="K386" s="60">
        <f t="shared" si="129"/>
        <v>4734402</v>
      </c>
      <c r="L386" s="60">
        <f t="shared" si="130"/>
        <v>4734402</v>
      </c>
      <c r="M386" s="66">
        <v>0</v>
      </c>
      <c r="N386" s="61">
        <v>4735</v>
      </c>
      <c r="O386" s="62">
        <v>257226048</v>
      </c>
      <c r="P386" s="63">
        <v>266152</v>
      </c>
      <c r="Q386" s="64">
        <v>279074309</v>
      </c>
      <c r="R386" s="63">
        <v>288000</v>
      </c>
      <c r="S386" s="65">
        <v>26583</v>
      </c>
      <c r="T386" s="65">
        <v>26583</v>
      </c>
      <c r="U386" s="65">
        <v>0</v>
      </c>
    </row>
    <row r="387" spans="1:21" ht="11.25">
      <c r="A387" s="52" t="s">
        <v>1188</v>
      </c>
      <c r="B387" s="116" t="s">
        <v>1189</v>
      </c>
      <c r="C387" s="53">
        <v>0</v>
      </c>
      <c r="D387" s="56">
        <v>115553669</v>
      </c>
      <c r="E387" s="53">
        <v>174195865</v>
      </c>
      <c r="F387" s="57">
        <f t="shared" si="128"/>
        <v>58642196</v>
      </c>
      <c r="G387" s="58">
        <v>0</v>
      </c>
      <c r="H387" s="58">
        <f>F449</f>
        <v>9839603000</v>
      </c>
      <c r="I387" s="59">
        <v>185228190</v>
      </c>
      <c r="J387" s="59">
        <v>189294507</v>
      </c>
      <c r="K387" s="60">
        <f t="shared" si="129"/>
        <v>62708513</v>
      </c>
      <c r="L387" s="60">
        <f t="shared" si="130"/>
        <v>62708513</v>
      </c>
      <c r="M387" s="66">
        <v>0</v>
      </c>
      <c r="N387" s="61">
        <v>62708</v>
      </c>
      <c r="O387" s="62">
        <v>152303680</v>
      </c>
      <c r="P387" s="63">
        <v>157184</v>
      </c>
      <c r="Q387" s="64">
        <v>213901845</v>
      </c>
      <c r="R387" s="63">
        <v>218783</v>
      </c>
      <c r="S387" s="65">
        <v>124307</v>
      </c>
      <c r="T387" s="65">
        <v>124307</v>
      </c>
      <c r="U387" s="65">
        <v>0</v>
      </c>
    </row>
    <row r="388" spans="1:21" ht="11.25">
      <c r="A388" s="52" t="s">
        <v>1190</v>
      </c>
      <c r="B388" s="116" t="s">
        <v>1699</v>
      </c>
      <c r="C388" s="53">
        <v>0</v>
      </c>
      <c r="D388" s="56">
        <v>475290</v>
      </c>
      <c r="E388" s="53">
        <v>475290</v>
      </c>
      <c r="F388" s="57">
        <f t="shared" si="128"/>
        <v>0</v>
      </c>
      <c r="G388" s="58">
        <v>0</v>
      </c>
      <c r="H388" s="58">
        <f>F453</f>
        <v>26328524589.49</v>
      </c>
      <c r="I388" s="59">
        <v>529844</v>
      </c>
      <c r="J388" s="59">
        <v>529844</v>
      </c>
      <c r="K388" s="60">
        <f t="shared" si="129"/>
        <v>0</v>
      </c>
      <c r="L388" s="60">
        <f t="shared" si="130"/>
        <v>0</v>
      </c>
      <c r="M388" s="66">
        <v>0</v>
      </c>
      <c r="N388" s="61">
        <v>0</v>
      </c>
      <c r="O388" s="62">
        <v>418336</v>
      </c>
      <c r="P388" s="63">
        <v>418</v>
      </c>
      <c r="Q388" s="64">
        <v>418336</v>
      </c>
      <c r="R388" s="63">
        <v>418</v>
      </c>
      <c r="S388" s="65">
        <v>0</v>
      </c>
      <c r="T388" s="65">
        <v>0</v>
      </c>
      <c r="U388" s="65">
        <v>0</v>
      </c>
    </row>
    <row r="389" spans="1:21" ht="11.25">
      <c r="A389" s="52" t="s">
        <v>1191</v>
      </c>
      <c r="B389" s="116" t="s">
        <v>1700</v>
      </c>
      <c r="C389" s="53">
        <v>0</v>
      </c>
      <c r="D389" s="56">
        <v>49400802</v>
      </c>
      <c r="E389" s="53">
        <v>49400802</v>
      </c>
      <c r="F389" s="57">
        <f t="shared" si="128"/>
        <v>0</v>
      </c>
      <c r="G389" s="32" t="e">
        <f>G390+#REF!+G397</f>
        <v>#REF!</v>
      </c>
      <c r="H389" s="79" t="e">
        <f>H390+#REF!+H397</f>
        <v>#REF!</v>
      </c>
      <c r="I389" s="59">
        <v>54940918</v>
      </c>
      <c r="J389" s="59">
        <v>54940918</v>
      </c>
      <c r="K389" s="60">
        <f t="shared" si="129"/>
        <v>0</v>
      </c>
      <c r="L389" s="60">
        <f t="shared" si="130"/>
        <v>0</v>
      </c>
      <c r="M389" s="66">
        <v>0</v>
      </c>
      <c r="N389" s="61">
        <v>0</v>
      </c>
      <c r="O389" s="62">
        <v>53623577</v>
      </c>
      <c r="P389" s="63">
        <v>53624</v>
      </c>
      <c r="Q389" s="64">
        <v>53623577</v>
      </c>
      <c r="R389" s="63">
        <v>53624</v>
      </c>
      <c r="S389" s="65">
        <v>0</v>
      </c>
      <c r="T389" s="65">
        <v>0</v>
      </c>
      <c r="U389" s="65">
        <v>0</v>
      </c>
    </row>
    <row r="390" spans="1:21" ht="11.25">
      <c r="A390" s="52" t="s">
        <v>1192</v>
      </c>
      <c r="B390" s="116" t="s">
        <v>1701</v>
      </c>
      <c r="C390" s="53">
        <v>0</v>
      </c>
      <c r="D390" s="56">
        <v>67938272</v>
      </c>
      <c r="E390" s="53">
        <v>67938272</v>
      </c>
      <c r="F390" s="57">
        <f t="shared" si="128"/>
        <v>0</v>
      </c>
      <c r="G390" s="39">
        <f>G391</f>
        <v>0</v>
      </c>
      <c r="H390" s="74">
        <f>H391</f>
        <v>41301412114.99</v>
      </c>
      <c r="I390" s="59">
        <v>85155498</v>
      </c>
      <c r="J390" s="59">
        <v>85155498</v>
      </c>
      <c r="K390" s="60">
        <f t="shared" si="129"/>
        <v>0</v>
      </c>
      <c r="L390" s="60">
        <f t="shared" si="130"/>
        <v>0</v>
      </c>
      <c r="M390" s="66">
        <v>0</v>
      </c>
      <c r="N390" s="61">
        <v>0</v>
      </c>
      <c r="O390" s="62">
        <v>82434413</v>
      </c>
      <c r="P390" s="63">
        <v>82434</v>
      </c>
      <c r="Q390" s="64">
        <v>82434413</v>
      </c>
      <c r="R390" s="63">
        <v>82434</v>
      </c>
      <c r="S390" s="65">
        <v>0</v>
      </c>
      <c r="T390" s="65">
        <v>0</v>
      </c>
      <c r="U390" s="65">
        <v>0</v>
      </c>
    </row>
    <row r="391" spans="1:21" ht="11.25">
      <c r="A391" s="52" t="s">
        <v>1193</v>
      </c>
      <c r="B391" s="116" t="s">
        <v>1702</v>
      </c>
      <c r="C391" s="53">
        <v>0</v>
      </c>
      <c r="D391" s="56">
        <v>6886437</v>
      </c>
      <c r="E391" s="53">
        <v>83435113</v>
      </c>
      <c r="F391" s="57">
        <f t="shared" si="128"/>
        <v>76548676</v>
      </c>
      <c r="G391" s="46">
        <f>SUM(G392)</f>
        <v>0</v>
      </c>
      <c r="H391" s="67">
        <f>SUM(H392)</f>
        <v>41301412114.99</v>
      </c>
      <c r="I391" s="59">
        <v>7707820</v>
      </c>
      <c r="J391" s="59">
        <v>110558828</v>
      </c>
      <c r="K391" s="60">
        <f t="shared" si="129"/>
        <v>179399684</v>
      </c>
      <c r="L391" s="60">
        <f t="shared" si="130"/>
        <v>179399684</v>
      </c>
      <c r="M391" s="66">
        <v>0</v>
      </c>
      <c r="N391" s="61">
        <v>179400</v>
      </c>
      <c r="O391" s="62">
        <v>238541429</v>
      </c>
      <c r="P391" s="63">
        <v>238544</v>
      </c>
      <c r="Q391" s="64">
        <v>84909980</v>
      </c>
      <c r="R391" s="63">
        <v>84910</v>
      </c>
      <c r="S391" s="65">
        <v>25766</v>
      </c>
      <c r="T391" s="65">
        <v>25766</v>
      </c>
      <c r="U391" s="65">
        <v>0</v>
      </c>
    </row>
    <row r="392" spans="1:21" ht="11.25">
      <c r="A392" s="52" t="s">
        <v>1194</v>
      </c>
      <c r="B392" s="116" t="s">
        <v>1195</v>
      </c>
      <c r="C392" s="53">
        <v>0</v>
      </c>
      <c r="D392" s="56">
        <v>9704597</v>
      </c>
      <c r="E392" s="53">
        <v>9707697</v>
      </c>
      <c r="F392" s="57">
        <f t="shared" si="128"/>
        <v>3100</v>
      </c>
      <c r="G392" s="58">
        <v>0</v>
      </c>
      <c r="H392" s="58">
        <f>F463</f>
        <v>41301412114.99</v>
      </c>
      <c r="I392" s="59">
        <v>11062000</v>
      </c>
      <c r="J392" s="59">
        <v>11059186</v>
      </c>
      <c r="K392" s="60">
        <f t="shared" si="129"/>
        <v>286</v>
      </c>
      <c r="L392" s="60">
        <f t="shared" si="130"/>
        <v>286</v>
      </c>
      <c r="M392" s="66">
        <v>0</v>
      </c>
      <c r="N392" s="61">
        <v>239</v>
      </c>
      <c r="O392" s="62">
        <v>7323200</v>
      </c>
      <c r="P392" s="63">
        <v>7903</v>
      </c>
      <c r="Q392" s="64">
        <v>11148500</v>
      </c>
      <c r="R392" s="63">
        <v>11490</v>
      </c>
      <c r="S392" s="65">
        <v>3826</v>
      </c>
      <c r="T392" s="65">
        <v>3826</v>
      </c>
      <c r="U392" s="65">
        <v>0</v>
      </c>
    </row>
    <row r="393" spans="1:21" ht="11.25">
      <c r="A393" s="52" t="s">
        <v>1196</v>
      </c>
      <c r="B393" s="116" t="s">
        <v>1703</v>
      </c>
      <c r="C393" s="53">
        <v>0</v>
      </c>
      <c r="D393" s="56">
        <v>56465076</v>
      </c>
      <c r="E393" s="53">
        <v>56465076</v>
      </c>
      <c r="F393" s="57">
        <f t="shared" si="128"/>
        <v>0</v>
      </c>
      <c r="G393" s="46">
        <f>SUM(G394:G394)</f>
        <v>0</v>
      </c>
      <c r="H393" s="67">
        <f>SUM(H394:H394)</f>
        <v>2993434365289.92</v>
      </c>
      <c r="I393" s="59">
        <v>58401850</v>
      </c>
      <c r="J393" s="59">
        <v>58360598</v>
      </c>
      <c r="K393" s="60">
        <f t="shared" si="129"/>
        <v>-41252</v>
      </c>
      <c r="L393" s="60">
        <f t="shared" si="130"/>
        <v>-41252</v>
      </c>
      <c r="M393" s="66">
        <v>0</v>
      </c>
      <c r="N393" s="61">
        <v>0</v>
      </c>
      <c r="O393" s="62">
        <v>53901781</v>
      </c>
      <c r="P393" s="63">
        <v>54673</v>
      </c>
      <c r="Q393" s="64">
        <v>53943033</v>
      </c>
      <c r="R393" s="63">
        <v>54673</v>
      </c>
      <c r="S393" s="65">
        <v>0</v>
      </c>
      <c r="T393" s="65">
        <v>0</v>
      </c>
      <c r="U393" s="65">
        <v>0</v>
      </c>
    </row>
    <row r="394" spans="1:21" ht="11.25">
      <c r="A394" s="52" t="s">
        <v>1197</v>
      </c>
      <c r="B394" s="116" t="s">
        <v>1198</v>
      </c>
      <c r="C394" s="53">
        <v>0</v>
      </c>
      <c r="D394" s="56">
        <v>35361490</v>
      </c>
      <c r="E394" s="53">
        <v>755328264.11</v>
      </c>
      <c r="F394" s="57">
        <f t="shared" si="128"/>
        <v>719966774.11</v>
      </c>
      <c r="G394" s="58">
        <v>0</v>
      </c>
      <c r="H394" s="58">
        <f>F470</f>
        <v>2993434365289.92</v>
      </c>
      <c r="I394" s="59">
        <v>757771119.11</v>
      </c>
      <c r="J394" s="59">
        <v>37820713</v>
      </c>
      <c r="K394" s="60">
        <f t="shared" si="129"/>
        <v>16368</v>
      </c>
      <c r="L394" s="60">
        <f t="shared" si="130"/>
        <v>16368</v>
      </c>
      <c r="M394" s="66">
        <v>0</v>
      </c>
      <c r="N394" s="61">
        <v>18</v>
      </c>
      <c r="O394" s="62">
        <v>29039564</v>
      </c>
      <c r="P394" s="63">
        <v>30016</v>
      </c>
      <c r="Q394" s="64">
        <v>40964475</v>
      </c>
      <c r="R394" s="63">
        <v>41939</v>
      </c>
      <c r="S394" s="65">
        <v>11941</v>
      </c>
      <c r="T394" s="65">
        <v>11941</v>
      </c>
      <c r="U394" s="65">
        <v>0</v>
      </c>
    </row>
    <row r="395" spans="1:21" ht="11.25">
      <c r="A395" s="52" t="s">
        <v>1199</v>
      </c>
      <c r="B395" s="116" t="s">
        <v>1704</v>
      </c>
      <c r="C395" s="53">
        <v>0</v>
      </c>
      <c r="D395" s="56">
        <v>12300368</v>
      </c>
      <c r="E395" s="53">
        <v>12300368</v>
      </c>
      <c r="F395" s="57">
        <f t="shared" si="128"/>
        <v>0</v>
      </c>
      <c r="G395" s="58">
        <v>0</v>
      </c>
      <c r="H395" s="58">
        <f>F475</f>
        <v>0</v>
      </c>
      <c r="I395" s="59">
        <v>13346192</v>
      </c>
      <c r="J395" s="59">
        <v>13387444</v>
      </c>
      <c r="K395" s="60">
        <f t="shared" si="129"/>
        <v>41252</v>
      </c>
      <c r="L395" s="60">
        <f t="shared" si="130"/>
        <v>41252</v>
      </c>
      <c r="M395" s="66">
        <v>0</v>
      </c>
      <c r="N395" s="61">
        <v>0</v>
      </c>
      <c r="O395" s="62">
        <v>12034994</v>
      </c>
      <c r="P395" s="63">
        <v>11994</v>
      </c>
      <c r="Q395" s="64">
        <v>11993742</v>
      </c>
      <c r="R395" s="63">
        <v>11994</v>
      </c>
      <c r="S395" s="65">
        <v>0</v>
      </c>
      <c r="T395" s="65">
        <v>0</v>
      </c>
      <c r="U395" s="65">
        <v>0</v>
      </c>
    </row>
    <row r="396" spans="1:21" ht="11.25">
      <c r="A396" s="52" t="s">
        <v>1200</v>
      </c>
      <c r="B396" s="116" t="s">
        <v>1705</v>
      </c>
      <c r="C396" s="53">
        <v>0</v>
      </c>
      <c r="D396" s="56">
        <v>25288479</v>
      </c>
      <c r="E396" s="53">
        <v>37120340</v>
      </c>
      <c r="F396" s="57">
        <f t="shared" si="128"/>
        <v>11831861</v>
      </c>
      <c r="G396" s="58">
        <v>0</v>
      </c>
      <c r="H396" s="58">
        <f>F476</f>
        <v>717996520</v>
      </c>
      <c r="I396" s="59">
        <v>53041711</v>
      </c>
      <c r="J396" s="59">
        <v>41209850</v>
      </c>
      <c r="K396" s="60">
        <f t="shared" si="129"/>
        <v>0</v>
      </c>
      <c r="L396" s="60">
        <f t="shared" si="130"/>
        <v>0</v>
      </c>
      <c r="M396" s="66">
        <v>0</v>
      </c>
      <c r="N396" s="61">
        <v>15781</v>
      </c>
      <c r="O396" s="62">
        <v>106652797</v>
      </c>
      <c r="P396" s="63">
        <v>207055</v>
      </c>
      <c r="Q396" s="64">
        <v>106652797</v>
      </c>
      <c r="R396" s="63">
        <v>202217</v>
      </c>
      <c r="S396" s="65">
        <v>10943</v>
      </c>
      <c r="T396" s="65">
        <v>10943</v>
      </c>
      <c r="U396" s="65">
        <v>0</v>
      </c>
    </row>
    <row r="397" spans="1:21" ht="11.25">
      <c r="A397" s="52" t="s">
        <v>1201</v>
      </c>
      <c r="B397" s="116" t="s">
        <v>1706</v>
      </c>
      <c r="C397" s="53">
        <v>0</v>
      </c>
      <c r="D397" s="56">
        <v>97232592</v>
      </c>
      <c r="E397" s="53">
        <v>98718338</v>
      </c>
      <c r="F397" s="57">
        <f t="shared" si="128"/>
        <v>1485746</v>
      </c>
      <c r="G397" s="39" t="e">
        <f>G398+#REF!+G404</f>
        <v>#REF!</v>
      </c>
      <c r="H397" s="74" t="e">
        <f>H398+#REF!+H404</f>
        <v>#REF!</v>
      </c>
      <c r="I397" s="59">
        <v>170760213</v>
      </c>
      <c r="J397" s="59">
        <v>169274467</v>
      </c>
      <c r="K397" s="60">
        <f t="shared" si="129"/>
        <v>0</v>
      </c>
      <c r="L397" s="60">
        <f t="shared" si="130"/>
        <v>0</v>
      </c>
      <c r="M397" s="66">
        <v>0</v>
      </c>
      <c r="N397" s="61">
        <v>537</v>
      </c>
      <c r="O397" s="62">
        <v>115925047.36</v>
      </c>
      <c r="P397" s="63">
        <v>338817</v>
      </c>
      <c r="Q397" s="64">
        <v>150052490.36</v>
      </c>
      <c r="R397" s="63">
        <v>373958</v>
      </c>
      <c r="S397" s="65">
        <v>35678</v>
      </c>
      <c r="T397" s="65">
        <v>35678</v>
      </c>
      <c r="U397" s="65">
        <v>0</v>
      </c>
    </row>
    <row r="398" spans="1:21" ht="11.25">
      <c r="A398" s="52" t="s">
        <v>1202</v>
      </c>
      <c r="B398" s="116" t="s">
        <v>1707</v>
      </c>
      <c r="C398" s="53">
        <v>0</v>
      </c>
      <c r="D398" s="56">
        <f>5170079+750000</f>
        <v>5920079</v>
      </c>
      <c r="E398" s="53">
        <v>5920079</v>
      </c>
      <c r="F398" s="57">
        <f t="shared" si="128"/>
        <v>0</v>
      </c>
      <c r="G398" s="46" t="e">
        <f>SUM(G399:G400)</f>
        <v>#REF!</v>
      </c>
      <c r="H398" s="67" t="e">
        <f>SUM(H399:H400)</f>
        <v>#REF!</v>
      </c>
      <c r="I398" s="59">
        <v>7446909</v>
      </c>
      <c r="J398" s="59">
        <v>8580118</v>
      </c>
      <c r="K398" s="60">
        <f t="shared" si="129"/>
        <v>1133209</v>
      </c>
      <c r="L398" s="60">
        <f t="shared" si="130"/>
        <v>1133209</v>
      </c>
      <c r="M398" s="66">
        <v>0</v>
      </c>
      <c r="N398" s="61">
        <v>1134</v>
      </c>
      <c r="O398" s="62">
        <v>13439362</v>
      </c>
      <c r="P398" s="63">
        <v>13439</v>
      </c>
      <c r="Q398" s="64">
        <v>12317724</v>
      </c>
      <c r="R398" s="63">
        <v>12317</v>
      </c>
      <c r="S398" s="65">
        <v>12</v>
      </c>
      <c r="T398" s="65">
        <v>12</v>
      </c>
      <c r="U398" s="65">
        <v>0</v>
      </c>
    </row>
    <row r="399" spans="1:21" ht="11.25">
      <c r="A399" s="44" t="s">
        <v>1203</v>
      </c>
      <c r="B399" s="115" t="s">
        <v>1204</v>
      </c>
      <c r="C399" s="45">
        <f aca="true" t="shared" si="131" ref="C399:H399">SUM(C400:C409)</f>
        <v>0</v>
      </c>
      <c r="D399" s="45">
        <f t="shared" si="131"/>
        <v>1476473610.82</v>
      </c>
      <c r="E399" s="45">
        <f t="shared" si="131"/>
        <v>1955689219.97</v>
      </c>
      <c r="F399" s="46">
        <f t="shared" si="131"/>
        <v>479215609.15000004</v>
      </c>
      <c r="G399" s="46" t="e">
        <f t="shared" si="131"/>
        <v>#REF!</v>
      </c>
      <c r="H399" s="46" t="e">
        <f t="shared" si="131"/>
        <v>#REF!</v>
      </c>
      <c r="I399" s="47">
        <f>+I400+I401+I402+I404+I405+I406+I408+I409</f>
        <v>1037771740.96</v>
      </c>
      <c r="J399" s="47">
        <f>+J400+J401+J402+J404+J405+J406+J408+J409</f>
        <v>992251397.96</v>
      </c>
      <c r="K399" s="46">
        <f>+K400+K401+K402+K404+K405+K406+K408+K409</f>
        <v>433695266.15000004</v>
      </c>
      <c r="L399" s="48">
        <v>0</v>
      </c>
      <c r="M399" s="48">
        <v>0</v>
      </c>
      <c r="N399" s="49">
        <v>442857</v>
      </c>
      <c r="O399" s="50">
        <v>1338465320</v>
      </c>
      <c r="P399" s="51">
        <v>1404325</v>
      </c>
      <c r="Q399" s="51">
        <v>1440280427.22</v>
      </c>
      <c r="R399" s="51">
        <v>1504446</v>
      </c>
      <c r="S399" s="51">
        <v>542978</v>
      </c>
      <c r="T399" s="51">
        <v>542978</v>
      </c>
      <c r="U399" s="51">
        <v>0</v>
      </c>
    </row>
    <row r="400" spans="1:21" ht="11.25">
      <c r="A400" s="52" t="s">
        <v>1205</v>
      </c>
      <c r="B400" s="116" t="s">
        <v>1708</v>
      </c>
      <c r="C400" s="53">
        <v>0</v>
      </c>
      <c r="D400" s="56">
        <v>103546607</v>
      </c>
      <c r="E400" s="53">
        <v>122897851</v>
      </c>
      <c r="F400" s="57">
        <f>C400+E400-D400</f>
        <v>19351244</v>
      </c>
      <c r="G400" s="58">
        <v>0</v>
      </c>
      <c r="H400" s="58">
        <f>F481</f>
        <v>267767638.06</v>
      </c>
      <c r="I400" s="59">
        <v>69080238</v>
      </c>
      <c r="J400" s="59">
        <v>84839409</v>
      </c>
      <c r="K400" s="60">
        <f>F400+J400-I400</f>
        <v>35110415</v>
      </c>
      <c r="L400" s="60">
        <f>+K400</f>
        <v>35110415</v>
      </c>
      <c r="M400" s="66">
        <v>0</v>
      </c>
      <c r="N400" s="61">
        <v>36082</v>
      </c>
      <c r="O400" s="62">
        <v>85840112</v>
      </c>
      <c r="P400" s="63">
        <v>88771</v>
      </c>
      <c r="Q400" s="64">
        <v>72115509</v>
      </c>
      <c r="R400" s="63">
        <v>74561</v>
      </c>
      <c r="S400" s="65">
        <v>21872</v>
      </c>
      <c r="T400" s="65">
        <v>21872</v>
      </c>
      <c r="U400" s="65">
        <v>0</v>
      </c>
    </row>
    <row r="401" spans="1:21" ht="11.25">
      <c r="A401" s="52" t="s">
        <v>1206</v>
      </c>
      <c r="B401" s="116" t="s">
        <v>1705</v>
      </c>
      <c r="C401" s="53">
        <v>0</v>
      </c>
      <c r="D401" s="56">
        <v>333584353</v>
      </c>
      <c r="E401" s="53">
        <v>510535337</v>
      </c>
      <c r="F401" s="57">
        <f>C401+E401-D401</f>
        <v>176950984</v>
      </c>
      <c r="G401" s="58">
        <v>0</v>
      </c>
      <c r="H401" s="58">
        <f>F484</f>
        <v>379237296.62</v>
      </c>
      <c r="I401" s="59">
        <v>358820811</v>
      </c>
      <c r="J401" s="59">
        <v>260798719</v>
      </c>
      <c r="K401" s="60">
        <f>F401+J401-I401</f>
        <v>78928892</v>
      </c>
      <c r="L401" s="60">
        <f>+K401</f>
        <v>78928892</v>
      </c>
      <c r="M401" s="66">
        <v>0</v>
      </c>
      <c r="N401" s="61">
        <v>83459</v>
      </c>
      <c r="O401" s="62">
        <v>392296796</v>
      </c>
      <c r="P401" s="63">
        <v>427978</v>
      </c>
      <c r="Q401" s="64">
        <v>414503115</v>
      </c>
      <c r="R401" s="63">
        <v>451422</v>
      </c>
      <c r="S401" s="65">
        <v>106903</v>
      </c>
      <c r="T401" s="65">
        <v>106903</v>
      </c>
      <c r="U401" s="65">
        <v>0</v>
      </c>
    </row>
    <row r="402" spans="1:21" ht="11.25">
      <c r="A402" s="52" t="s">
        <v>1207</v>
      </c>
      <c r="B402" s="116" t="s">
        <v>1706</v>
      </c>
      <c r="C402" s="53">
        <v>0</v>
      </c>
      <c r="D402" s="56">
        <v>97439677</v>
      </c>
      <c r="E402" s="53">
        <v>118383211</v>
      </c>
      <c r="F402" s="57">
        <f>C402+E402-D402</f>
        <v>20943534</v>
      </c>
      <c r="G402" s="58">
        <v>0</v>
      </c>
      <c r="H402" s="58">
        <f>F486</f>
        <v>21714261</v>
      </c>
      <c r="I402" s="59">
        <v>98798028</v>
      </c>
      <c r="J402" s="59">
        <v>117557041</v>
      </c>
      <c r="K402" s="60">
        <f>F402+J402-I402</f>
        <v>39702547</v>
      </c>
      <c r="L402" s="60">
        <f>+K402</f>
        <v>39702547</v>
      </c>
      <c r="M402" s="66">
        <v>0</v>
      </c>
      <c r="N402" s="61">
        <v>40707</v>
      </c>
      <c r="O402" s="62">
        <v>130439475</v>
      </c>
      <c r="P402" s="63">
        <v>136133</v>
      </c>
      <c r="Q402" s="64">
        <v>152122801</v>
      </c>
      <c r="R402" s="63">
        <v>157277</v>
      </c>
      <c r="S402" s="65">
        <v>61851</v>
      </c>
      <c r="T402" s="65">
        <v>61851</v>
      </c>
      <c r="U402" s="65">
        <v>0</v>
      </c>
    </row>
    <row r="403" spans="1:21" ht="11.25">
      <c r="A403" s="52" t="s">
        <v>1540</v>
      </c>
      <c r="B403" s="97" t="s">
        <v>1740</v>
      </c>
      <c r="C403" s="53"/>
      <c r="D403" s="56"/>
      <c r="E403" s="53"/>
      <c r="F403" s="57"/>
      <c r="G403" s="58"/>
      <c r="H403" s="58"/>
      <c r="I403" s="59"/>
      <c r="J403" s="59"/>
      <c r="K403" s="60"/>
      <c r="L403" s="60"/>
      <c r="M403" s="66"/>
      <c r="N403" s="61">
        <v>98</v>
      </c>
      <c r="O403" s="62"/>
      <c r="P403" s="63">
        <v>600</v>
      </c>
      <c r="Q403" s="64"/>
      <c r="R403" s="63">
        <v>600</v>
      </c>
      <c r="S403" s="65">
        <v>98</v>
      </c>
      <c r="T403" s="65">
        <v>98</v>
      </c>
      <c r="U403" s="65"/>
    </row>
    <row r="404" spans="1:21" ht="11.25">
      <c r="A404" s="52" t="s">
        <v>1208</v>
      </c>
      <c r="B404" s="116" t="s">
        <v>1209</v>
      </c>
      <c r="C404" s="53">
        <v>0</v>
      </c>
      <c r="D404" s="56">
        <v>752859</v>
      </c>
      <c r="E404" s="53">
        <v>752859</v>
      </c>
      <c r="F404" s="57">
        <f>C404+E404-D404</f>
        <v>0</v>
      </c>
      <c r="G404" s="46">
        <f>SUM(G405:G405)</f>
        <v>0</v>
      </c>
      <c r="H404" s="67">
        <f>SUM(H405:H405)</f>
        <v>11626730.8</v>
      </c>
      <c r="I404" s="59">
        <v>0</v>
      </c>
      <c r="J404" s="59">
        <v>0</v>
      </c>
      <c r="K404" s="60">
        <f>F404+J404-I404</f>
        <v>0</v>
      </c>
      <c r="L404" s="60">
        <f>+K404</f>
        <v>0</v>
      </c>
      <c r="M404" s="66">
        <v>0</v>
      </c>
      <c r="N404" s="61">
        <v>0</v>
      </c>
      <c r="O404" s="62">
        <v>0</v>
      </c>
      <c r="P404" s="63">
        <v>0</v>
      </c>
      <c r="Q404" s="64">
        <v>0</v>
      </c>
      <c r="R404" s="63">
        <v>0</v>
      </c>
      <c r="S404" s="65">
        <v>0</v>
      </c>
      <c r="T404" s="65">
        <v>0</v>
      </c>
      <c r="U404" s="65">
        <v>0</v>
      </c>
    </row>
    <row r="405" spans="1:21" ht="11.25">
      <c r="A405" s="52" t="s">
        <v>1210</v>
      </c>
      <c r="B405" s="116" t="s">
        <v>1709</v>
      </c>
      <c r="C405" s="53">
        <v>0</v>
      </c>
      <c r="D405" s="56">
        <v>10243427</v>
      </c>
      <c r="E405" s="53">
        <v>15362711</v>
      </c>
      <c r="F405" s="57">
        <f>C405+E405-D405</f>
        <v>5119284</v>
      </c>
      <c r="G405" s="58">
        <v>0</v>
      </c>
      <c r="H405" s="58">
        <f>F489</f>
        <v>11626730.8</v>
      </c>
      <c r="I405" s="59">
        <v>21282701</v>
      </c>
      <c r="J405" s="59">
        <v>21914509</v>
      </c>
      <c r="K405" s="60">
        <f>F405+J405-I405</f>
        <v>5751092</v>
      </c>
      <c r="L405" s="60">
        <f>+K405</f>
        <v>5751092</v>
      </c>
      <c r="M405" s="66">
        <v>0</v>
      </c>
      <c r="N405" s="61">
        <v>5846</v>
      </c>
      <c r="O405" s="62">
        <v>7917057</v>
      </c>
      <c r="P405" s="63">
        <v>11233</v>
      </c>
      <c r="Q405" s="64">
        <v>2529977</v>
      </c>
      <c r="R405" s="63">
        <v>5751</v>
      </c>
      <c r="S405" s="65">
        <v>364</v>
      </c>
      <c r="T405" s="65">
        <v>364</v>
      </c>
      <c r="U405" s="65">
        <v>0</v>
      </c>
    </row>
    <row r="406" spans="1:21" ht="11.25">
      <c r="A406" s="52" t="s">
        <v>1211</v>
      </c>
      <c r="B406" s="116" t="s">
        <v>1710</v>
      </c>
      <c r="C406" s="53">
        <v>0</v>
      </c>
      <c r="D406" s="56">
        <v>398547136</v>
      </c>
      <c r="E406" s="53">
        <v>580964821</v>
      </c>
      <c r="F406" s="57">
        <f>C406+E406-D406</f>
        <v>182417685</v>
      </c>
      <c r="G406" s="32" t="e">
        <f>#REF!+G462+G471+G483+#REF!+G496</f>
        <v>#REF!</v>
      </c>
      <c r="H406" s="79" t="e">
        <f>#REF!+H462+H471+H483+#REF!+H496</f>
        <v>#REF!</v>
      </c>
      <c r="I406" s="59">
        <v>344377921</v>
      </c>
      <c r="J406" s="59">
        <v>274789327</v>
      </c>
      <c r="K406" s="60">
        <f>F406+J406-I406</f>
        <v>112829091</v>
      </c>
      <c r="L406" s="60">
        <f>+K406</f>
        <v>112829091</v>
      </c>
      <c r="M406" s="66">
        <v>0</v>
      </c>
      <c r="N406" s="61">
        <v>113179</v>
      </c>
      <c r="O406" s="62">
        <v>446215542</v>
      </c>
      <c r="P406" s="63">
        <v>457053</v>
      </c>
      <c r="Q406" s="64">
        <v>549876921</v>
      </c>
      <c r="R406" s="63">
        <v>560364</v>
      </c>
      <c r="S406" s="65">
        <v>216490</v>
      </c>
      <c r="T406" s="65">
        <v>216490</v>
      </c>
      <c r="U406" s="65">
        <v>0</v>
      </c>
    </row>
    <row r="407" spans="1:21" ht="11.25">
      <c r="A407" s="52" t="s">
        <v>1533</v>
      </c>
      <c r="B407" s="97" t="s">
        <v>1711</v>
      </c>
      <c r="C407" s="53"/>
      <c r="D407" s="56"/>
      <c r="E407" s="53"/>
      <c r="F407" s="57"/>
      <c r="G407" s="58"/>
      <c r="H407" s="58"/>
      <c r="I407" s="59"/>
      <c r="J407" s="59"/>
      <c r="K407" s="60">
        <v>0</v>
      </c>
      <c r="L407" s="60"/>
      <c r="M407" s="66"/>
      <c r="N407" s="61">
        <v>0</v>
      </c>
      <c r="O407" s="62">
        <v>0</v>
      </c>
      <c r="P407" s="63">
        <v>0</v>
      </c>
      <c r="Q407" s="122">
        <v>30593439.22</v>
      </c>
      <c r="R407" s="63">
        <v>30593</v>
      </c>
      <c r="S407" s="65">
        <v>30593</v>
      </c>
      <c r="T407" s="65">
        <v>30593</v>
      </c>
      <c r="U407" s="65">
        <v>0</v>
      </c>
    </row>
    <row r="408" spans="1:21" ht="11.25">
      <c r="A408" s="52" t="s">
        <v>1212</v>
      </c>
      <c r="B408" s="116" t="s">
        <v>1712</v>
      </c>
      <c r="C408" s="53">
        <v>0</v>
      </c>
      <c r="D408" s="56">
        <v>72147396</v>
      </c>
      <c r="E408" s="53">
        <v>93077286</v>
      </c>
      <c r="F408" s="57">
        <f>C408+E408-D408</f>
        <v>20929890</v>
      </c>
      <c r="G408" s="46">
        <f>SUM(G409:G424)</f>
        <v>0</v>
      </c>
      <c r="H408" s="67">
        <f>SUM(H409:H424)</f>
        <v>5591107292.469999</v>
      </c>
      <c r="I408" s="59">
        <v>46345316</v>
      </c>
      <c r="J408" s="59">
        <v>63370610</v>
      </c>
      <c r="K408" s="60">
        <f>F408+J408-I408</f>
        <v>37955184</v>
      </c>
      <c r="L408" s="60">
        <f>+K408</f>
        <v>37955184</v>
      </c>
      <c r="M408" s="66">
        <v>0</v>
      </c>
      <c r="N408" s="61">
        <v>40069</v>
      </c>
      <c r="O408" s="62">
        <v>82918274</v>
      </c>
      <c r="P408" s="63">
        <v>89719</v>
      </c>
      <c r="Q408" s="64">
        <v>85174036</v>
      </c>
      <c r="R408" s="63">
        <v>90512</v>
      </c>
      <c r="S408" s="65">
        <v>40862</v>
      </c>
      <c r="T408" s="65">
        <v>40862</v>
      </c>
      <c r="U408" s="65">
        <v>0</v>
      </c>
    </row>
    <row r="409" spans="1:21" ht="11.25">
      <c r="A409" s="52" t="s">
        <v>1213</v>
      </c>
      <c r="B409" s="116" t="s">
        <v>1713</v>
      </c>
      <c r="C409" s="53">
        <v>0</v>
      </c>
      <c r="D409" s="56">
        <v>460212155.82</v>
      </c>
      <c r="E409" s="53">
        <v>513715143.97</v>
      </c>
      <c r="F409" s="57">
        <f>C409+E409-D409</f>
        <v>53502988.150000036</v>
      </c>
      <c r="G409" s="58">
        <v>0</v>
      </c>
      <c r="H409" s="58">
        <f>F498</f>
        <v>19028609</v>
      </c>
      <c r="I409" s="59">
        <v>99066725.96000001</v>
      </c>
      <c r="J409" s="59">
        <v>168981782.96</v>
      </c>
      <c r="K409" s="60">
        <f>F409+J409-I409</f>
        <v>123418045.15000004</v>
      </c>
      <c r="L409" s="60">
        <f>+K409</f>
        <v>123418045.15000004</v>
      </c>
      <c r="M409" s="66">
        <v>0</v>
      </c>
      <c r="N409" s="61">
        <v>123417</v>
      </c>
      <c r="O409" s="62">
        <v>192838064</v>
      </c>
      <c r="P409" s="63">
        <v>192838</v>
      </c>
      <c r="Q409" s="64">
        <v>133364629</v>
      </c>
      <c r="R409" s="63">
        <v>133366</v>
      </c>
      <c r="S409" s="65">
        <v>63945</v>
      </c>
      <c r="T409" s="65">
        <v>63945</v>
      </c>
      <c r="U409" s="65">
        <v>0</v>
      </c>
    </row>
    <row r="410" spans="1:21" ht="11.25">
      <c r="A410" s="44" t="s">
        <v>1214</v>
      </c>
      <c r="B410" s="115" t="s">
        <v>1215</v>
      </c>
      <c r="C410" s="45">
        <f aca="true" t="shared" si="132" ref="C410:K410">SUM(C411:C414)</f>
        <v>0</v>
      </c>
      <c r="D410" s="45">
        <f t="shared" si="132"/>
        <v>8453067879</v>
      </c>
      <c r="E410" s="45">
        <f t="shared" si="132"/>
        <v>8862975674</v>
      </c>
      <c r="F410" s="46">
        <f t="shared" si="132"/>
        <v>409907795</v>
      </c>
      <c r="G410" s="46">
        <f t="shared" si="132"/>
        <v>0</v>
      </c>
      <c r="H410" s="46">
        <f t="shared" si="132"/>
        <v>313540007.82</v>
      </c>
      <c r="I410" s="47">
        <f t="shared" si="132"/>
        <v>8006332303</v>
      </c>
      <c r="J410" s="47">
        <f t="shared" si="132"/>
        <v>8005454363</v>
      </c>
      <c r="K410" s="46">
        <f t="shared" si="132"/>
        <v>409029855</v>
      </c>
      <c r="L410" s="48">
        <v>0</v>
      </c>
      <c r="M410" s="48">
        <v>0</v>
      </c>
      <c r="N410" s="49">
        <v>409029</v>
      </c>
      <c r="O410" s="50">
        <v>6495537595</v>
      </c>
      <c r="P410" s="51">
        <v>6495538</v>
      </c>
      <c r="Q410" s="51">
        <v>6089405680</v>
      </c>
      <c r="R410" s="51">
        <v>6089407</v>
      </c>
      <c r="S410" s="89">
        <v>2898</v>
      </c>
      <c r="T410" s="89">
        <v>2898</v>
      </c>
      <c r="U410" s="89">
        <v>0</v>
      </c>
    </row>
    <row r="411" spans="1:21" ht="11.25">
      <c r="A411" s="52" t="s">
        <v>1216</v>
      </c>
      <c r="B411" s="116" t="s">
        <v>1217</v>
      </c>
      <c r="C411" s="53">
        <v>0</v>
      </c>
      <c r="D411" s="56">
        <v>92049322</v>
      </c>
      <c r="E411" s="53">
        <v>92049322</v>
      </c>
      <c r="F411" s="57">
        <f>C411+E411-D411</f>
        <v>0</v>
      </c>
      <c r="G411" s="58">
        <v>0</v>
      </c>
      <c r="H411" s="58">
        <f>F500</f>
        <v>27926669</v>
      </c>
      <c r="I411" s="59">
        <v>26845000</v>
      </c>
      <c r="J411" s="59">
        <v>26845000</v>
      </c>
      <c r="K411" s="60">
        <f>F411+J411-I411</f>
        <v>0</v>
      </c>
      <c r="L411" s="60">
        <f>+K411</f>
        <v>0</v>
      </c>
      <c r="M411" s="66">
        <v>0</v>
      </c>
      <c r="N411" s="61">
        <v>0</v>
      </c>
      <c r="O411" s="62">
        <v>0</v>
      </c>
      <c r="P411" s="63">
        <v>0</v>
      </c>
      <c r="Q411" s="64">
        <v>0</v>
      </c>
      <c r="R411" s="63">
        <v>0</v>
      </c>
      <c r="S411" s="65">
        <v>0</v>
      </c>
      <c r="T411" s="65">
        <v>0</v>
      </c>
      <c r="U411" s="65">
        <v>0</v>
      </c>
    </row>
    <row r="412" spans="1:21" ht="11.25">
      <c r="A412" s="52" t="s">
        <v>1218</v>
      </c>
      <c r="B412" s="116" t="s">
        <v>1219</v>
      </c>
      <c r="C412" s="53">
        <v>0</v>
      </c>
      <c r="D412" s="56">
        <v>717996520</v>
      </c>
      <c r="E412" s="53">
        <v>717996520</v>
      </c>
      <c r="F412" s="57">
        <f>C412+E412-D412</f>
        <v>0</v>
      </c>
      <c r="G412" s="58">
        <v>0</v>
      </c>
      <c r="H412" s="58">
        <f>F501</f>
        <v>45000000</v>
      </c>
      <c r="I412" s="59">
        <v>0</v>
      </c>
      <c r="J412" s="59">
        <v>0</v>
      </c>
      <c r="K412" s="60">
        <f>F412+J412-I412</f>
        <v>0</v>
      </c>
      <c r="L412" s="60">
        <f>+K412</f>
        <v>0</v>
      </c>
      <c r="M412" s="66">
        <v>0</v>
      </c>
      <c r="N412" s="61">
        <v>0</v>
      </c>
      <c r="O412" s="59">
        <v>0</v>
      </c>
      <c r="P412" s="63">
        <v>0</v>
      </c>
      <c r="Q412" s="63">
        <v>0</v>
      </c>
      <c r="R412" s="63">
        <v>0</v>
      </c>
      <c r="S412" s="65">
        <v>0</v>
      </c>
      <c r="T412" s="65">
        <v>0</v>
      </c>
      <c r="U412" s="65">
        <v>0</v>
      </c>
    </row>
    <row r="413" spans="1:21" ht="11.25">
      <c r="A413" s="52" t="s">
        <v>1220</v>
      </c>
      <c r="B413" s="116" t="s">
        <v>1769</v>
      </c>
      <c r="C413" s="53"/>
      <c r="D413" s="53"/>
      <c r="E413" s="53"/>
      <c r="F413" s="57">
        <v>0</v>
      </c>
      <c r="G413" s="58">
        <v>0</v>
      </c>
      <c r="H413" s="58">
        <f>F502</f>
        <v>82420038.71</v>
      </c>
      <c r="I413" s="59">
        <v>5251500</v>
      </c>
      <c r="J413" s="59">
        <v>5251500</v>
      </c>
      <c r="K413" s="60">
        <f>F413+J413-I413</f>
        <v>0</v>
      </c>
      <c r="L413" s="60">
        <f>+K413</f>
        <v>0</v>
      </c>
      <c r="M413" s="66">
        <v>0</v>
      </c>
      <c r="N413" s="61">
        <v>0</v>
      </c>
      <c r="O413" s="59">
        <v>0</v>
      </c>
      <c r="P413" s="63">
        <v>0</v>
      </c>
      <c r="Q413" s="63">
        <v>0</v>
      </c>
      <c r="R413" s="63">
        <v>0</v>
      </c>
      <c r="S413" s="65">
        <v>0</v>
      </c>
      <c r="T413" s="65">
        <v>0</v>
      </c>
      <c r="U413" s="65">
        <v>0</v>
      </c>
    </row>
    <row r="414" spans="1:21" ht="11.25">
      <c r="A414" s="52" t="s">
        <v>1221</v>
      </c>
      <c r="B414" s="116" t="s">
        <v>1714</v>
      </c>
      <c r="C414" s="53">
        <v>0</v>
      </c>
      <c r="D414" s="56">
        <v>7643022037</v>
      </c>
      <c r="E414" s="53">
        <v>8052929832</v>
      </c>
      <c r="F414" s="57">
        <f>C414+E414-D414</f>
        <v>409907795</v>
      </c>
      <c r="G414" s="58">
        <v>0</v>
      </c>
      <c r="H414" s="58">
        <f>F503</f>
        <v>158193300.11</v>
      </c>
      <c r="I414" s="59">
        <v>7974235803</v>
      </c>
      <c r="J414" s="59">
        <v>7973357863</v>
      </c>
      <c r="K414" s="60">
        <f>F414+J414-I414</f>
        <v>409029855</v>
      </c>
      <c r="L414" s="60">
        <f>+K414</f>
        <v>409029855</v>
      </c>
      <c r="M414" s="66">
        <v>0</v>
      </c>
      <c r="N414" s="61">
        <v>409029</v>
      </c>
      <c r="O414" s="62">
        <v>6495537595</v>
      </c>
      <c r="P414" s="63">
        <v>6495538</v>
      </c>
      <c r="Q414" s="64">
        <v>6089405680</v>
      </c>
      <c r="R414" s="63">
        <v>6089407</v>
      </c>
      <c r="S414" s="65">
        <v>2898</v>
      </c>
      <c r="T414" s="65">
        <v>2898</v>
      </c>
      <c r="U414" s="65">
        <v>0</v>
      </c>
    </row>
    <row r="415" spans="1:21" ht="11.25">
      <c r="A415" s="44" t="s">
        <v>1541</v>
      </c>
      <c r="B415" s="48" t="s">
        <v>1819</v>
      </c>
      <c r="C415" s="45">
        <f aca="true" t="shared" si="133" ref="C415:K415">SUM(C416)</f>
        <v>0</v>
      </c>
      <c r="D415" s="45">
        <f t="shared" si="133"/>
        <v>0</v>
      </c>
      <c r="E415" s="45">
        <f t="shared" si="133"/>
        <v>0</v>
      </c>
      <c r="F415" s="46">
        <f t="shared" si="133"/>
        <v>0</v>
      </c>
      <c r="G415" s="46">
        <f t="shared" si="133"/>
        <v>0</v>
      </c>
      <c r="H415" s="46">
        <f t="shared" si="133"/>
        <v>0</v>
      </c>
      <c r="I415" s="47">
        <f t="shared" si="133"/>
        <v>0</v>
      </c>
      <c r="J415" s="47">
        <f t="shared" si="133"/>
        <v>0</v>
      </c>
      <c r="K415" s="46">
        <f t="shared" si="133"/>
        <v>0</v>
      </c>
      <c r="L415" s="48">
        <v>0</v>
      </c>
      <c r="M415" s="48">
        <v>0</v>
      </c>
      <c r="N415" s="49">
        <v>54</v>
      </c>
      <c r="O415" s="50">
        <v>0</v>
      </c>
      <c r="P415" s="51">
        <v>0</v>
      </c>
      <c r="Q415" s="51">
        <v>0</v>
      </c>
      <c r="R415" s="51">
        <v>0</v>
      </c>
      <c r="S415" s="89">
        <v>54</v>
      </c>
      <c r="T415" s="89">
        <v>54</v>
      </c>
      <c r="U415" s="89">
        <v>0</v>
      </c>
    </row>
    <row r="416" spans="1:21" ht="11.25">
      <c r="A416" s="52" t="s">
        <v>1542</v>
      </c>
      <c r="B416" s="97" t="s">
        <v>1613</v>
      </c>
      <c r="C416" s="53"/>
      <c r="D416" s="56"/>
      <c r="E416" s="53"/>
      <c r="F416" s="57"/>
      <c r="G416" s="58"/>
      <c r="H416" s="58"/>
      <c r="I416" s="59"/>
      <c r="J416" s="59"/>
      <c r="K416" s="60"/>
      <c r="L416" s="60"/>
      <c r="M416" s="66"/>
      <c r="N416" s="61">
        <v>54</v>
      </c>
      <c r="O416" s="62"/>
      <c r="P416" s="63"/>
      <c r="Q416" s="64"/>
      <c r="R416" s="63"/>
      <c r="S416" s="65">
        <v>54</v>
      </c>
      <c r="T416" s="65">
        <v>54</v>
      </c>
      <c r="U416" s="65"/>
    </row>
    <row r="417" spans="1:21" ht="11.25">
      <c r="A417" s="44" t="s">
        <v>1222</v>
      </c>
      <c r="B417" s="115" t="s">
        <v>1223</v>
      </c>
      <c r="C417" s="45">
        <f aca="true" t="shared" si="134" ref="C417:K417">SUM(C418)</f>
        <v>0</v>
      </c>
      <c r="D417" s="45">
        <f t="shared" si="134"/>
        <v>46315646.22</v>
      </c>
      <c r="E417" s="45">
        <f t="shared" si="134"/>
        <v>46315646.22</v>
      </c>
      <c r="F417" s="46">
        <f t="shared" si="134"/>
        <v>0</v>
      </c>
      <c r="G417" s="46">
        <f t="shared" si="134"/>
        <v>0</v>
      </c>
      <c r="H417" s="46">
        <f t="shared" si="134"/>
        <v>1908100</v>
      </c>
      <c r="I417" s="47">
        <f t="shared" si="134"/>
        <v>857794698.09</v>
      </c>
      <c r="J417" s="47">
        <f t="shared" si="134"/>
        <v>857794698.09</v>
      </c>
      <c r="K417" s="46">
        <f t="shared" si="134"/>
        <v>0</v>
      </c>
      <c r="L417" s="48">
        <v>0</v>
      </c>
      <c r="M417" s="48">
        <v>0</v>
      </c>
      <c r="N417" s="49">
        <v>0</v>
      </c>
      <c r="O417" s="50">
        <v>17352269.11</v>
      </c>
      <c r="P417" s="51">
        <v>17352</v>
      </c>
      <c r="Q417" s="51">
        <v>17352269.11</v>
      </c>
      <c r="R417" s="51">
        <v>17352</v>
      </c>
      <c r="S417" s="89">
        <v>0</v>
      </c>
      <c r="T417" s="89">
        <v>0</v>
      </c>
      <c r="U417" s="89">
        <v>0</v>
      </c>
    </row>
    <row r="418" spans="1:21" ht="11.25">
      <c r="A418" s="52" t="s">
        <v>1224</v>
      </c>
      <c r="B418" s="116" t="s">
        <v>1715</v>
      </c>
      <c r="C418" s="53">
        <v>0</v>
      </c>
      <c r="D418" s="56">
        <v>46315646.22</v>
      </c>
      <c r="E418" s="53">
        <v>46315646.22</v>
      </c>
      <c r="F418" s="57">
        <f>C418+E418-D418</f>
        <v>0</v>
      </c>
      <c r="G418" s="58">
        <v>0</v>
      </c>
      <c r="H418" s="58">
        <f>F506</f>
        <v>1908100</v>
      </c>
      <c r="I418" s="59">
        <v>857794698.09</v>
      </c>
      <c r="J418" s="59">
        <v>857794698.09</v>
      </c>
      <c r="K418" s="60">
        <f>F418+J418-I418</f>
        <v>0</v>
      </c>
      <c r="L418" s="60">
        <f>+K418</f>
        <v>0</v>
      </c>
      <c r="M418" s="66">
        <v>0</v>
      </c>
      <c r="N418" s="61">
        <v>0</v>
      </c>
      <c r="O418" s="62">
        <v>17352269.11</v>
      </c>
      <c r="P418" s="63">
        <v>17352</v>
      </c>
      <c r="Q418" s="64">
        <v>17352269.11</v>
      </c>
      <c r="R418" s="63">
        <v>17352</v>
      </c>
      <c r="S418" s="65">
        <v>0</v>
      </c>
      <c r="T418" s="65">
        <v>0</v>
      </c>
      <c r="U418" s="65">
        <v>0</v>
      </c>
    </row>
    <row r="419" spans="1:21" ht="11.25">
      <c r="A419" s="37" t="s">
        <v>1225</v>
      </c>
      <c r="B419" s="114" t="s">
        <v>1226</v>
      </c>
      <c r="C419" s="38">
        <f aca="true" t="shared" si="135" ref="C419:K419">C420</f>
        <v>0</v>
      </c>
      <c r="D419" s="38">
        <f t="shared" si="135"/>
        <v>2861179558</v>
      </c>
      <c r="E419" s="38">
        <f t="shared" si="135"/>
        <v>3659035671</v>
      </c>
      <c r="F419" s="39">
        <f t="shared" si="135"/>
        <v>797856113</v>
      </c>
      <c r="G419" s="39">
        <f t="shared" si="135"/>
        <v>0</v>
      </c>
      <c r="H419" s="39">
        <f t="shared" si="135"/>
        <v>2207771092.91</v>
      </c>
      <c r="I419" s="40">
        <f t="shared" si="135"/>
        <v>3266186673</v>
      </c>
      <c r="J419" s="40">
        <f t="shared" si="135"/>
        <v>3210271249</v>
      </c>
      <c r="K419" s="39">
        <f t="shared" si="135"/>
        <v>741940689</v>
      </c>
      <c r="L419" s="41">
        <v>0</v>
      </c>
      <c r="M419" s="41">
        <v>0</v>
      </c>
      <c r="N419" s="70">
        <v>749373</v>
      </c>
      <c r="O419" s="43">
        <v>3310725822</v>
      </c>
      <c r="P419" s="42">
        <v>3422663</v>
      </c>
      <c r="Q419" s="42">
        <v>3363527730</v>
      </c>
      <c r="R419" s="42">
        <v>3468809</v>
      </c>
      <c r="S419" s="78">
        <v>795519</v>
      </c>
      <c r="T419" s="78">
        <v>795519</v>
      </c>
      <c r="U419" s="78">
        <v>0</v>
      </c>
    </row>
    <row r="420" spans="1:21" ht="11.25">
      <c r="A420" s="44" t="s">
        <v>1227</v>
      </c>
      <c r="B420" s="115" t="s">
        <v>1228</v>
      </c>
      <c r="C420" s="45">
        <f aca="true" t="shared" si="136" ref="C420:H420">SUM(C421:C427)</f>
        <v>0</v>
      </c>
      <c r="D420" s="45">
        <f t="shared" si="136"/>
        <v>2861179558</v>
      </c>
      <c r="E420" s="45">
        <f t="shared" si="136"/>
        <v>3659035671</v>
      </c>
      <c r="F420" s="46">
        <f t="shared" si="136"/>
        <v>797856113</v>
      </c>
      <c r="G420" s="46">
        <f t="shared" si="136"/>
        <v>0</v>
      </c>
      <c r="H420" s="46">
        <f t="shared" si="136"/>
        <v>2207771092.91</v>
      </c>
      <c r="I420" s="47">
        <f>+I421+I422+I423+I424+I425+I426+I427</f>
        <v>3266186673</v>
      </c>
      <c r="J420" s="47">
        <f>+J421+J422+J423+J424+J425+J426+J427</f>
        <v>3210271249</v>
      </c>
      <c r="K420" s="46">
        <f>+K421+K422+K423+K424+K425+K426+K427</f>
        <v>741940689</v>
      </c>
      <c r="L420" s="48">
        <v>0</v>
      </c>
      <c r="M420" s="48">
        <v>0</v>
      </c>
      <c r="N420" s="89">
        <v>749373</v>
      </c>
      <c r="O420" s="89">
        <v>3310725822</v>
      </c>
      <c r="P420" s="89">
        <v>3422663</v>
      </c>
      <c r="Q420" s="89">
        <v>3363527730</v>
      </c>
      <c r="R420" s="89">
        <v>3468809</v>
      </c>
      <c r="S420" s="89">
        <v>795519</v>
      </c>
      <c r="T420" s="89">
        <v>795519</v>
      </c>
      <c r="U420" s="89">
        <v>0</v>
      </c>
    </row>
    <row r="421" spans="1:21" ht="11.25">
      <c r="A421" s="52" t="s">
        <v>1229</v>
      </c>
      <c r="B421" s="116" t="s">
        <v>1716</v>
      </c>
      <c r="C421" s="53">
        <v>0</v>
      </c>
      <c r="D421" s="56">
        <v>2502885593</v>
      </c>
      <c r="E421" s="53">
        <f>2504320592+750000</f>
        <v>2505070592</v>
      </c>
      <c r="F421" s="57">
        <f aca="true" t="shared" si="137" ref="F421:F427">C421+E421-D421</f>
        <v>2184999</v>
      </c>
      <c r="G421" s="58">
        <v>0</v>
      </c>
      <c r="H421" s="58">
        <f>F509</f>
        <v>52292000</v>
      </c>
      <c r="I421" s="59">
        <v>2967930966</v>
      </c>
      <c r="J421" s="59">
        <v>2965745967</v>
      </c>
      <c r="K421" s="60">
        <f aca="true" t="shared" si="138" ref="K421:K427">F421+J421-I421</f>
        <v>0</v>
      </c>
      <c r="L421" s="60">
        <f aca="true" t="shared" si="139" ref="L421:L427">+K421</f>
        <v>0</v>
      </c>
      <c r="M421" s="66">
        <v>0</v>
      </c>
      <c r="N421" s="61">
        <v>33</v>
      </c>
      <c r="O421" s="62">
        <v>3129741485</v>
      </c>
      <c r="P421" s="63">
        <v>3228830</v>
      </c>
      <c r="Q421" s="64">
        <v>3129741485</v>
      </c>
      <c r="R421" s="63">
        <v>3228830</v>
      </c>
      <c r="S421" s="65">
        <v>33</v>
      </c>
      <c r="T421" s="65">
        <v>33</v>
      </c>
      <c r="U421" s="65">
        <v>0</v>
      </c>
    </row>
    <row r="422" spans="1:21" ht="11.25">
      <c r="A422" s="52" t="s">
        <v>1230</v>
      </c>
      <c r="B422" s="116" t="s">
        <v>1717</v>
      </c>
      <c r="C422" s="53">
        <v>0</v>
      </c>
      <c r="D422" s="56">
        <v>183781787</v>
      </c>
      <c r="E422" s="53">
        <v>220483908</v>
      </c>
      <c r="F422" s="57">
        <f t="shared" si="137"/>
        <v>36702121</v>
      </c>
      <c r="G422" s="58">
        <v>0</v>
      </c>
      <c r="H422" s="58">
        <f>F512</f>
        <v>79191604.01</v>
      </c>
      <c r="I422" s="59">
        <v>207211072</v>
      </c>
      <c r="J422" s="59">
        <v>207211072</v>
      </c>
      <c r="K422" s="60">
        <f t="shared" si="138"/>
        <v>36702121</v>
      </c>
      <c r="L422" s="60">
        <f t="shared" si="139"/>
        <v>36702121</v>
      </c>
      <c r="M422" s="66">
        <v>0</v>
      </c>
      <c r="N422" s="61">
        <v>36702</v>
      </c>
      <c r="O422" s="62">
        <v>164133231</v>
      </c>
      <c r="P422" s="63">
        <v>169583</v>
      </c>
      <c r="Q422" s="64">
        <v>228133231</v>
      </c>
      <c r="R422" s="63">
        <v>233583</v>
      </c>
      <c r="S422" s="65">
        <v>100702</v>
      </c>
      <c r="T422" s="65">
        <v>100702</v>
      </c>
      <c r="U422" s="65">
        <v>0</v>
      </c>
    </row>
    <row r="423" spans="1:21" ht="11.25">
      <c r="A423" s="52" t="s">
        <v>1231</v>
      </c>
      <c r="B423" s="116" t="s">
        <v>1718</v>
      </c>
      <c r="C423" s="53">
        <v>0</v>
      </c>
      <c r="D423" s="56">
        <v>58032642</v>
      </c>
      <c r="E423" s="53">
        <v>412157079</v>
      </c>
      <c r="F423" s="57">
        <f t="shared" si="137"/>
        <v>354124437</v>
      </c>
      <c r="G423" s="58">
        <v>0</v>
      </c>
      <c r="H423" s="58">
        <f>F513</f>
        <v>4373897</v>
      </c>
      <c r="I423" s="59">
        <v>36315916</v>
      </c>
      <c r="J423" s="59">
        <v>0</v>
      </c>
      <c r="K423" s="60">
        <f t="shared" si="138"/>
        <v>317808521</v>
      </c>
      <c r="L423" s="60">
        <f t="shared" si="139"/>
        <v>317808521</v>
      </c>
      <c r="M423" s="66">
        <v>0</v>
      </c>
      <c r="N423" s="61">
        <v>317810</v>
      </c>
      <c r="O423" s="62">
        <v>11198092</v>
      </c>
      <c r="P423" s="63">
        <v>11199</v>
      </c>
      <c r="Q423" s="64">
        <v>0</v>
      </c>
      <c r="R423" s="63">
        <v>255</v>
      </c>
      <c r="S423" s="65">
        <v>306866</v>
      </c>
      <c r="T423" s="65">
        <v>306866</v>
      </c>
      <c r="U423" s="65">
        <v>0</v>
      </c>
    </row>
    <row r="424" spans="1:21" ht="11.25">
      <c r="A424" s="52" t="s">
        <v>1232</v>
      </c>
      <c r="B424" s="116" t="s">
        <v>1719</v>
      </c>
      <c r="C424" s="53">
        <v>0</v>
      </c>
      <c r="D424" s="56">
        <v>37063569</v>
      </c>
      <c r="E424" s="53">
        <v>281016190</v>
      </c>
      <c r="F424" s="57">
        <f t="shared" si="137"/>
        <v>243952621</v>
      </c>
      <c r="G424" s="58">
        <v>0</v>
      </c>
      <c r="H424" s="58">
        <f>F514</f>
        <v>389782781</v>
      </c>
      <c r="I424" s="59">
        <v>13983048</v>
      </c>
      <c r="J424" s="59">
        <v>0</v>
      </c>
      <c r="K424" s="60">
        <f t="shared" si="138"/>
        <v>229969573</v>
      </c>
      <c r="L424" s="60">
        <f t="shared" si="139"/>
        <v>229969573</v>
      </c>
      <c r="M424" s="66">
        <v>0</v>
      </c>
      <c r="N424" s="61">
        <v>229970</v>
      </c>
      <c r="O424" s="62"/>
      <c r="P424" s="63">
        <v>0</v>
      </c>
      <c r="Q424" s="64"/>
      <c r="R424" s="63">
        <v>255</v>
      </c>
      <c r="S424" s="65">
        <v>230225</v>
      </c>
      <c r="T424" s="65">
        <v>230225</v>
      </c>
      <c r="U424" s="65">
        <v>0</v>
      </c>
    </row>
    <row r="425" spans="1:21" ht="11.25">
      <c r="A425" s="52" t="s">
        <v>1233</v>
      </c>
      <c r="B425" s="116" t="s">
        <v>1720</v>
      </c>
      <c r="C425" s="53">
        <v>0</v>
      </c>
      <c r="D425" s="56">
        <v>6222924</v>
      </c>
      <c r="E425" s="53">
        <v>159409266</v>
      </c>
      <c r="F425" s="57">
        <f t="shared" si="137"/>
        <v>153186342</v>
      </c>
      <c r="G425" s="46">
        <f>SUM(G426:G426)</f>
        <v>0</v>
      </c>
      <c r="H425" s="67">
        <f>SUM(H426:H426)</f>
        <v>5640309</v>
      </c>
      <c r="I425" s="59">
        <v>3431461</v>
      </c>
      <c r="J425" s="59">
        <v>0</v>
      </c>
      <c r="K425" s="60">
        <f t="shared" si="138"/>
        <v>149754881</v>
      </c>
      <c r="L425" s="60">
        <f t="shared" si="139"/>
        <v>149754881</v>
      </c>
      <c r="M425" s="66">
        <v>0</v>
      </c>
      <c r="N425" s="61">
        <v>157153</v>
      </c>
      <c r="O425" s="62"/>
      <c r="P425" s="63">
        <v>7398</v>
      </c>
      <c r="Q425" s="64"/>
      <c r="R425" s="63">
        <v>0</v>
      </c>
      <c r="S425" s="65">
        <v>149755</v>
      </c>
      <c r="T425" s="65">
        <v>149755</v>
      </c>
      <c r="U425" s="65">
        <v>0</v>
      </c>
    </row>
    <row r="426" spans="1:21" ht="11.25">
      <c r="A426" s="52" t="s">
        <v>1234</v>
      </c>
      <c r="B426" s="116" t="s">
        <v>1723</v>
      </c>
      <c r="C426" s="53">
        <v>0</v>
      </c>
      <c r="D426" s="56">
        <v>1902173</v>
      </c>
      <c r="E426" s="53">
        <v>1902173</v>
      </c>
      <c r="F426" s="57">
        <f t="shared" si="137"/>
        <v>0</v>
      </c>
      <c r="G426" s="58">
        <v>0</v>
      </c>
      <c r="H426" s="58">
        <f>F516</f>
        <v>5640309</v>
      </c>
      <c r="I426" s="59">
        <v>9870488</v>
      </c>
      <c r="J426" s="59">
        <v>9870488</v>
      </c>
      <c r="K426" s="60">
        <f t="shared" si="138"/>
        <v>0</v>
      </c>
      <c r="L426" s="60">
        <f t="shared" si="139"/>
        <v>0</v>
      </c>
      <c r="M426" s="66">
        <v>0</v>
      </c>
      <c r="N426" s="61">
        <v>0</v>
      </c>
      <c r="O426" s="62">
        <v>5653014</v>
      </c>
      <c r="P426" s="63">
        <v>5653</v>
      </c>
      <c r="Q426" s="64">
        <v>5653014</v>
      </c>
      <c r="R426" s="63">
        <v>5885</v>
      </c>
      <c r="S426" s="65">
        <v>232</v>
      </c>
      <c r="T426" s="65">
        <v>232</v>
      </c>
      <c r="U426" s="65">
        <v>0</v>
      </c>
    </row>
    <row r="427" spans="1:21" ht="11.25">
      <c r="A427" s="52" t="s">
        <v>1235</v>
      </c>
      <c r="B427" s="116" t="s">
        <v>1721</v>
      </c>
      <c r="C427" s="53">
        <v>0</v>
      </c>
      <c r="D427" s="56">
        <v>71290870</v>
      </c>
      <c r="E427" s="53">
        <v>78996463</v>
      </c>
      <c r="F427" s="57">
        <f t="shared" si="137"/>
        <v>7705593</v>
      </c>
      <c r="G427" s="46">
        <f>SUM(G428:G432)</f>
        <v>0</v>
      </c>
      <c r="H427" s="67">
        <f>SUM(H428:H432)</f>
        <v>1670850192.9</v>
      </c>
      <c r="I427" s="59">
        <v>27443722</v>
      </c>
      <c r="J427" s="59">
        <v>27443722</v>
      </c>
      <c r="K427" s="60">
        <f t="shared" si="138"/>
        <v>7705593</v>
      </c>
      <c r="L427" s="60">
        <f t="shared" si="139"/>
        <v>7705593</v>
      </c>
      <c r="M427" s="66">
        <v>0</v>
      </c>
      <c r="N427" s="61">
        <v>7705</v>
      </c>
      <c r="O427" s="59">
        <v>0</v>
      </c>
      <c r="P427" s="63">
        <v>0</v>
      </c>
      <c r="Q427" s="63">
        <v>0</v>
      </c>
      <c r="R427" s="63">
        <v>1</v>
      </c>
      <c r="S427" s="65">
        <v>7706</v>
      </c>
      <c r="T427" s="65">
        <v>7706</v>
      </c>
      <c r="U427" s="65">
        <v>0</v>
      </c>
    </row>
    <row r="428" spans="1:21" ht="11.25">
      <c r="A428" s="37" t="s">
        <v>1236</v>
      </c>
      <c r="B428" s="114" t="s">
        <v>1237</v>
      </c>
      <c r="C428" s="38">
        <f aca="true" t="shared" si="140" ref="C428:K428">C429+C431</f>
        <v>0</v>
      </c>
      <c r="D428" s="38">
        <f t="shared" si="140"/>
        <v>52305982.7</v>
      </c>
      <c r="E428" s="38">
        <f t="shared" si="140"/>
        <v>467721665.22999996</v>
      </c>
      <c r="F428" s="39">
        <f t="shared" si="140"/>
        <v>415415682.53</v>
      </c>
      <c r="G428" s="39">
        <f t="shared" si="140"/>
        <v>0</v>
      </c>
      <c r="H428" s="39">
        <f t="shared" si="140"/>
        <v>738140397.95</v>
      </c>
      <c r="I428" s="40">
        <f t="shared" si="140"/>
        <v>889372948.09</v>
      </c>
      <c r="J428" s="40">
        <f t="shared" si="140"/>
        <v>1357619097.7</v>
      </c>
      <c r="K428" s="39">
        <f t="shared" si="140"/>
        <v>883661832.14</v>
      </c>
      <c r="L428" s="41">
        <v>0</v>
      </c>
      <c r="M428" s="41">
        <v>0</v>
      </c>
      <c r="N428" s="70">
        <v>924085</v>
      </c>
      <c r="O428" s="43">
        <v>17352269.11</v>
      </c>
      <c r="P428" s="42">
        <v>45716</v>
      </c>
      <c r="Q428" s="42">
        <v>1967440073588.66</v>
      </c>
      <c r="R428" s="42">
        <v>1967475582</v>
      </c>
      <c r="S428" s="78">
        <v>1968353951</v>
      </c>
      <c r="T428" s="78">
        <v>1968353951</v>
      </c>
      <c r="U428" s="78">
        <v>0</v>
      </c>
    </row>
    <row r="429" spans="1:21" ht="11.25">
      <c r="A429" s="44" t="s">
        <v>1238</v>
      </c>
      <c r="B429" s="115" t="s">
        <v>1239</v>
      </c>
      <c r="C429" s="45">
        <f aca="true" t="shared" si="141" ref="C429:K429">SUM(C430)</f>
        <v>0</v>
      </c>
      <c r="D429" s="45">
        <f t="shared" si="141"/>
        <v>2086700.7</v>
      </c>
      <c r="E429" s="45">
        <f t="shared" si="141"/>
        <v>2086700.7</v>
      </c>
      <c r="F429" s="46">
        <f t="shared" si="141"/>
        <v>0</v>
      </c>
      <c r="G429" s="46">
        <f t="shared" si="141"/>
        <v>0</v>
      </c>
      <c r="H429" s="46">
        <f t="shared" si="141"/>
        <v>9707697</v>
      </c>
      <c r="I429" s="47">
        <f t="shared" si="141"/>
        <v>857794698.09</v>
      </c>
      <c r="J429" s="47">
        <f t="shared" si="141"/>
        <v>857794698.09</v>
      </c>
      <c r="K429" s="46">
        <f t="shared" si="141"/>
        <v>0</v>
      </c>
      <c r="L429" s="48">
        <v>0</v>
      </c>
      <c r="M429" s="48">
        <v>0</v>
      </c>
      <c r="N429" s="49">
        <v>0</v>
      </c>
      <c r="O429" s="50">
        <v>17352269.11</v>
      </c>
      <c r="P429" s="51">
        <v>19321</v>
      </c>
      <c r="Q429" s="51">
        <v>1966939338834.75</v>
      </c>
      <c r="R429" s="51">
        <v>1966941308</v>
      </c>
      <c r="S429" s="89">
        <v>1966921987</v>
      </c>
      <c r="T429" s="89">
        <v>1966921987</v>
      </c>
      <c r="U429" s="89">
        <v>0</v>
      </c>
    </row>
    <row r="430" spans="1:21" ht="11.25">
      <c r="A430" s="52" t="s">
        <v>1240</v>
      </c>
      <c r="B430" s="116" t="s">
        <v>1722</v>
      </c>
      <c r="C430" s="53">
        <v>0</v>
      </c>
      <c r="D430" s="56">
        <v>2086700.7</v>
      </c>
      <c r="E430" s="53">
        <v>2086700.7</v>
      </c>
      <c r="F430" s="57">
        <f>C430+E430-D430</f>
        <v>0</v>
      </c>
      <c r="G430" s="58">
        <v>0</v>
      </c>
      <c r="H430" s="58">
        <f>F521</f>
        <v>9707697</v>
      </c>
      <c r="I430" s="59">
        <v>857794698.09</v>
      </c>
      <c r="J430" s="59">
        <v>857794698.09</v>
      </c>
      <c r="K430" s="60">
        <f>F430+J430-I430</f>
        <v>0</v>
      </c>
      <c r="L430" s="60">
        <f>+K430</f>
        <v>0</v>
      </c>
      <c r="M430" s="66">
        <v>0</v>
      </c>
      <c r="N430" s="61">
        <v>0</v>
      </c>
      <c r="O430" s="62">
        <v>17352269.11</v>
      </c>
      <c r="P430" s="63">
        <v>19321</v>
      </c>
      <c r="Q430" s="64">
        <v>1966939338834.75</v>
      </c>
      <c r="R430" s="63">
        <v>1966941308</v>
      </c>
      <c r="S430" s="65">
        <v>1966921987</v>
      </c>
      <c r="T430" s="65">
        <v>1966921987</v>
      </c>
      <c r="U430" s="65">
        <v>0</v>
      </c>
    </row>
    <row r="431" spans="1:21" ht="11.25">
      <c r="A431" s="44" t="s">
        <v>1241</v>
      </c>
      <c r="B431" s="115" t="s">
        <v>1242</v>
      </c>
      <c r="C431" s="45">
        <f aca="true" t="shared" si="142" ref="C431:K431">SUM(C432:C437)</f>
        <v>0</v>
      </c>
      <c r="D431" s="45">
        <f t="shared" si="142"/>
        <v>50219282</v>
      </c>
      <c r="E431" s="45">
        <f t="shared" si="142"/>
        <v>465634964.53</v>
      </c>
      <c r="F431" s="46">
        <f t="shared" si="142"/>
        <v>415415682.53</v>
      </c>
      <c r="G431" s="46">
        <f t="shared" si="142"/>
        <v>0</v>
      </c>
      <c r="H431" s="46">
        <f t="shared" si="142"/>
        <v>728432700.95</v>
      </c>
      <c r="I431" s="47">
        <f t="shared" si="142"/>
        <v>31578250</v>
      </c>
      <c r="J431" s="47">
        <f t="shared" si="142"/>
        <v>499824399.60999995</v>
      </c>
      <c r="K431" s="46">
        <f t="shared" si="142"/>
        <v>883661832.14</v>
      </c>
      <c r="L431" s="48">
        <v>0</v>
      </c>
      <c r="M431" s="48">
        <v>0</v>
      </c>
      <c r="N431" s="49">
        <v>924085</v>
      </c>
      <c r="O431" s="50">
        <v>0</v>
      </c>
      <c r="P431" s="51">
        <v>26395</v>
      </c>
      <c r="Q431" s="51">
        <v>500734753.90999997</v>
      </c>
      <c r="R431" s="51">
        <v>534274</v>
      </c>
      <c r="S431" s="89">
        <v>1431964</v>
      </c>
      <c r="T431" s="89">
        <v>1431964</v>
      </c>
      <c r="U431" s="89">
        <v>0</v>
      </c>
    </row>
    <row r="432" spans="1:21" ht="11.25">
      <c r="A432" s="52" t="s">
        <v>1243</v>
      </c>
      <c r="B432" s="116" t="s">
        <v>1717</v>
      </c>
      <c r="C432" s="53">
        <v>0</v>
      </c>
      <c r="D432" s="56">
        <v>1500000</v>
      </c>
      <c r="E432" s="53">
        <v>1500000</v>
      </c>
      <c r="F432" s="57">
        <f>C432+E432-D432</f>
        <v>0</v>
      </c>
      <c r="G432" s="58">
        <v>0</v>
      </c>
      <c r="H432" s="58">
        <f>F523</f>
        <v>184861700</v>
      </c>
      <c r="I432" s="59">
        <v>0</v>
      </c>
      <c r="J432" s="59">
        <v>0</v>
      </c>
      <c r="K432" s="60">
        <f>F432+J432-I432</f>
        <v>0</v>
      </c>
      <c r="L432" s="60">
        <f>+K432</f>
        <v>0</v>
      </c>
      <c r="M432" s="66">
        <v>0</v>
      </c>
      <c r="N432" s="61">
        <v>0</v>
      </c>
      <c r="O432" s="59">
        <v>0</v>
      </c>
      <c r="P432" s="63">
        <v>0</v>
      </c>
      <c r="Q432" s="63">
        <v>0</v>
      </c>
      <c r="R432" s="63">
        <v>0</v>
      </c>
      <c r="S432" s="65">
        <v>0</v>
      </c>
      <c r="T432" s="65">
        <v>0</v>
      </c>
      <c r="U432" s="65">
        <v>0</v>
      </c>
    </row>
    <row r="433" spans="1:21" ht="11.25">
      <c r="A433" s="52" t="s">
        <v>1543</v>
      </c>
      <c r="B433" s="97" t="s">
        <v>1718</v>
      </c>
      <c r="C433" s="53"/>
      <c r="D433" s="56"/>
      <c r="E433" s="53"/>
      <c r="F433" s="57"/>
      <c r="G433" s="58"/>
      <c r="H433" s="58"/>
      <c r="I433" s="59"/>
      <c r="J433" s="59"/>
      <c r="K433" s="60"/>
      <c r="L433" s="60"/>
      <c r="M433" s="66"/>
      <c r="N433" s="61">
        <v>11624</v>
      </c>
      <c r="O433" s="59"/>
      <c r="P433" s="63">
        <v>12420</v>
      </c>
      <c r="Q433" s="63"/>
      <c r="R433" s="63">
        <v>14706</v>
      </c>
      <c r="S433" s="65">
        <v>13910</v>
      </c>
      <c r="T433" s="65">
        <v>13910</v>
      </c>
      <c r="U433" s="65"/>
    </row>
    <row r="434" spans="1:21" ht="11.25">
      <c r="A434" s="52" t="s">
        <v>1244</v>
      </c>
      <c r="B434" s="116" t="s">
        <v>1720</v>
      </c>
      <c r="C434" s="53">
        <v>0</v>
      </c>
      <c r="D434" s="56">
        <v>0</v>
      </c>
      <c r="E434" s="53">
        <v>79191604.01</v>
      </c>
      <c r="F434" s="57">
        <f>C434+E434-D434</f>
        <v>79191604.01</v>
      </c>
      <c r="G434" s="46">
        <f>SUM(G435:G441)</f>
        <v>0</v>
      </c>
      <c r="H434" s="67">
        <f>SUM(H435:H441)</f>
        <v>455126260.95000005</v>
      </c>
      <c r="I434" s="59">
        <v>0</v>
      </c>
      <c r="J434" s="59">
        <v>85281004.35</v>
      </c>
      <c r="K434" s="60">
        <f>F434+J434-I434</f>
        <v>164472608.36</v>
      </c>
      <c r="L434" s="60">
        <f>+K434</f>
        <v>164472608.36</v>
      </c>
      <c r="M434" s="66">
        <v>0</v>
      </c>
      <c r="N434" s="61">
        <v>164472</v>
      </c>
      <c r="O434" s="62">
        <v>0</v>
      </c>
      <c r="P434" s="63">
        <v>0</v>
      </c>
      <c r="Q434" s="64">
        <v>85436330.75999999</v>
      </c>
      <c r="R434" s="63">
        <v>85437</v>
      </c>
      <c r="S434" s="65">
        <v>249909</v>
      </c>
      <c r="T434" s="65">
        <v>249909</v>
      </c>
      <c r="U434" s="65">
        <v>0</v>
      </c>
    </row>
    <row r="435" spans="1:21" ht="11.25">
      <c r="A435" s="52" t="s">
        <v>1245</v>
      </c>
      <c r="B435" s="116" t="s">
        <v>1719</v>
      </c>
      <c r="C435" s="53">
        <v>0</v>
      </c>
      <c r="D435" s="56">
        <v>0</v>
      </c>
      <c r="E435" s="53">
        <v>82420038.71</v>
      </c>
      <c r="F435" s="57">
        <f>C435+E435-D435</f>
        <v>82420038.71</v>
      </c>
      <c r="G435" s="58">
        <v>0</v>
      </c>
      <c r="H435" s="58">
        <f>F525</f>
        <v>66110010</v>
      </c>
      <c r="I435" s="59">
        <v>0</v>
      </c>
      <c r="J435" s="59">
        <v>88757687.97999999</v>
      </c>
      <c r="K435" s="60">
        <f>F435+J435-I435</f>
        <v>171177726.69</v>
      </c>
      <c r="L435" s="60">
        <f>+K435</f>
        <v>171177726.69</v>
      </c>
      <c r="M435" s="66">
        <v>0</v>
      </c>
      <c r="N435" s="61">
        <v>182742</v>
      </c>
      <c r="O435" s="62">
        <v>0</v>
      </c>
      <c r="P435" s="63">
        <v>5630</v>
      </c>
      <c r="Q435" s="64">
        <v>88919346.64</v>
      </c>
      <c r="R435" s="63">
        <v>96896</v>
      </c>
      <c r="S435" s="65">
        <v>274008</v>
      </c>
      <c r="T435" s="65">
        <v>274008</v>
      </c>
      <c r="U435" s="65">
        <v>0</v>
      </c>
    </row>
    <row r="436" spans="1:21" ht="11.25">
      <c r="A436" s="52" t="s">
        <v>1246</v>
      </c>
      <c r="B436" s="116" t="s">
        <v>1721</v>
      </c>
      <c r="C436" s="53">
        <v>0</v>
      </c>
      <c r="D436" s="56">
        <v>46333499</v>
      </c>
      <c r="E436" s="53">
        <v>144330021.7</v>
      </c>
      <c r="F436" s="57">
        <f>C436+E436-D436</f>
        <v>97996522.69999999</v>
      </c>
      <c r="G436" s="58">
        <v>0</v>
      </c>
      <c r="H436" s="58">
        <f>F526</f>
        <v>11316395</v>
      </c>
      <c r="I436" s="59">
        <v>27443722</v>
      </c>
      <c r="J436" s="59">
        <v>155428209.38</v>
      </c>
      <c r="K436" s="60">
        <f>F436+J436-I436</f>
        <v>225981010.07999998</v>
      </c>
      <c r="L436" s="60">
        <f>+K436</f>
        <v>225981010.07999998</v>
      </c>
      <c r="M436" s="66">
        <v>0</v>
      </c>
      <c r="N436" s="61">
        <v>232568</v>
      </c>
      <c r="O436" s="62">
        <v>0</v>
      </c>
      <c r="P436" s="63">
        <v>6615</v>
      </c>
      <c r="Q436" s="64">
        <v>155711298.26999998</v>
      </c>
      <c r="R436" s="63">
        <v>158454</v>
      </c>
      <c r="S436" s="65">
        <v>384407</v>
      </c>
      <c r="T436" s="65">
        <v>384407</v>
      </c>
      <c r="U436" s="65">
        <v>0</v>
      </c>
    </row>
    <row r="437" spans="1:21" ht="11.25">
      <c r="A437" s="52" t="s">
        <v>1247</v>
      </c>
      <c r="B437" s="116" t="s">
        <v>1723</v>
      </c>
      <c r="C437" s="53">
        <v>0</v>
      </c>
      <c r="D437" s="56">
        <v>2385783</v>
      </c>
      <c r="E437" s="53">
        <v>158193300.11</v>
      </c>
      <c r="F437" s="57">
        <f>C437+E437-D437</f>
        <v>155807517.11</v>
      </c>
      <c r="G437" s="58">
        <v>0</v>
      </c>
      <c r="H437" s="58">
        <f>F527</f>
        <v>11018335</v>
      </c>
      <c r="I437" s="59">
        <v>4134528</v>
      </c>
      <c r="J437" s="59">
        <v>170357497.89999998</v>
      </c>
      <c r="K437" s="60">
        <f>F437+J437-I437</f>
        <v>322030487.01</v>
      </c>
      <c r="L437" s="60">
        <f>+K437</f>
        <v>322030487.01</v>
      </c>
      <c r="M437" s="66">
        <v>0</v>
      </c>
      <c r="N437" s="61">
        <v>332679</v>
      </c>
      <c r="O437" s="62">
        <v>0</v>
      </c>
      <c r="P437" s="63">
        <v>1730</v>
      </c>
      <c r="Q437" s="64">
        <v>170667778.23999998</v>
      </c>
      <c r="R437" s="63">
        <v>178781</v>
      </c>
      <c r="S437" s="65">
        <v>509730</v>
      </c>
      <c r="T437" s="65">
        <v>509730</v>
      </c>
      <c r="U437" s="65">
        <v>0</v>
      </c>
    </row>
    <row r="438" spans="1:21" ht="11.25">
      <c r="A438" s="80">
        <v>2.9</v>
      </c>
      <c r="B438" s="41" t="s">
        <v>1817</v>
      </c>
      <c r="C438" s="38">
        <f aca="true" t="shared" si="143" ref="C438:K438">SUM(C439:C442)</f>
        <v>0</v>
      </c>
      <c r="D438" s="38">
        <f t="shared" si="143"/>
        <v>1174332185682.2</v>
      </c>
      <c r="E438" s="38">
        <f t="shared" si="143"/>
        <v>951198596373.14</v>
      </c>
      <c r="F438" s="39">
        <f t="shared" si="143"/>
        <v>-223133589309.0599</v>
      </c>
      <c r="G438" s="39">
        <f t="shared" si="143"/>
        <v>0</v>
      </c>
      <c r="H438" s="39">
        <f t="shared" si="143"/>
        <v>244454347.3</v>
      </c>
      <c r="I438" s="40">
        <f t="shared" si="143"/>
        <v>592821781824</v>
      </c>
      <c r="J438" s="40">
        <f t="shared" si="143"/>
        <v>593814016212</v>
      </c>
      <c r="K438" s="39">
        <f t="shared" si="143"/>
        <v>-222141354921.05994</v>
      </c>
      <c r="L438" s="41">
        <v>0</v>
      </c>
      <c r="M438" s="41">
        <v>0</v>
      </c>
      <c r="N438" s="70">
        <v>264577</v>
      </c>
      <c r="O438" s="43">
        <v>467040805855.42</v>
      </c>
      <c r="P438" s="42">
        <v>177572</v>
      </c>
      <c r="Q438" s="42">
        <v>450865018965.42</v>
      </c>
      <c r="R438" s="42">
        <v>84081</v>
      </c>
      <c r="S438" s="78">
        <v>171086</v>
      </c>
      <c r="T438" s="78">
        <v>171086</v>
      </c>
      <c r="U438" s="78">
        <v>0</v>
      </c>
    </row>
    <row r="439" spans="1:21" ht="11.25">
      <c r="A439" s="44" t="s">
        <v>1544</v>
      </c>
      <c r="B439" s="48" t="s">
        <v>1818</v>
      </c>
      <c r="C439" s="45"/>
      <c r="D439" s="73"/>
      <c r="E439" s="45"/>
      <c r="F439" s="46"/>
      <c r="G439" s="67"/>
      <c r="H439" s="67"/>
      <c r="I439" s="50"/>
      <c r="J439" s="50"/>
      <c r="K439" s="81"/>
      <c r="L439" s="81"/>
      <c r="M439" s="48"/>
      <c r="N439" s="49">
        <v>264577</v>
      </c>
      <c r="O439" s="82"/>
      <c r="P439" s="51">
        <v>177572</v>
      </c>
      <c r="Q439" s="83"/>
      <c r="R439" s="51">
        <v>84081</v>
      </c>
      <c r="S439" s="120">
        <v>171086</v>
      </c>
      <c r="T439" s="120">
        <v>171086</v>
      </c>
      <c r="U439" s="120">
        <v>0</v>
      </c>
    </row>
    <row r="440" spans="1:21" ht="11.25">
      <c r="A440" s="52" t="s">
        <v>1545</v>
      </c>
      <c r="B440" s="97" t="s">
        <v>1812</v>
      </c>
      <c r="C440" s="53"/>
      <c r="D440" s="56"/>
      <c r="E440" s="53"/>
      <c r="F440" s="57"/>
      <c r="G440" s="58"/>
      <c r="H440" s="58"/>
      <c r="I440" s="59"/>
      <c r="J440" s="59"/>
      <c r="K440" s="60"/>
      <c r="L440" s="60"/>
      <c r="M440" s="66"/>
      <c r="N440" s="61">
        <v>264577</v>
      </c>
      <c r="O440" s="62"/>
      <c r="P440" s="63">
        <v>177572</v>
      </c>
      <c r="Q440" s="64"/>
      <c r="R440" s="63">
        <v>84081</v>
      </c>
      <c r="S440" s="65">
        <v>171086</v>
      </c>
      <c r="T440" s="65">
        <v>171086</v>
      </c>
      <c r="U440" s="65"/>
    </row>
    <row r="441" spans="1:21" ht="11.25">
      <c r="A441" s="30" t="s">
        <v>1248</v>
      </c>
      <c r="B441" s="113" t="s">
        <v>1249</v>
      </c>
      <c r="C441" s="69">
        <f aca="true" t="shared" si="144" ref="C441:K441">C442</f>
        <v>0</v>
      </c>
      <c r="D441" s="69">
        <f t="shared" si="144"/>
        <v>587166092841.1</v>
      </c>
      <c r="E441" s="69">
        <f t="shared" si="144"/>
        <v>475599298186.57</v>
      </c>
      <c r="F441" s="32">
        <f t="shared" si="144"/>
        <v>-111566794654.52995</v>
      </c>
      <c r="G441" s="32">
        <f t="shared" si="144"/>
        <v>0</v>
      </c>
      <c r="H441" s="32">
        <f t="shared" si="144"/>
        <v>122227173.65</v>
      </c>
      <c r="I441" s="33">
        <f t="shared" si="144"/>
        <v>296410890912</v>
      </c>
      <c r="J441" s="33">
        <f t="shared" si="144"/>
        <v>296907008106</v>
      </c>
      <c r="K441" s="32">
        <f t="shared" si="144"/>
        <v>-111070677460.52997</v>
      </c>
      <c r="L441" s="34">
        <v>0</v>
      </c>
      <c r="M441" s="34">
        <v>0</v>
      </c>
      <c r="N441" s="35">
        <v>-104618539</v>
      </c>
      <c r="O441" s="36">
        <v>233520402927.71</v>
      </c>
      <c r="P441" s="35">
        <v>233535939.87922</v>
      </c>
      <c r="Q441" s="35">
        <v>225432509482.71</v>
      </c>
      <c r="R441" s="35">
        <v>226032671</v>
      </c>
      <c r="S441" s="121">
        <v>-112121807.87922001</v>
      </c>
      <c r="T441" s="121">
        <v>0</v>
      </c>
      <c r="U441" s="121">
        <v>-112121807.87922001</v>
      </c>
    </row>
    <row r="442" spans="1:21" ht="11.25">
      <c r="A442" s="37" t="s">
        <v>1250</v>
      </c>
      <c r="B442" s="114" t="s">
        <v>1251</v>
      </c>
      <c r="C442" s="38">
        <f aca="true" t="shared" si="145" ref="C442:K442">C443+C445+C447+C450+C452</f>
        <v>0</v>
      </c>
      <c r="D442" s="38">
        <f t="shared" si="145"/>
        <v>587166092841.1</v>
      </c>
      <c r="E442" s="38">
        <f t="shared" si="145"/>
        <v>475599298186.57</v>
      </c>
      <c r="F442" s="39">
        <f t="shared" si="145"/>
        <v>-111566794654.52995</v>
      </c>
      <c r="G442" s="39">
        <f t="shared" si="145"/>
        <v>0</v>
      </c>
      <c r="H442" s="39">
        <f t="shared" si="145"/>
        <v>122227173.65</v>
      </c>
      <c r="I442" s="40">
        <f t="shared" si="145"/>
        <v>296410890912</v>
      </c>
      <c r="J442" s="40">
        <f t="shared" si="145"/>
        <v>296907008106</v>
      </c>
      <c r="K442" s="39">
        <f t="shared" si="145"/>
        <v>-111070677460.52997</v>
      </c>
      <c r="L442" s="41">
        <v>0</v>
      </c>
      <c r="M442" s="41">
        <v>0</v>
      </c>
      <c r="N442" s="70">
        <v>-104618539</v>
      </c>
      <c r="O442" s="77">
        <v>233520402927.71</v>
      </c>
      <c r="P442" s="42">
        <v>233535939.87922</v>
      </c>
      <c r="Q442" s="78">
        <v>225432509482.71</v>
      </c>
      <c r="R442" s="42">
        <v>226032671</v>
      </c>
      <c r="S442" s="78">
        <v>-112121807.87922001</v>
      </c>
      <c r="T442" s="78">
        <v>0</v>
      </c>
      <c r="U442" s="78">
        <v>-112121807.87922001</v>
      </c>
    </row>
    <row r="443" spans="1:21" ht="11.25">
      <c r="A443" s="44" t="s">
        <v>1252</v>
      </c>
      <c r="B443" s="115" t="s">
        <v>1253</v>
      </c>
      <c r="C443" s="45">
        <f aca="true" t="shared" si="146" ref="C443:K443">SUM(C444)</f>
        <v>0</v>
      </c>
      <c r="D443" s="45">
        <f t="shared" si="146"/>
        <v>496983662938.25</v>
      </c>
      <c r="E443" s="45">
        <f t="shared" si="146"/>
        <v>347249556428.09</v>
      </c>
      <c r="F443" s="46">
        <f t="shared" si="146"/>
        <v>-149734106510.15997</v>
      </c>
      <c r="G443" s="46">
        <f t="shared" si="146"/>
        <v>0</v>
      </c>
      <c r="H443" s="46">
        <f t="shared" si="146"/>
        <v>0</v>
      </c>
      <c r="I443" s="47">
        <f t="shared" si="146"/>
        <v>296410890912</v>
      </c>
      <c r="J443" s="47">
        <f t="shared" si="146"/>
        <v>296896008106</v>
      </c>
      <c r="K443" s="46">
        <f t="shared" si="146"/>
        <v>-149248989316.15997</v>
      </c>
      <c r="L443" s="48">
        <v>0</v>
      </c>
      <c r="M443" s="48">
        <v>0</v>
      </c>
      <c r="N443" s="49">
        <v>-142770448</v>
      </c>
      <c r="O443" s="50">
        <v>198279289879.22</v>
      </c>
      <c r="P443" s="51">
        <v>198279289.87922</v>
      </c>
      <c r="Q443" s="51">
        <v>211052878251.19</v>
      </c>
      <c r="R443" s="51">
        <v>211052878</v>
      </c>
      <c r="S443" s="89">
        <v>-129996859.87922001</v>
      </c>
      <c r="T443" s="89">
        <v>0</v>
      </c>
      <c r="U443" s="89">
        <v>-129996859.87922001</v>
      </c>
    </row>
    <row r="444" spans="1:21" ht="11.25">
      <c r="A444" s="52" t="s">
        <v>1254</v>
      </c>
      <c r="B444" s="116" t="s">
        <v>1724</v>
      </c>
      <c r="C444" s="53">
        <v>0</v>
      </c>
      <c r="D444" s="56">
        <f>489908120053.1+3789481+7071753404.15</f>
        <v>496983662938.25</v>
      </c>
      <c r="E444" s="53">
        <v>347249556428.09</v>
      </c>
      <c r="F444" s="57">
        <f>C444+E444-D444</f>
        <v>-149734106510.15997</v>
      </c>
      <c r="G444" s="58">
        <v>0</v>
      </c>
      <c r="H444" s="58">
        <f>F531</f>
        <v>0</v>
      </c>
      <c r="I444" s="59">
        <v>296410890912</v>
      </c>
      <c r="J444" s="59">
        <v>296896008106</v>
      </c>
      <c r="K444" s="60">
        <f>F444+J444-I444</f>
        <v>-149248989316.15997</v>
      </c>
      <c r="L444" s="66">
        <v>0</v>
      </c>
      <c r="M444" s="60">
        <f>+K444</f>
        <v>-149248989316.15997</v>
      </c>
      <c r="N444" s="61">
        <v>-142770448</v>
      </c>
      <c r="O444" s="62">
        <v>198279289879.22</v>
      </c>
      <c r="P444" s="63">
        <v>198279289.87922</v>
      </c>
      <c r="Q444" s="64">
        <v>211052878251.19</v>
      </c>
      <c r="R444" s="63">
        <v>211052878</v>
      </c>
      <c r="S444" s="65">
        <v>-129996859.87922001</v>
      </c>
      <c r="T444" s="65">
        <v>0</v>
      </c>
      <c r="U444" s="65">
        <v>-129996859.87922001</v>
      </c>
    </row>
    <row r="445" spans="1:21" ht="11.25">
      <c r="A445" s="44" t="s">
        <v>1255</v>
      </c>
      <c r="B445" s="115" t="s">
        <v>1256</v>
      </c>
      <c r="C445" s="45">
        <f aca="true" t="shared" si="147" ref="C445:K445">SUM(C446)</f>
        <v>0</v>
      </c>
      <c r="D445" s="45">
        <f t="shared" si="147"/>
        <v>90182429902.85</v>
      </c>
      <c r="E445" s="45">
        <f t="shared" si="147"/>
        <v>90182429902.84999</v>
      </c>
      <c r="F445" s="46">
        <f t="shared" si="147"/>
        <v>0</v>
      </c>
      <c r="G445" s="46">
        <f t="shared" si="147"/>
        <v>0</v>
      </c>
      <c r="H445" s="46">
        <f t="shared" si="147"/>
        <v>41005711</v>
      </c>
      <c r="I445" s="47">
        <f t="shared" si="147"/>
        <v>0</v>
      </c>
      <c r="J445" s="47">
        <f t="shared" si="147"/>
        <v>0</v>
      </c>
      <c r="K445" s="46">
        <f t="shared" si="147"/>
        <v>0</v>
      </c>
      <c r="L445" s="48">
        <v>0</v>
      </c>
      <c r="M445" s="48">
        <v>0</v>
      </c>
      <c r="N445" s="49">
        <v>0</v>
      </c>
      <c r="O445" s="50">
        <v>0</v>
      </c>
      <c r="P445" s="51">
        <v>0</v>
      </c>
      <c r="Q445" s="51">
        <v>0</v>
      </c>
      <c r="R445" s="51">
        <v>0</v>
      </c>
      <c r="S445" s="89">
        <v>0</v>
      </c>
      <c r="T445" s="89">
        <v>0</v>
      </c>
      <c r="U445" s="89">
        <v>0</v>
      </c>
    </row>
    <row r="446" spans="1:21" ht="11.25">
      <c r="A446" s="52" t="s">
        <v>1257</v>
      </c>
      <c r="B446" s="116" t="s">
        <v>1258</v>
      </c>
      <c r="C446" s="53">
        <v>0</v>
      </c>
      <c r="D446" s="56">
        <v>90182429902.85</v>
      </c>
      <c r="E446" s="53">
        <f>83106887017.7+7071753404.15+3789481</f>
        <v>90182429902.84999</v>
      </c>
      <c r="F446" s="57">
        <f>C446+E446-D446</f>
        <v>0</v>
      </c>
      <c r="G446" s="58">
        <v>0</v>
      </c>
      <c r="H446" s="58">
        <f>F533</f>
        <v>41005711</v>
      </c>
      <c r="I446" s="59">
        <v>0</v>
      </c>
      <c r="J446" s="59">
        <v>0</v>
      </c>
      <c r="K446" s="60">
        <f>F446+J446-I446</f>
        <v>0</v>
      </c>
      <c r="L446" s="66">
        <v>0</v>
      </c>
      <c r="M446" s="60">
        <f>+K446</f>
        <v>0</v>
      </c>
      <c r="N446" s="61">
        <v>0</v>
      </c>
      <c r="O446" s="59">
        <v>0</v>
      </c>
      <c r="P446" s="63">
        <v>0</v>
      </c>
      <c r="Q446" s="63">
        <v>0</v>
      </c>
      <c r="R446" s="63">
        <v>0</v>
      </c>
      <c r="S446" s="65">
        <v>0</v>
      </c>
      <c r="T446" s="65">
        <v>0</v>
      </c>
      <c r="U446" s="65">
        <v>0</v>
      </c>
    </row>
    <row r="447" spans="1:21" ht="11.25">
      <c r="A447" s="44" t="s">
        <v>1259</v>
      </c>
      <c r="B447" s="115" t="s">
        <v>1260</v>
      </c>
      <c r="C447" s="45">
        <f aca="true" t="shared" si="148" ref="C447:K447">SUM(C448:C449)</f>
        <v>0</v>
      </c>
      <c r="D447" s="45">
        <f t="shared" si="148"/>
        <v>0</v>
      </c>
      <c r="E447" s="45">
        <f t="shared" si="148"/>
        <v>10958893900</v>
      </c>
      <c r="F447" s="46">
        <f t="shared" si="148"/>
        <v>10958893900</v>
      </c>
      <c r="G447" s="46">
        <f t="shared" si="148"/>
        <v>0</v>
      </c>
      <c r="H447" s="46">
        <f t="shared" si="148"/>
        <v>30375077.16</v>
      </c>
      <c r="I447" s="47">
        <f t="shared" si="148"/>
        <v>0</v>
      </c>
      <c r="J447" s="47">
        <f t="shared" si="148"/>
        <v>0</v>
      </c>
      <c r="K447" s="46">
        <f t="shared" si="148"/>
        <v>10958893900</v>
      </c>
      <c r="L447" s="48">
        <v>0</v>
      </c>
      <c r="M447" s="48">
        <v>0</v>
      </c>
      <c r="N447" s="49">
        <v>10958892</v>
      </c>
      <c r="O447" s="50">
        <v>7797005900</v>
      </c>
      <c r="P447" s="51">
        <v>7797005</v>
      </c>
      <c r="Q447" s="51">
        <v>0</v>
      </c>
      <c r="R447" s="51">
        <v>1</v>
      </c>
      <c r="S447" s="89">
        <v>3161888</v>
      </c>
      <c r="T447" s="89">
        <v>0</v>
      </c>
      <c r="U447" s="89">
        <v>3161888</v>
      </c>
    </row>
    <row r="448" spans="1:21" ht="11.25">
      <c r="A448" s="52" t="s">
        <v>1261</v>
      </c>
      <c r="B448" s="116" t="s">
        <v>1725</v>
      </c>
      <c r="C448" s="53">
        <v>0</v>
      </c>
      <c r="D448" s="56">
        <v>0</v>
      </c>
      <c r="E448" s="53">
        <v>1119290900</v>
      </c>
      <c r="F448" s="57">
        <f>C448+E448-D448</f>
        <v>1119290900</v>
      </c>
      <c r="G448" s="58">
        <v>0</v>
      </c>
      <c r="H448" s="58">
        <f>F536</f>
        <v>19659460.5</v>
      </c>
      <c r="I448" s="59">
        <v>0</v>
      </c>
      <c r="J448" s="59">
        <v>0</v>
      </c>
      <c r="K448" s="60">
        <f>F448+J448-I448</f>
        <v>1119290900</v>
      </c>
      <c r="L448" s="66">
        <v>0</v>
      </c>
      <c r="M448" s="60">
        <f>+K448</f>
        <v>1119290900</v>
      </c>
      <c r="N448" s="61">
        <v>1119290</v>
      </c>
      <c r="O448" s="59">
        <v>0</v>
      </c>
      <c r="P448" s="63">
        <v>0</v>
      </c>
      <c r="Q448" s="63">
        <v>0</v>
      </c>
      <c r="R448" s="63">
        <v>1</v>
      </c>
      <c r="S448" s="65">
        <v>1119291</v>
      </c>
      <c r="T448" s="65">
        <v>0</v>
      </c>
      <c r="U448" s="65">
        <v>1119291</v>
      </c>
    </row>
    <row r="449" spans="1:21" ht="11.25">
      <c r="A449" s="52" t="s">
        <v>1262</v>
      </c>
      <c r="B449" s="116" t="s">
        <v>1726</v>
      </c>
      <c r="C449" s="53">
        <v>0</v>
      </c>
      <c r="D449" s="56">
        <v>0</v>
      </c>
      <c r="E449" s="53">
        <v>9839603000</v>
      </c>
      <c r="F449" s="57">
        <f>C449+E449-D449</f>
        <v>9839603000</v>
      </c>
      <c r="G449" s="58">
        <v>0</v>
      </c>
      <c r="H449" s="58">
        <f>F537</f>
        <v>10715616.66</v>
      </c>
      <c r="I449" s="59">
        <v>0</v>
      </c>
      <c r="J449" s="59">
        <v>0</v>
      </c>
      <c r="K449" s="60">
        <f>F449+J449-I449</f>
        <v>9839603000</v>
      </c>
      <c r="L449" s="66">
        <v>0</v>
      </c>
      <c r="M449" s="60">
        <f>+K449</f>
        <v>9839603000</v>
      </c>
      <c r="N449" s="61">
        <v>9839602</v>
      </c>
      <c r="O449" s="62">
        <v>7797005900</v>
      </c>
      <c r="P449" s="63">
        <v>7797005</v>
      </c>
      <c r="Q449" s="64">
        <v>0</v>
      </c>
      <c r="R449" s="63">
        <v>0</v>
      </c>
      <c r="S449" s="65">
        <v>2042597</v>
      </c>
      <c r="T449" s="65">
        <v>0</v>
      </c>
      <c r="U449" s="65">
        <v>2042597</v>
      </c>
    </row>
    <row r="450" spans="1:21" ht="11.25">
      <c r="A450" s="44" t="s">
        <v>1263</v>
      </c>
      <c r="B450" s="115" t="s">
        <v>1264</v>
      </c>
      <c r="C450" s="45">
        <f aca="true" t="shared" si="149" ref="C450:K450">SUM(C451)</f>
        <v>0</v>
      </c>
      <c r="D450" s="45">
        <f t="shared" si="149"/>
        <v>0</v>
      </c>
      <c r="E450" s="45">
        <f t="shared" si="149"/>
        <v>879893366.14</v>
      </c>
      <c r="F450" s="46">
        <f t="shared" si="149"/>
        <v>879893366.14</v>
      </c>
      <c r="G450" s="46">
        <f t="shared" si="149"/>
        <v>0</v>
      </c>
      <c r="H450" s="46">
        <f t="shared" si="149"/>
        <v>35196671.49</v>
      </c>
      <c r="I450" s="47">
        <f t="shared" si="149"/>
        <v>0</v>
      </c>
      <c r="J450" s="47">
        <f t="shared" si="149"/>
        <v>0</v>
      </c>
      <c r="K450" s="46">
        <f t="shared" si="149"/>
        <v>879893366.14</v>
      </c>
      <c r="L450" s="48">
        <v>0</v>
      </c>
      <c r="M450" s="48">
        <v>0</v>
      </c>
      <c r="N450" s="49">
        <v>879893.3661399999</v>
      </c>
      <c r="O450" s="50">
        <v>0</v>
      </c>
      <c r="P450" s="51">
        <v>0</v>
      </c>
      <c r="Q450" s="51">
        <v>0</v>
      </c>
      <c r="R450" s="51">
        <v>0</v>
      </c>
      <c r="S450" s="89">
        <v>879893</v>
      </c>
      <c r="T450" s="89">
        <v>0</v>
      </c>
      <c r="U450" s="89">
        <v>879893</v>
      </c>
    </row>
    <row r="451" spans="1:21" ht="11.25">
      <c r="A451" s="52" t="s">
        <v>1265</v>
      </c>
      <c r="B451" s="116" t="s">
        <v>1727</v>
      </c>
      <c r="C451" s="53">
        <v>0</v>
      </c>
      <c r="D451" s="56">
        <v>0</v>
      </c>
      <c r="E451" s="53">
        <v>879893366.14</v>
      </c>
      <c r="F451" s="57">
        <f>C451+E451-D451</f>
        <v>879893366.14</v>
      </c>
      <c r="G451" s="58">
        <v>0</v>
      </c>
      <c r="H451" s="58">
        <f>F540</f>
        <v>35196671.49</v>
      </c>
      <c r="I451" s="59">
        <v>0</v>
      </c>
      <c r="J451" s="59">
        <v>0</v>
      </c>
      <c r="K451" s="60">
        <f>F451+J451-I451</f>
        <v>879893366.14</v>
      </c>
      <c r="L451" s="66">
        <v>0</v>
      </c>
      <c r="M451" s="60">
        <f>+K451</f>
        <v>879893366.14</v>
      </c>
      <c r="N451" s="61">
        <v>879893</v>
      </c>
      <c r="O451" s="59">
        <v>0</v>
      </c>
      <c r="P451" s="63">
        <v>0</v>
      </c>
      <c r="Q451" s="63">
        <v>0</v>
      </c>
      <c r="R451" s="63">
        <v>0</v>
      </c>
      <c r="S451" s="65">
        <v>879893</v>
      </c>
      <c r="T451" s="65">
        <v>0</v>
      </c>
      <c r="U451" s="65">
        <v>879893</v>
      </c>
    </row>
    <row r="452" spans="1:21" ht="11.25">
      <c r="A452" s="44" t="s">
        <v>1266</v>
      </c>
      <c r="B452" s="115" t="s">
        <v>1267</v>
      </c>
      <c r="C452" s="45">
        <f aca="true" t="shared" si="150" ref="C452:K452">SUM(C453)</f>
        <v>0</v>
      </c>
      <c r="D452" s="45">
        <f t="shared" si="150"/>
        <v>0</v>
      </c>
      <c r="E452" s="45">
        <f t="shared" si="150"/>
        <v>26328524589.49</v>
      </c>
      <c r="F452" s="46">
        <f t="shared" si="150"/>
        <v>26328524589.49</v>
      </c>
      <c r="G452" s="46">
        <f t="shared" si="150"/>
        <v>0</v>
      </c>
      <c r="H452" s="46">
        <f t="shared" si="150"/>
        <v>15649714</v>
      </c>
      <c r="I452" s="47">
        <f t="shared" si="150"/>
        <v>0</v>
      </c>
      <c r="J452" s="47">
        <f t="shared" si="150"/>
        <v>11000000</v>
      </c>
      <c r="K452" s="46">
        <f t="shared" si="150"/>
        <v>26339524589.49</v>
      </c>
      <c r="L452" s="48">
        <v>0</v>
      </c>
      <c r="M452" s="47">
        <f>SUM(M453+M454)</f>
        <v>26339524589.49</v>
      </c>
      <c r="N452" s="49">
        <v>26339524</v>
      </c>
      <c r="O452" s="50">
        <v>26453765589.49</v>
      </c>
      <c r="P452" s="51">
        <v>26453766</v>
      </c>
      <c r="Q452" s="51">
        <v>14379631231.52</v>
      </c>
      <c r="R452" s="51">
        <v>14979792</v>
      </c>
      <c r="S452" s="51">
        <v>14865550</v>
      </c>
      <c r="T452" s="51">
        <v>0</v>
      </c>
      <c r="U452" s="51">
        <v>14865550</v>
      </c>
    </row>
    <row r="453" spans="1:21" ht="11.25">
      <c r="A453" s="52" t="s">
        <v>1268</v>
      </c>
      <c r="B453" s="116" t="s">
        <v>1728</v>
      </c>
      <c r="C453" s="53">
        <v>0</v>
      </c>
      <c r="D453" s="56">
        <v>0</v>
      </c>
      <c r="E453" s="53">
        <v>26328524589.49</v>
      </c>
      <c r="F453" s="57">
        <f>C453+E453-D453</f>
        <v>26328524589.49</v>
      </c>
      <c r="G453" s="58">
        <v>0</v>
      </c>
      <c r="H453" s="58">
        <f>F542</f>
        <v>15649714</v>
      </c>
      <c r="I453" s="59">
        <v>0</v>
      </c>
      <c r="J453" s="59">
        <v>11000000</v>
      </c>
      <c r="K453" s="60">
        <f>F453+J453-I453</f>
        <v>26339524589.49</v>
      </c>
      <c r="L453" s="66">
        <v>0</v>
      </c>
      <c r="M453" s="60">
        <f>+K453</f>
        <v>26339524589.49</v>
      </c>
      <c r="N453" s="61">
        <v>26339524</v>
      </c>
      <c r="O453" s="62">
        <v>26453765589.49</v>
      </c>
      <c r="P453" s="63">
        <v>26453766</v>
      </c>
      <c r="Q453" s="64">
        <v>125241000</v>
      </c>
      <c r="R453" s="63">
        <v>125242</v>
      </c>
      <c r="S453" s="65">
        <v>11000</v>
      </c>
      <c r="T453" s="65">
        <v>0</v>
      </c>
      <c r="U453" s="65">
        <v>11000</v>
      </c>
    </row>
    <row r="454" spans="1:21" ht="11.25">
      <c r="A454" s="52" t="s">
        <v>1521</v>
      </c>
      <c r="B454" s="97" t="s">
        <v>1729</v>
      </c>
      <c r="C454" s="53"/>
      <c r="D454" s="56"/>
      <c r="E454" s="53"/>
      <c r="F454" s="57"/>
      <c r="G454" s="58"/>
      <c r="H454" s="58"/>
      <c r="I454" s="59"/>
      <c r="J454" s="59"/>
      <c r="K454" s="60"/>
      <c r="L454" s="66"/>
      <c r="M454" s="60"/>
      <c r="N454" s="61">
        <v>0</v>
      </c>
      <c r="O454" s="62">
        <v>0</v>
      </c>
      <c r="P454" s="63">
        <v>0</v>
      </c>
      <c r="Q454" s="64">
        <v>14254390231.52</v>
      </c>
      <c r="R454" s="63">
        <v>14854550</v>
      </c>
      <c r="S454" s="65">
        <v>14854550</v>
      </c>
      <c r="T454" s="65">
        <v>0</v>
      </c>
      <c r="U454" s="65">
        <v>14854550</v>
      </c>
    </row>
    <row r="455" spans="1:21" ht="11.25">
      <c r="A455" s="44" t="s">
        <v>1503</v>
      </c>
      <c r="B455" s="115" t="s">
        <v>1267</v>
      </c>
      <c r="C455" s="45">
        <f aca="true" t="shared" si="151" ref="C455:K455">SUM(C456)</f>
        <v>0</v>
      </c>
      <c r="D455" s="45">
        <f t="shared" si="151"/>
        <v>0</v>
      </c>
      <c r="E455" s="45">
        <f t="shared" si="151"/>
        <v>0</v>
      </c>
      <c r="F455" s="46">
        <f t="shared" si="151"/>
        <v>0</v>
      </c>
      <c r="G455" s="46">
        <f t="shared" si="151"/>
        <v>0</v>
      </c>
      <c r="H455" s="46">
        <f t="shared" si="151"/>
        <v>0</v>
      </c>
      <c r="I455" s="47">
        <f t="shared" si="151"/>
        <v>0</v>
      </c>
      <c r="J455" s="47">
        <f t="shared" si="151"/>
        <v>0</v>
      </c>
      <c r="K455" s="46">
        <f t="shared" si="151"/>
        <v>0</v>
      </c>
      <c r="L455" s="48">
        <v>0</v>
      </c>
      <c r="M455" s="48">
        <v>0</v>
      </c>
      <c r="N455" s="49">
        <v>-26400</v>
      </c>
      <c r="O455" s="50">
        <v>990341559</v>
      </c>
      <c r="P455" s="51">
        <v>1005879</v>
      </c>
      <c r="Q455" s="51">
        <v>0</v>
      </c>
      <c r="R455" s="51">
        <v>0</v>
      </c>
      <c r="S455" s="51">
        <v>-1032279</v>
      </c>
      <c r="T455" s="51">
        <v>0</v>
      </c>
      <c r="U455" s="51">
        <v>-1032279</v>
      </c>
    </row>
    <row r="456" spans="1:21" ht="11.25">
      <c r="A456" s="52" t="s">
        <v>1522</v>
      </c>
      <c r="B456" s="97" t="s">
        <v>1730</v>
      </c>
      <c r="C456" s="53"/>
      <c r="D456" s="56"/>
      <c r="E456" s="53"/>
      <c r="F456" s="57"/>
      <c r="G456" s="58"/>
      <c r="H456" s="58"/>
      <c r="I456" s="59"/>
      <c r="J456" s="59"/>
      <c r="K456" s="60"/>
      <c r="L456" s="66"/>
      <c r="M456" s="60"/>
      <c r="N456" s="61">
        <v>-26400</v>
      </c>
      <c r="O456" s="62">
        <v>990341559</v>
      </c>
      <c r="P456" s="63">
        <v>1005879</v>
      </c>
      <c r="Q456" s="64">
        <v>0</v>
      </c>
      <c r="R456" s="63">
        <v>0</v>
      </c>
      <c r="S456" s="65">
        <v>-1032279</v>
      </c>
      <c r="T456" s="65">
        <v>0</v>
      </c>
      <c r="U456" s="65">
        <v>-1032279</v>
      </c>
    </row>
    <row r="457" spans="1:21" ht="11.25">
      <c r="A457" s="30" t="s">
        <v>1269</v>
      </c>
      <c r="B457" s="113" t="s">
        <v>1270</v>
      </c>
      <c r="C457" s="69">
        <f>C458+C462+C473</f>
        <v>0</v>
      </c>
      <c r="D457" s="69">
        <f>D458+D462+D473</f>
        <v>0</v>
      </c>
      <c r="E457" s="69">
        <f>E458+E462+E473</f>
        <v>41301412114.99</v>
      </c>
      <c r="F457" s="32">
        <f>F458+F462+F473</f>
        <v>41301412114.99</v>
      </c>
      <c r="G457" s="32" t="e">
        <f>G458+G468+G477</f>
        <v>#REF!</v>
      </c>
      <c r="H457" s="32" t="e">
        <f>H458+H468+H477</f>
        <v>#REF!</v>
      </c>
      <c r="I457" s="33">
        <f>I458+I468+I477</f>
        <v>111329135148.10999</v>
      </c>
      <c r="J457" s="33">
        <f>J458+J468+J477</f>
        <v>3348855378132.8403</v>
      </c>
      <c r="K457" s="32">
        <f>K458+K468+K477</f>
        <v>6360962958766.7</v>
      </c>
      <c r="L457" s="34">
        <v>0</v>
      </c>
      <c r="M457" s="34">
        <v>0</v>
      </c>
      <c r="N457" s="35">
        <v>6363565145</v>
      </c>
      <c r="O457" s="36">
        <v>69254841385.03</v>
      </c>
      <c r="P457" s="35">
        <v>70350510.03999999</v>
      </c>
      <c r="Q457" s="35">
        <v>3587103314513.2905</v>
      </c>
      <c r="R457" s="35">
        <v>3588056163.0299997</v>
      </c>
      <c r="S457" s="35">
        <v>9881270798.04</v>
      </c>
      <c r="T457" s="35">
        <v>0</v>
      </c>
      <c r="U457" s="35">
        <v>9881270798.04</v>
      </c>
    </row>
    <row r="458" spans="1:21" ht="11.25">
      <c r="A458" s="37" t="s">
        <v>1271</v>
      </c>
      <c r="B458" s="114" t="s">
        <v>1272</v>
      </c>
      <c r="C458" s="38">
        <f>C459</f>
        <v>0</v>
      </c>
      <c r="D458" s="38">
        <f>D459</f>
        <v>0</v>
      </c>
      <c r="E458" s="38">
        <f>E459</f>
        <v>0</v>
      </c>
      <c r="F458" s="39">
        <f>F459</f>
        <v>0</v>
      </c>
      <c r="G458" s="39" t="e">
        <f>G462</f>
        <v>#REF!</v>
      </c>
      <c r="H458" s="39" t="e">
        <f>H462</f>
        <v>#REF!</v>
      </c>
      <c r="I458" s="40">
        <f>I462+I459</f>
        <v>41372102029.99</v>
      </c>
      <c r="J458" s="40">
        <f>J462+J459</f>
        <v>69471490740.12</v>
      </c>
      <c r="K458" s="39">
        <f>K462+K459</f>
        <v>69400800825.12</v>
      </c>
      <c r="L458" s="41">
        <v>0</v>
      </c>
      <c r="M458" s="41">
        <v>0</v>
      </c>
      <c r="N458" s="70">
        <v>69400801</v>
      </c>
      <c r="O458" s="43">
        <v>1086474148</v>
      </c>
      <c r="P458" s="42">
        <v>1086474</v>
      </c>
      <c r="Q458" s="42">
        <v>44591216449.12</v>
      </c>
      <c r="R458" s="42">
        <v>44591216</v>
      </c>
      <c r="S458" s="78">
        <v>112905543</v>
      </c>
      <c r="T458" s="78">
        <v>0</v>
      </c>
      <c r="U458" s="78">
        <v>112905543</v>
      </c>
    </row>
    <row r="459" spans="1:21" ht="11.25">
      <c r="A459" s="44" t="s">
        <v>1273</v>
      </c>
      <c r="B459" s="115" t="s">
        <v>1274</v>
      </c>
      <c r="C459" s="45"/>
      <c r="D459" s="45"/>
      <c r="E459" s="45"/>
      <c r="F459" s="46">
        <v>0</v>
      </c>
      <c r="G459" s="67">
        <v>0</v>
      </c>
      <c r="H459" s="67">
        <f>F546</f>
        <v>510294914</v>
      </c>
      <c r="I459" s="50">
        <f>+I461</f>
        <v>1281800</v>
      </c>
      <c r="J459" s="50">
        <f>+J461</f>
        <v>894957407</v>
      </c>
      <c r="K459" s="84">
        <f>+K461</f>
        <v>893675607</v>
      </c>
      <c r="L459" s="48">
        <v>0</v>
      </c>
      <c r="M459" s="48">
        <v>0</v>
      </c>
      <c r="N459" s="49">
        <v>893676</v>
      </c>
      <c r="O459" s="84">
        <v>642700</v>
      </c>
      <c r="P459" s="51">
        <v>643</v>
      </c>
      <c r="Q459" s="83">
        <v>2165441902.32</v>
      </c>
      <c r="R459" s="51">
        <v>2165442</v>
      </c>
      <c r="S459" s="83">
        <v>3058475</v>
      </c>
      <c r="T459" s="83">
        <v>0</v>
      </c>
      <c r="U459" s="83">
        <v>3058475</v>
      </c>
    </row>
    <row r="460" spans="1:21" ht="11.25">
      <c r="A460" s="52" t="s">
        <v>1523</v>
      </c>
      <c r="B460" s="97" t="s">
        <v>1608</v>
      </c>
      <c r="C460" s="45"/>
      <c r="D460" s="45"/>
      <c r="E460" s="45"/>
      <c r="F460" s="46"/>
      <c r="G460" s="67"/>
      <c r="H460" s="67"/>
      <c r="I460" s="50"/>
      <c r="J460" s="50"/>
      <c r="K460" s="84"/>
      <c r="L460" s="48"/>
      <c r="M460" s="66"/>
      <c r="N460" s="61">
        <v>0</v>
      </c>
      <c r="O460" s="62">
        <v>0</v>
      </c>
      <c r="P460" s="63">
        <v>0</v>
      </c>
      <c r="Q460" s="64">
        <v>126374471.78</v>
      </c>
      <c r="R460" s="63">
        <v>126374</v>
      </c>
      <c r="S460" s="65">
        <v>126374</v>
      </c>
      <c r="T460" s="65">
        <v>0</v>
      </c>
      <c r="U460" s="65">
        <v>126374</v>
      </c>
    </row>
    <row r="461" spans="1:21" ht="11.25">
      <c r="A461" s="52" t="s">
        <v>1275</v>
      </c>
      <c r="B461" s="116" t="s">
        <v>1714</v>
      </c>
      <c r="C461" s="53"/>
      <c r="D461" s="56"/>
      <c r="E461" s="53"/>
      <c r="F461" s="57">
        <v>0</v>
      </c>
      <c r="G461" s="58">
        <v>0</v>
      </c>
      <c r="H461" s="58">
        <f>F547</f>
        <v>77545475.41000001</v>
      </c>
      <c r="I461" s="59">
        <v>1281800</v>
      </c>
      <c r="J461" s="59">
        <v>894957407</v>
      </c>
      <c r="K461" s="60">
        <f>F461+J461-I461</f>
        <v>893675607</v>
      </c>
      <c r="L461" s="66">
        <v>0</v>
      </c>
      <c r="M461" s="60">
        <f>+K461</f>
        <v>893675607</v>
      </c>
      <c r="N461" s="61">
        <v>893676</v>
      </c>
      <c r="O461" s="62">
        <v>642700</v>
      </c>
      <c r="P461" s="63">
        <v>643</v>
      </c>
      <c r="Q461" s="64">
        <v>2039067430.54</v>
      </c>
      <c r="R461" s="63">
        <v>2039068</v>
      </c>
      <c r="S461" s="65">
        <v>2932101</v>
      </c>
      <c r="T461" s="65">
        <v>0</v>
      </c>
      <c r="U461" s="65">
        <v>2932101</v>
      </c>
    </row>
    <row r="462" spans="1:21" ht="11.25">
      <c r="A462" s="44" t="s">
        <v>1276</v>
      </c>
      <c r="B462" s="115" t="s">
        <v>1277</v>
      </c>
      <c r="C462" s="45">
        <f aca="true" t="shared" si="152" ref="C462:K462">SUM(C463)</f>
        <v>0</v>
      </c>
      <c r="D462" s="45">
        <f t="shared" si="152"/>
        <v>0</v>
      </c>
      <c r="E462" s="45">
        <f t="shared" si="152"/>
        <v>41301412114.99</v>
      </c>
      <c r="F462" s="46">
        <f t="shared" si="152"/>
        <v>41301412114.99</v>
      </c>
      <c r="G462" s="46" t="e">
        <f t="shared" si="152"/>
        <v>#REF!</v>
      </c>
      <c r="H462" s="46" t="e">
        <f t="shared" si="152"/>
        <v>#REF!</v>
      </c>
      <c r="I462" s="47">
        <f t="shared" si="152"/>
        <v>41370820229.99</v>
      </c>
      <c r="J462" s="47">
        <f t="shared" si="152"/>
        <v>68576533333.119995</v>
      </c>
      <c r="K462" s="46">
        <f t="shared" si="152"/>
        <v>68507125218.11999</v>
      </c>
      <c r="L462" s="48">
        <v>0</v>
      </c>
      <c r="M462" s="48">
        <v>0</v>
      </c>
      <c r="N462" s="49">
        <v>68507125</v>
      </c>
      <c r="O462" s="50">
        <v>1085831448</v>
      </c>
      <c r="P462" s="51">
        <v>1085831</v>
      </c>
      <c r="Q462" s="51">
        <v>42425774546.8</v>
      </c>
      <c r="R462" s="51">
        <v>42425774</v>
      </c>
      <c r="S462" s="89">
        <v>109847068</v>
      </c>
      <c r="T462" s="89">
        <v>0</v>
      </c>
      <c r="U462" s="89">
        <v>109847068</v>
      </c>
    </row>
    <row r="463" spans="1:21" ht="11.25">
      <c r="A463" s="52" t="s">
        <v>1278</v>
      </c>
      <c r="B463" s="116" t="s">
        <v>2323</v>
      </c>
      <c r="C463" s="53">
        <v>0</v>
      </c>
      <c r="D463" s="56">
        <v>0</v>
      </c>
      <c r="E463" s="53">
        <v>41301412114.99</v>
      </c>
      <c r="F463" s="57">
        <f>C463+E463-D463</f>
        <v>41301412114.99</v>
      </c>
      <c r="G463" s="46" t="e">
        <f>SUM(#REF!)</f>
        <v>#REF!</v>
      </c>
      <c r="H463" s="67" t="e">
        <f>SUM(#REF!)</f>
        <v>#REF!</v>
      </c>
      <c r="I463" s="59">
        <v>41370820229.99</v>
      </c>
      <c r="J463" s="59">
        <v>68576533333.119995</v>
      </c>
      <c r="K463" s="60">
        <f>F463+J463-I463</f>
        <v>68507125218.11999</v>
      </c>
      <c r="L463" s="66">
        <v>0</v>
      </c>
      <c r="M463" s="60">
        <f>+K463</f>
        <v>68507125218.11999</v>
      </c>
      <c r="N463" s="61">
        <v>68507125</v>
      </c>
      <c r="O463" s="62">
        <v>1085831448</v>
      </c>
      <c r="P463" s="63">
        <v>1085831</v>
      </c>
      <c r="Q463" s="64">
        <v>42425774546.8</v>
      </c>
      <c r="R463" s="63">
        <v>42425774</v>
      </c>
      <c r="S463" s="65">
        <v>109847068</v>
      </c>
      <c r="T463" s="65">
        <v>0</v>
      </c>
      <c r="U463" s="65">
        <v>109847068</v>
      </c>
    </row>
    <row r="464" spans="1:21" ht="11.25">
      <c r="A464" s="80">
        <v>4.3</v>
      </c>
      <c r="B464" s="41" t="s">
        <v>1820</v>
      </c>
      <c r="C464" s="38">
        <f>C465+C468</f>
        <v>0</v>
      </c>
      <c r="D464" s="38">
        <f>D465+D468</f>
        <v>0</v>
      </c>
      <c r="E464" s="38">
        <f>E465+E468</f>
        <v>3080725155360.5</v>
      </c>
      <c r="F464" s="39">
        <f>F465+F468</f>
        <v>3080725155360.5</v>
      </c>
      <c r="G464" s="39">
        <f>G465+G470</f>
        <v>0</v>
      </c>
      <c r="H464" s="39">
        <f>H465+H470</f>
        <v>16171140</v>
      </c>
      <c r="I464" s="40">
        <f>I465+I470+I468</f>
        <v>69944650649.75</v>
      </c>
      <c r="J464" s="40">
        <f>J465+J470+J468</f>
        <v>6342018638186.41</v>
      </c>
      <c r="K464" s="39">
        <f>K465+K470+K468</f>
        <v>12346951504707.08</v>
      </c>
      <c r="L464" s="41">
        <v>0</v>
      </c>
      <c r="M464" s="41">
        <v>0</v>
      </c>
      <c r="N464" s="70">
        <v>1400155</v>
      </c>
      <c r="O464" s="43">
        <v>43364717584.34</v>
      </c>
      <c r="P464" s="42">
        <v>0</v>
      </c>
      <c r="Q464" s="42">
        <v>6111744887837.211</v>
      </c>
      <c r="R464" s="42">
        <v>835753</v>
      </c>
      <c r="S464" s="78">
        <v>2235908</v>
      </c>
      <c r="T464" s="78">
        <v>0</v>
      </c>
      <c r="U464" s="78">
        <v>2235908</v>
      </c>
    </row>
    <row r="465" spans="1:21" ht="11.25">
      <c r="A465" s="44" t="s">
        <v>1546</v>
      </c>
      <c r="B465" s="48" t="s">
        <v>1821</v>
      </c>
      <c r="C465" s="45">
        <f aca="true" t="shared" si="153" ref="C465:K465">SUM(C466:C467)</f>
        <v>0</v>
      </c>
      <c r="D465" s="45">
        <f t="shared" si="153"/>
        <v>0</v>
      </c>
      <c r="E465" s="45">
        <f t="shared" si="153"/>
        <v>0</v>
      </c>
      <c r="F465" s="46">
        <f t="shared" si="153"/>
        <v>0</v>
      </c>
      <c r="G465" s="46">
        <f t="shared" si="153"/>
        <v>0</v>
      </c>
      <c r="H465" s="46">
        <f t="shared" si="153"/>
        <v>0</v>
      </c>
      <c r="I465" s="47">
        <f t="shared" si="153"/>
        <v>0</v>
      </c>
      <c r="J465" s="47">
        <f t="shared" si="153"/>
        <v>0</v>
      </c>
      <c r="K465" s="46">
        <f t="shared" si="153"/>
        <v>0</v>
      </c>
      <c r="L465" s="48">
        <v>0</v>
      </c>
      <c r="M465" s="48">
        <v>0</v>
      </c>
      <c r="N465" s="49">
        <v>1400155</v>
      </c>
      <c r="O465" s="50">
        <v>0</v>
      </c>
      <c r="P465" s="51">
        <v>0</v>
      </c>
      <c r="Q465" s="51">
        <v>0</v>
      </c>
      <c r="R465" s="51">
        <v>835753</v>
      </c>
      <c r="S465" s="89">
        <v>2235908</v>
      </c>
      <c r="T465" s="89">
        <v>0</v>
      </c>
      <c r="U465" s="89">
        <v>2235908</v>
      </c>
    </row>
    <row r="466" spans="1:21" ht="11.25">
      <c r="A466" s="52" t="s">
        <v>1547</v>
      </c>
      <c r="B466" s="97" t="s">
        <v>1813</v>
      </c>
      <c r="C466" s="53"/>
      <c r="D466" s="56"/>
      <c r="E466" s="53"/>
      <c r="F466" s="57"/>
      <c r="G466" s="46"/>
      <c r="H466" s="67"/>
      <c r="I466" s="59"/>
      <c r="J466" s="59"/>
      <c r="K466" s="60"/>
      <c r="L466" s="66"/>
      <c r="M466" s="60"/>
      <c r="N466" s="61">
        <v>732737</v>
      </c>
      <c r="O466" s="62"/>
      <c r="P466" s="63"/>
      <c r="Q466" s="64"/>
      <c r="R466" s="63">
        <v>355649</v>
      </c>
      <c r="S466" s="65">
        <v>1088386</v>
      </c>
      <c r="T466" s="65"/>
      <c r="U466" s="65">
        <v>1088386</v>
      </c>
    </row>
    <row r="467" spans="1:21" ht="11.25">
      <c r="A467" s="52" t="s">
        <v>1548</v>
      </c>
      <c r="B467" s="97" t="s">
        <v>1814</v>
      </c>
      <c r="C467" s="53"/>
      <c r="D467" s="56"/>
      <c r="E467" s="53"/>
      <c r="F467" s="57"/>
      <c r="G467" s="46"/>
      <c r="H467" s="67"/>
      <c r="I467" s="59"/>
      <c r="J467" s="59"/>
      <c r="K467" s="60"/>
      <c r="L467" s="66"/>
      <c r="M467" s="60"/>
      <c r="N467" s="61">
        <v>667418</v>
      </c>
      <c r="O467" s="62"/>
      <c r="P467" s="63"/>
      <c r="Q467" s="64"/>
      <c r="R467" s="63">
        <v>480104</v>
      </c>
      <c r="S467" s="65">
        <v>1147522</v>
      </c>
      <c r="T467" s="65"/>
      <c r="U467" s="65">
        <v>1147522</v>
      </c>
    </row>
    <row r="468" spans="1:21" ht="11.25">
      <c r="A468" s="37" t="s">
        <v>1279</v>
      </c>
      <c r="B468" s="114" t="s">
        <v>1280</v>
      </c>
      <c r="C468" s="38">
        <f>C469+C472</f>
        <v>0</v>
      </c>
      <c r="D468" s="38">
        <f>D469+D472</f>
        <v>0</v>
      </c>
      <c r="E468" s="38">
        <f>E469+E472</f>
        <v>3080725155360.5</v>
      </c>
      <c r="F468" s="39">
        <f>F469+F472</f>
        <v>3080725155360.5</v>
      </c>
      <c r="G468" s="39">
        <f>G469+G474</f>
        <v>0</v>
      </c>
      <c r="H468" s="39">
        <f>H469+H474</f>
        <v>1989647498749.58</v>
      </c>
      <c r="I468" s="40">
        <f>I469+I474+I472</f>
        <v>69944650649.75</v>
      </c>
      <c r="J468" s="40">
        <f>J469+J474+J472</f>
        <v>3278260572654.9604</v>
      </c>
      <c r="K468" s="39">
        <f>K469+K474+K472</f>
        <v>6289759073885.71</v>
      </c>
      <c r="L468" s="41">
        <v>0</v>
      </c>
      <c r="M468" s="41">
        <v>0</v>
      </c>
      <c r="N468" s="70">
        <v>6289759072</v>
      </c>
      <c r="O468" s="43">
        <v>43364715887.34</v>
      </c>
      <c r="P468" s="42">
        <v>43364717</v>
      </c>
      <c r="Q468" s="42">
        <v>3170338125056.5903</v>
      </c>
      <c r="R468" s="42">
        <v>3170338128</v>
      </c>
      <c r="S468" s="78">
        <v>9416732483</v>
      </c>
      <c r="T468" s="78">
        <v>0</v>
      </c>
      <c r="U468" s="78">
        <v>9416732483</v>
      </c>
    </row>
    <row r="469" spans="1:21" ht="11.25">
      <c r="A469" s="44" t="s">
        <v>1281</v>
      </c>
      <c r="B469" s="115" t="s">
        <v>1282</v>
      </c>
      <c r="C469" s="45">
        <f aca="true" t="shared" si="154" ref="C469:K469">SUM(C470:C471)</f>
        <v>0</v>
      </c>
      <c r="D469" s="45">
        <f t="shared" si="154"/>
        <v>0</v>
      </c>
      <c r="E469" s="45">
        <f t="shared" si="154"/>
        <v>3080725155360.5</v>
      </c>
      <c r="F469" s="46">
        <f t="shared" si="154"/>
        <v>3080725155360.5</v>
      </c>
      <c r="G469" s="46">
        <f t="shared" si="154"/>
        <v>0</v>
      </c>
      <c r="H469" s="46">
        <f t="shared" si="154"/>
        <v>1461474843197.72</v>
      </c>
      <c r="I469" s="47">
        <f t="shared" si="154"/>
        <v>0</v>
      </c>
      <c r="J469" s="47">
        <f t="shared" si="154"/>
        <v>3207770810520.1304</v>
      </c>
      <c r="K469" s="46">
        <f t="shared" si="154"/>
        <v>6288495965880.63</v>
      </c>
      <c r="L469" s="48">
        <v>0</v>
      </c>
      <c r="M469" s="48">
        <v>0</v>
      </c>
      <c r="N469" s="49">
        <v>6288495964</v>
      </c>
      <c r="O469" s="50">
        <v>71923921</v>
      </c>
      <c r="P469" s="51">
        <v>71925</v>
      </c>
      <c r="Q469" s="51">
        <v>3114258143765.12</v>
      </c>
      <c r="R469" s="51">
        <v>3114258146</v>
      </c>
      <c r="S469" s="89">
        <v>9402682185</v>
      </c>
      <c r="T469" s="89">
        <v>0</v>
      </c>
      <c r="U469" s="89">
        <v>9402682185</v>
      </c>
    </row>
    <row r="470" spans="1:21" ht="11.25">
      <c r="A470" s="52" t="s">
        <v>1283</v>
      </c>
      <c r="B470" s="116" t="s">
        <v>1731</v>
      </c>
      <c r="C470" s="53">
        <v>0</v>
      </c>
      <c r="D470" s="56">
        <v>0</v>
      </c>
      <c r="E470" s="53">
        <v>2993434365289.92</v>
      </c>
      <c r="F470" s="57">
        <f>C470+E470-D470</f>
        <v>2993434365289.92</v>
      </c>
      <c r="G470" s="58">
        <v>0</v>
      </c>
      <c r="H470" s="58">
        <f>F563</f>
        <v>16171140</v>
      </c>
      <c r="I470" s="59">
        <v>0</v>
      </c>
      <c r="J470" s="59">
        <v>3063758065531.45</v>
      </c>
      <c r="K470" s="60">
        <f>F470+J470-I470</f>
        <v>6057192430821.37</v>
      </c>
      <c r="L470" s="66">
        <v>0</v>
      </c>
      <c r="M470" s="60">
        <f>+K470</f>
        <v>6057192430821.37</v>
      </c>
      <c r="N470" s="61">
        <v>6057192430</v>
      </c>
      <c r="O470" s="62">
        <v>1697</v>
      </c>
      <c r="P470" s="63">
        <v>2</v>
      </c>
      <c r="Q470" s="64">
        <v>2941406762780.62</v>
      </c>
      <c r="R470" s="63">
        <v>2941406764</v>
      </c>
      <c r="S470" s="65">
        <v>8998599192</v>
      </c>
      <c r="T470" s="65">
        <v>0</v>
      </c>
      <c r="U470" s="65">
        <v>8998599192</v>
      </c>
    </row>
    <row r="471" spans="1:21" ht="11.25">
      <c r="A471" s="52" t="s">
        <v>1284</v>
      </c>
      <c r="B471" s="116" t="s">
        <v>1732</v>
      </c>
      <c r="C471" s="53">
        <v>0</v>
      </c>
      <c r="D471" s="56">
        <v>0</v>
      </c>
      <c r="E471" s="53">
        <v>87290790070.58</v>
      </c>
      <c r="F471" s="57">
        <f>C471+E471-D471</f>
        <v>87290790070.58</v>
      </c>
      <c r="G471" s="39">
        <f>G472+G476+G478</f>
        <v>0</v>
      </c>
      <c r="H471" s="74">
        <f>H472+H476+H478</f>
        <v>1461458672057.72</v>
      </c>
      <c r="I471" s="59">
        <v>0</v>
      </c>
      <c r="J471" s="59">
        <v>144012744988.68</v>
      </c>
      <c r="K471" s="60">
        <f>F471+J471-I471</f>
        <v>231303535059.26</v>
      </c>
      <c r="L471" s="66">
        <v>0</v>
      </c>
      <c r="M471" s="60">
        <f>+K471</f>
        <v>231303535059.26</v>
      </c>
      <c r="N471" s="61">
        <v>231303534</v>
      </c>
      <c r="O471" s="62">
        <v>71922224</v>
      </c>
      <c r="P471" s="63">
        <v>71923</v>
      </c>
      <c r="Q471" s="64">
        <v>172851380984.5</v>
      </c>
      <c r="R471" s="63">
        <v>172851382</v>
      </c>
      <c r="S471" s="65">
        <v>404082993</v>
      </c>
      <c r="T471" s="65">
        <v>0</v>
      </c>
      <c r="U471" s="65">
        <v>404082993</v>
      </c>
    </row>
    <row r="472" spans="1:21" ht="11.25">
      <c r="A472" s="44" t="s">
        <v>1285</v>
      </c>
      <c r="B472" s="115" t="s">
        <v>1286</v>
      </c>
      <c r="C472" s="45"/>
      <c r="D472" s="73"/>
      <c r="E472" s="45"/>
      <c r="F472" s="46">
        <v>0</v>
      </c>
      <c r="G472" s="46">
        <f>SUM(G473:G475)</f>
        <v>0</v>
      </c>
      <c r="H472" s="67">
        <f>SUM(H473:H475)</f>
        <v>528172655551.86</v>
      </c>
      <c r="I472" s="50">
        <f>+I473</f>
        <v>69944650649.75</v>
      </c>
      <c r="J472" s="50">
        <f>+J473</f>
        <v>70489762134.83</v>
      </c>
      <c r="K472" s="84">
        <f>+K473</f>
        <v>545111485.0800018</v>
      </c>
      <c r="L472" s="48">
        <v>0</v>
      </c>
      <c r="M472" s="48">
        <v>0</v>
      </c>
      <c r="N472" s="49">
        <v>545112</v>
      </c>
      <c r="O472" s="50">
        <v>43292791966.34</v>
      </c>
      <c r="P472" s="51">
        <v>43292792</v>
      </c>
      <c r="Q472" s="51">
        <v>56079981291.47</v>
      </c>
      <c r="R472" s="51">
        <v>56079981</v>
      </c>
      <c r="S472" s="83">
        <v>13332301</v>
      </c>
      <c r="T472" s="83">
        <v>0</v>
      </c>
      <c r="U472" s="83">
        <v>13332301</v>
      </c>
    </row>
    <row r="473" spans="1:21" ht="11.25">
      <c r="A473" s="52" t="s">
        <v>1287</v>
      </c>
      <c r="B473" s="116" t="s">
        <v>1733</v>
      </c>
      <c r="C473" s="53"/>
      <c r="D473" s="53"/>
      <c r="E473" s="53"/>
      <c r="F473" s="57">
        <v>0</v>
      </c>
      <c r="G473" s="58">
        <v>0</v>
      </c>
      <c r="H473" s="58">
        <f>F567</f>
        <v>0</v>
      </c>
      <c r="I473" s="59">
        <v>69944650649.75</v>
      </c>
      <c r="J473" s="59">
        <v>70489762134.83</v>
      </c>
      <c r="K473" s="60">
        <f>F473+J473-I473</f>
        <v>545111485.0800018</v>
      </c>
      <c r="L473" s="66">
        <v>0</v>
      </c>
      <c r="M473" s="60">
        <f>+K473</f>
        <v>545111485.0800018</v>
      </c>
      <c r="N473" s="61">
        <v>545112</v>
      </c>
      <c r="O473" s="62">
        <v>43292791966.34</v>
      </c>
      <c r="P473" s="63">
        <v>43292792</v>
      </c>
      <c r="Q473" s="64">
        <v>56079981291.47</v>
      </c>
      <c r="R473" s="63">
        <v>56079981</v>
      </c>
      <c r="S473" s="65">
        <v>13332301</v>
      </c>
      <c r="T473" s="65">
        <v>0</v>
      </c>
      <c r="U473" s="65">
        <v>13332301</v>
      </c>
    </row>
    <row r="474" spans="1:21" ht="11.25">
      <c r="A474" s="44" t="s">
        <v>1288</v>
      </c>
      <c r="B474" s="115" t="s">
        <v>1289</v>
      </c>
      <c r="C474" s="45">
        <f aca="true" t="shared" si="155" ref="C474:K474">SUM(C475:C476)</f>
        <v>0</v>
      </c>
      <c r="D474" s="45">
        <f t="shared" si="155"/>
        <v>717996520</v>
      </c>
      <c r="E474" s="45">
        <f t="shared" si="155"/>
        <v>1435993040</v>
      </c>
      <c r="F474" s="46">
        <f t="shared" si="155"/>
        <v>717996520</v>
      </c>
      <c r="G474" s="46">
        <f t="shared" si="155"/>
        <v>0</v>
      </c>
      <c r="H474" s="46">
        <f t="shared" si="155"/>
        <v>528172655551.86</v>
      </c>
      <c r="I474" s="47">
        <f t="shared" si="155"/>
        <v>0</v>
      </c>
      <c r="J474" s="47">
        <f t="shared" si="155"/>
        <v>0</v>
      </c>
      <c r="K474" s="46">
        <f t="shared" si="155"/>
        <v>717996520</v>
      </c>
      <c r="L474" s="48">
        <v>0</v>
      </c>
      <c r="M474" s="48">
        <v>0</v>
      </c>
      <c r="N474" s="49">
        <v>717996</v>
      </c>
      <c r="O474" s="50">
        <v>0</v>
      </c>
      <c r="P474" s="51">
        <v>0</v>
      </c>
      <c r="Q474" s="51">
        <v>0</v>
      </c>
      <c r="R474" s="51">
        <v>1</v>
      </c>
      <c r="S474" s="89">
        <v>717997</v>
      </c>
      <c r="T474" s="89">
        <v>0</v>
      </c>
      <c r="U474" s="89">
        <v>717997</v>
      </c>
    </row>
    <row r="475" spans="1:21" ht="11.25">
      <c r="A475" s="52" t="s">
        <v>1290</v>
      </c>
      <c r="B475" s="116" t="s">
        <v>1291</v>
      </c>
      <c r="C475" s="53">
        <v>0</v>
      </c>
      <c r="D475" s="56">
        <v>717996520</v>
      </c>
      <c r="E475" s="53">
        <v>717996520</v>
      </c>
      <c r="F475" s="57">
        <f>C475+E475-D475</f>
        <v>0</v>
      </c>
      <c r="G475" s="58">
        <v>0</v>
      </c>
      <c r="H475" s="58">
        <f>F571</f>
        <v>0</v>
      </c>
      <c r="I475" s="59">
        <v>0</v>
      </c>
      <c r="J475" s="59">
        <v>0</v>
      </c>
      <c r="K475" s="60">
        <f>F475+J475-I475</f>
        <v>0</v>
      </c>
      <c r="L475" s="66">
        <v>0</v>
      </c>
      <c r="M475" s="60">
        <f>+K475</f>
        <v>0</v>
      </c>
      <c r="N475" s="61">
        <v>0</v>
      </c>
      <c r="O475" s="59">
        <v>0</v>
      </c>
      <c r="P475" s="63">
        <v>0</v>
      </c>
      <c r="Q475" s="63">
        <v>0</v>
      </c>
      <c r="R475" s="63">
        <v>0</v>
      </c>
      <c r="S475" s="65">
        <v>0</v>
      </c>
      <c r="T475" s="65">
        <v>0</v>
      </c>
      <c r="U475" s="65">
        <v>0</v>
      </c>
    </row>
    <row r="476" spans="1:21" ht="11.25">
      <c r="A476" s="52" t="s">
        <v>1292</v>
      </c>
      <c r="B476" s="116" t="s">
        <v>1734</v>
      </c>
      <c r="C476" s="53">
        <v>0</v>
      </c>
      <c r="D476" s="56">
        <v>0</v>
      </c>
      <c r="E476" s="53">
        <v>717996520</v>
      </c>
      <c r="F476" s="57">
        <f>C476+E476-D476</f>
        <v>717996520</v>
      </c>
      <c r="G476" s="46">
        <f>SUM(G477)</f>
        <v>0</v>
      </c>
      <c r="H476" s="67">
        <f>SUM(H477)</f>
        <v>528172655551.86</v>
      </c>
      <c r="I476" s="59">
        <v>0</v>
      </c>
      <c r="J476" s="59">
        <v>0</v>
      </c>
      <c r="K476" s="60">
        <f>F476+J476-I476</f>
        <v>717996520</v>
      </c>
      <c r="L476" s="66">
        <v>0</v>
      </c>
      <c r="M476" s="60">
        <f>+K476</f>
        <v>717996520</v>
      </c>
      <c r="N476" s="61">
        <v>717996</v>
      </c>
      <c r="O476" s="59">
        <v>0</v>
      </c>
      <c r="P476" s="63">
        <v>0</v>
      </c>
      <c r="Q476" s="63">
        <v>0</v>
      </c>
      <c r="R476" s="63">
        <v>1</v>
      </c>
      <c r="S476" s="65">
        <v>717997</v>
      </c>
      <c r="T476" s="65">
        <v>0</v>
      </c>
      <c r="U476" s="65">
        <v>717997</v>
      </c>
    </row>
    <row r="477" spans="1:21" ht="11.25">
      <c r="A477" s="37" t="s">
        <v>1293</v>
      </c>
      <c r="B477" s="114" t="s">
        <v>1294</v>
      </c>
      <c r="C477" s="38">
        <f>C478+C481+C487</f>
        <v>0</v>
      </c>
      <c r="D477" s="38">
        <f>D478+D481+D487</f>
        <v>0</v>
      </c>
      <c r="E477" s="38">
        <f>E478+E481+E487</f>
        <v>278850654.06</v>
      </c>
      <c r="F477" s="39">
        <f>F478+F481+F487</f>
        <v>278850654.06</v>
      </c>
      <c r="G477" s="39">
        <f>G478+G483+G488</f>
        <v>0</v>
      </c>
      <c r="H477" s="39">
        <f>H478+H483+H488</f>
        <v>528172655551.86</v>
      </c>
      <c r="I477" s="40">
        <f>I478+I483+I488</f>
        <v>12382468.37</v>
      </c>
      <c r="J477" s="40">
        <f>J478+J483+J488</f>
        <v>1123314737.76</v>
      </c>
      <c r="K477" s="39">
        <f>K478+K483+K488</f>
        <v>1803084055.8700001</v>
      </c>
      <c r="L477" s="41">
        <v>0</v>
      </c>
      <c r="M477" s="41">
        <v>0</v>
      </c>
      <c r="N477" s="70">
        <v>3005117</v>
      </c>
      <c r="O477" s="43">
        <v>24803651349.69</v>
      </c>
      <c r="P477" s="42">
        <v>25899319.04</v>
      </c>
      <c r="Q477" s="42">
        <v>372173973007.58</v>
      </c>
      <c r="R477" s="42">
        <v>372291066.03</v>
      </c>
      <c r="S477" s="42">
        <v>349396864.03999996</v>
      </c>
      <c r="T477" s="42">
        <v>0</v>
      </c>
      <c r="U477" s="42">
        <v>349396864.03999996</v>
      </c>
    </row>
    <row r="478" spans="1:21" ht="11.25">
      <c r="A478" s="44" t="s">
        <v>1295</v>
      </c>
      <c r="B478" s="115" t="s">
        <v>1296</v>
      </c>
      <c r="C478" s="45">
        <f>SUM(C479:C480)</f>
        <v>0</v>
      </c>
      <c r="D478" s="45">
        <f>SUM(D479:D480)</f>
        <v>0</v>
      </c>
      <c r="E478" s="45">
        <f>SUM(E479:E480)</f>
        <v>20</v>
      </c>
      <c r="F478" s="46">
        <f>SUM(F479:F480)</f>
        <v>20</v>
      </c>
      <c r="G478" s="46">
        <f>SUM(G480:G481)</f>
        <v>0</v>
      </c>
      <c r="H478" s="46">
        <f>SUM(H480:H481)</f>
        <v>405113360954</v>
      </c>
      <c r="I478" s="47">
        <f>SUM(I479:I481)</f>
        <v>12382155.37</v>
      </c>
      <c r="J478" s="47">
        <f>SUM(J479:J481)</f>
        <v>99518779</v>
      </c>
      <c r="K478" s="46">
        <f>SUM(K479:K481)</f>
        <v>354904281.69</v>
      </c>
      <c r="L478" s="48">
        <v>0</v>
      </c>
      <c r="M478" s="48">
        <v>0</v>
      </c>
      <c r="N478" s="49">
        <v>436564</v>
      </c>
      <c r="O478" s="50">
        <v>24803651309.69</v>
      </c>
      <c r="P478" s="51">
        <v>24803651</v>
      </c>
      <c r="Q478" s="51">
        <v>350066283686.08997</v>
      </c>
      <c r="R478" s="51">
        <v>350181368.03</v>
      </c>
      <c r="S478" s="89">
        <v>325814281.08</v>
      </c>
      <c r="T478" s="89">
        <v>0</v>
      </c>
      <c r="U478" s="89">
        <v>325814281.08</v>
      </c>
    </row>
    <row r="479" spans="1:21" ht="11.25">
      <c r="A479" s="52" t="s">
        <v>1297</v>
      </c>
      <c r="B479" s="116" t="s">
        <v>1298</v>
      </c>
      <c r="C479" s="53"/>
      <c r="D479" s="56"/>
      <c r="E479" s="53"/>
      <c r="F479" s="57">
        <v>0</v>
      </c>
      <c r="G479" s="58">
        <v>0</v>
      </c>
      <c r="H479" s="58">
        <f>F575</f>
        <v>349251774790</v>
      </c>
      <c r="I479" s="59">
        <v>0</v>
      </c>
      <c r="J479" s="59">
        <v>99518749</v>
      </c>
      <c r="K479" s="60">
        <f>F479+J479-I479</f>
        <v>99518749</v>
      </c>
      <c r="L479" s="66">
        <v>0</v>
      </c>
      <c r="M479" s="60">
        <f>+K479</f>
        <v>99518749</v>
      </c>
      <c r="N479" s="61">
        <v>181179</v>
      </c>
      <c r="O479" s="62">
        <v>18828838889.489998</v>
      </c>
      <c r="P479" s="63">
        <v>18828839</v>
      </c>
      <c r="Q479" s="64">
        <v>19357827659.83</v>
      </c>
      <c r="R479" s="63">
        <v>19472912</v>
      </c>
      <c r="S479" s="65">
        <v>825252</v>
      </c>
      <c r="T479" s="65">
        <v>0</v>
      </c>
      <c r="U479" s="65">
        <v>825252</v>
      </c>
    </row>
    <row r="480" spans="1:21" ht="11.25">
      <c r="A480" s="52" t="s">
        <v>1299</v>
      </c>
      <c r="B480" s="116" t="s">
        <v>1735</v>
      </c>
      <c r="C480" s="53">
        <v>0</v>
      </c>
      <c r="D480" s="56">
        <v>0</v>
      </c>
      <c r="E480" s="53">
        <v>20</v>
      </c>
      <c r="F480" s="57">
        <f>C480+E480-D480</f>
        <v>20</v>
      </c>
      <c r="G480" s="58">
        <v>0</v>
      </c>
      <c r="H480" s="58">
        <f>F577</f>
        <v>469463020</v>
      </c>
      <c r="I480" s="59">
        <v>0</v>
      </c>
      <c r="J480" s="59">
        <v>30</v>
      </c>
      <c r="K480" s="60">
        <f>F480+J480-I480</f>
        <v>50</v>
      </c>
      <c r="L480" s="66">
        <v>0</v>
      </c>
      <c r="M480" s="60">
        <f>+K480</f>
        <v>50</v>
      </c>
      <c r="N480" s="61">
        <v>0.05</v>
      </c>
      <c r="O480" s="62">
        <v>0</v>
      </c>
      <c r="P480" s="63">
        <v>0</v>
      </c>
      <c r="Q480" s="64">
        <v>30</v>
      </c>
      <c r="R480" s="63">
        <v>0.03</v>
      </c>
      <c r="S480" s="65">
        <v>0.08</v>
      </c>
      <c r="T480" s="65">
        <v>0</v>
      </c>
      <c r="U480" s="65">
        <v>0.08</v>
      </c>
    </row>
    <row r="481" spans="1:21" ht="11.25">
      <c r="A481" s="52" t="s">
        <v>1300</v>
      </c>
      <c r="B481" s="117" t="s">
        <v>1736</v>
      </c>
      <c r="C481" s="53">
        <v>0</v>
      </c>
      <c r="D481" s="56">
        <v>0</v>
      </c>
      <c r="E481" s="53">
        <v>267767638.06</v>
      </c>
      <c r="F481" s="57">
        <f>C481+E481-D481</f>
        <v>267767638.06</v>
      </c>
      <c r="G481" s="58">
        <v>0</v>
      </c>
      <c r="H481" s="58">
        <f>F579</f>
        <v>404643897934</v>
      </c>
      <c r="I481" s="59">
        <v>12382155.37</v>
      </c>
      <c r="J481" s="59">
        <v>0</v>
      </c>
      <c r="K481" s="60">
        <f>F481+J481-I481</f>
        <v>255385482.69</v>
      </c>
      <c r="L481" s="66">
        <v>0</v>
      </c>
      <c r="M481" s="60">
        <f>+K481</f>
        <v>255385482.69</v>
      </c>
      <c r="N481" s="61">
        <v>255385</v>
      </c>
      <c r="O481" s="62">
        <v>5974812420.2</v>
      </c>
      <c r="P481" s="63">
        <v>5974812</v>
      </c>
      <c r="Q481" s="64">
        <v>330701021029.41</v>
      </c>
      <c r="R481" s="63">
        <v>330701021</v>
      </c>
      <c r="S481" s="65">
        <v>324981594</v>
      </c>
      <c r="T481" s="65"/>
      <c r="U481" s="65">
        <v>324981594</v>
      </c>
    </row>
    <row r="482" spans="1:21" ht="11.25">
      <c r="A482" s="52" t="s">
        <v>1524</v>
      </c>
      <c r="B482" s="97" t="s">
        <v>1737</v>
      </c>
      <c r="C482" s="53"/>
      <c r="D482" s="56"/>
      <c r="E482" s="53"/>
      <c r="F482" s="57"/>
      <c r="G482" s="58"/>
      <c r="H482" s="58"/>
      <c r="I482" s="59"/>
      <c r="J482" s="59"/>
      <c r="K482" s="60"/>
      <c r="L482" s="66"/>
      <c r="M482" s="60"/>
      <c r="N482" s="61">
        <v>0</v>
      </c>
      <c r="O482" s="62">
        <v>0</v>
      </c>
      <c r="P482" s="63">
        <v>0</v>
      </c>
      <c r="Q482" s="64">
        <v>7434966.85</v>
      </c>
      <c r="R482" s="63">
        <v>7435</v>
      </c>
      <c r="S482" s="65">
        <v>7435</v>
      </c>
      <c r="T482" s="65">
        <v>0</v>
      </c>
      <c r="U482" s="65">
        <v>7435</v>
      </c>
    </row>
    <row r="483" spans="1:21" ht="11.25">
      <c r="A483" s="44" t="s">
        <v>1301</v>
      </c>
      <c r="B483" s="115" t="s">
        <v>1302</v>
      </c>
      <c r="C483" s="45">
        <f aca="true" t="shared" si="156" ref="C483:K483">SUM(C484:C487)</f>
        <v>0</v>
      </c>
      <c r="D483" s="45">
        <f t="shared" si="156"/>
        <v>0</v>
      </c>
      <c r="E483" s="45">
        <f t="shared" si="156"/>
        <v>412041949.62</v>
      </c>
      <c r="F483" s="46">
        <f t="shared" si="156"/>
        <v>412041949.62</v>
      </c>
      <c r="G483" s="46">
        <f t="shared" si="156"/>
        <v>0</v>
      </c>
      <c r="H483" s="46">
        <f t="shared" si="156"/>
        <v>82074386923.24</v>
      </c>
      <c r="I483" s="47">
        <f t="shared" si="156"/>
        <v>0</v>
      </c>
      <c r="J483" s="47">
        <f t="shared" si="156"/>
        <v>935728692.6</v>
      </c>
      <c r="K483" s="46">
        <f t="shared" si="156"/>
        <v>1347770642.22</v>
      </c>
      <c r="L483" s="48">
        <v>0</v>
      </c>
      <c r="M483" s="48">
        <v>0</v>
      </c>
      <c r="N483" s="49">
        <v>1347767</v>
      </c>
      <c r="O483" s="50">
        <v>40</v>
      </c>
      <c r="P483" s="51">
        <v>0.04</v>
      </c>
      <c r="Q483" s="51">
        <v>19315134537.140003</v>
      </c>
      <c r="R483" s="51">
        <v>19315138</v>
      </c>
      <c r="S483" s="89">
        <v>20662904.96</v>
      </c>
      <c r="T483" s="89">
        <v>0</v>
      </c>
      <c r="U483" s="89">
        <v>20662904.96</v>
      </c>
    </row>
    <row r="484" spans="1:21" ht="11.25">
      <c r="A484" s="52" t="s">
        <v>1303</v>
      </c>
      <c r="B484" s="116" t="s">
        <v>1738</v>
      </c>
      <c r="C484" s="53">
        <v>0</v>
      </c>
      <c r="D484" s="56">
        <v>0</v>
      </c>
      <c r="E484" s="53">
        <v>379237296.62</v>
      </c>
      <c r="F484" s="57">
        <f>C484+E484-D484</f>
        <v>379237296.62</v>
      </c>
      <c r="G484" s="46">
        <f>SUM(G485:G490)</f>
        <v>0</v>
      </c>
      <c r="H484" s="67">
        <f>SUM(H485:H490)</f>
        <v>82022101136.24</v>
      </c>
      <c r="I484" s="59">
        <v>0</v>
      </c>
      <c r="J484" s="59">
        <v>97781026.60000001</v>
      </c>
      <c r="K484" s="60">
        <f>F484+J484-I484</f>
        <v>477018323.22</v>
      </c>
      <c r="L484" s="66">
        <v>0</v>
      </c>
      <c r="M484" s="60">
        <f>+K484</f>
        <v>477018323.22</v>
      </c>
      <c r="N484" s="61">
        <v>477018</v>
      </c>
      <c r="O484" s="62">
        <v>0</v>
      </c>
      <c r="P484" s="63">
        <v>0</v>
      </c>
      <c r="Q484" s="64">
        <v>18663515212.690002</v>
      </c>
      <c r="R484" s="63">
        <v>18663515</v>
      </c>
      <c r="S484" s="65">
        <v>19140533</v>
      </c>
      <c r="T484" s="65">
        <v>0</v>
      </c>
      <c r="U484" s="65">
        <v>19140533</v>
      </c>
    </row>
    <row r="485" spans="1:21" ht="11.25">
      <c r="A485" s="52" t="s">
        <v>1304</v>
      </c>
      <c r="B485" s="116" t="s">
        <v>1739</v>
      </c>
      <c r="C485" s="53">
        <v>0</v>
      </c>
      <c r="D485" s="56">
        <v>0</v>
      </c>
      <c r="E485" s="53">
        <v>7396</v>
      </c>
      <c r="F485" s="57">
        <f>C485+E485-D485</f>
        <v>7396</v>
      </c>
      <c r="G485" s="58">
        <v>0</v>
      </c>
      <c r="H485" s="58">
        <f>F583</f>
        <v>40570488</v>
      </c>
      <c r="I485" s="59">
        <v>0</v>
      </c>
      <c r="J485" s="59">
        <v>300991</v>
      </c>
      <c r="K485" s="60">
        <f>F485+J485-I485</f>
        <v>308387</v>
      </c>
      <c r="L485" s="66">
        <v>0</v>
      </c>
      <c r="M485" s="60">
        <f>+K485</f>
        <v>308387</v>
      </c>
      <c r="N485" s="61">
        <v>307</v>
      </c>
      <c r="O485" s="62">
        <v>40</v>
      </c>
      <c r="P485" s="63">
        <v>0.04</v>
      </c>
      <c r="Q485" s="64">
        <v>709060.8</v>
      </c>
      <c r="R485" s="63">
        <v>710</v>
      </c>
      <c r="S485" s="65">
        <v>1016.96</v>
      </c>
      <c r="T485" s="65">
        <v>0</v>
      </c>
      <c r="U485" s="65">
        <v>1016.96</v>
      </c>
    </row>
    <row r="486" spans="1:21" ht="11.25">
      <c r="A486" s="52" t="s">
        <v>1305</v>
      </c>
      <c r="B486" s="116" t="s">
        <v>1740</v>
      </c>
      <c r="C486" s="53">
        <v>0</v>
      </c>
      <c r="D486" s="56">
        <v>0</v>
      </c>
      <c r="E486" s="53">
        <v>21714261</v>
      </c>
      <c r="F486" s="57">
        <f>C486+E486-D486</f>
        <v>21714261</v>
      </c>
      <c r="G486" s="58">
        <v>0</v>
      </c>
      <c r="H486" s="58">
        <f>F584</f>
        <v>4137093</v>
      </c>
      <c r="I486" s="59">
        <v>0</v>
      </c>
      <c r="J486" s="59">
        <v>22029123</v>
      </c>
      <c r="K486" s="60">
        <f>F486+J486-I486</f>
        <v>43743384</v>
      </c>
      <c r="L486" s="66">
        <v>0</v>
      </c>
      <c r="M486" s="60">
        <f>+K486</f>
        <v>43743384</v>
      </c>
      <c r="N486" s="61">
        <v>43743</v>
      </c>
      <c r="O486" s="62">
        <v>0</v>
      </c>
      <c r="P486" s="63">
        <v>0</v>
      </c>
      <c r="Q486" s="64">
        <v>22029123</v>
      </c>
      <c r="R486" s="63">
        <v>22030</v>
      </c>
      <c r="S486" s="65">
        <v>65773</v>
      </c>
      <c r="T486" s="65"/>
      <c r="U486" s="65">
        <v>65773</v>
      </c>
    </row>
    <row r="487" spans="1:21" ht="11.25">
      <c r="A487" s="52" t="s">
        <v>1306</v>
      </c>
      <c r="B487" s="116" t="s">
        <v>1741</v>
      </c>
      <c r="C487" s="53">
        <v>0</v>
      </c>
      <c r="D487" s="56">
        <v>0</v>
      </c>
      <c r="E487" s="53">
        <v>11082996</v>
      </c>
      <c r="F487" s="57">
        <f>C487+E487-D487</f>
        <v>11082996</v>
      </c>
      <c r="G487" s="58">
        <v>0</v>
      </c>
      <c r="H487" s="58">
        <f>F585</f>
        <v>7578206</v>
      </c>
      <c r="I487" s="59">
        <v>0</v>
      </c>
      <c r="J487" s="59">
        <v>815617552</v>
      </c>
      <c r="K487" s="60">
        <f>F487+J487-I487</f>
        <v>826700548</v>
      </c>
      <c r="L487" s="66">
        <v>0</v>
      </c>
      <c r="M487" s="60">
        <f>+K487</f>
        <v>826700548</v>
      </c>
      <c r="N487" s="61">
        <v>826699</v>
      </c>
      <c r="O487" s="62">
        <v>0</v>
      </c>
      <c r="P487" s="63">
        <v>0</v>
      </c>
      <c r="Q487" s="64">
        <v>628881140.6500001</v>
      </c>
      <c r="R487" s="63">
        <v>628883</v>
      </c>
      <c r="S487" s="65">
        <v>1455582</v>
      </c>
      <c r="T487" s="65">
        <v>0</v>
      </c>
      <c r="U487" s="65">
        <v>1455582</v>
      </c>
    </row>
    <row r="488" spans="1:21" ht="11.25">
      <c r="A488" s="44" t="s">
        <v>1307</v>
      </c>
      <c r="B488" s="115" t="s">
        <v>1308</v>
      </c>
      <c r="C488" s="45">
        <f>SUM(C489:C490)</f>
        <v>0</v>
      </c>
      <c r="D488" s="45">
        <f>SUM(D489:D490)</f>
        <v>0</v>
      </c>
      <c r="E488" s="45">
        <f>SUM(E489:E490)</f>
        <v>11626730.8</v>
      </c>
      <c r="F488" s="46">
        <f>SUM(F489:F490)</f>
        <v>11626730.8</v>
      </c>
      <c r="G488" s="46">
        <f>SUM(G489:G491)</f>
        <v>0</v>
      </c>
      <c r="H488" s="46">
        <f>SUM(H489:H491)</f>
        <v>40984907674.62</v>
      </c>
      <c r="I488" s="47">
        <f>+I489+I490+I491</f>
        <v>313</v>
      </c>
      <c r="J488" s="47">
        <f>+J489+J490+J491</f>
        <v>88067266.16</v>
      </c>
      <c r="K488" s="46">
        <f>+K489+K490+K491</f>
        <v>100409131.96000001</v>
      </c>
      <c r="L488" s="48">
        <v>0</v>
      </c>
      <c r="M488" s="48">
        <v>0</v>
      </c>
      <c r="N488" s="49">
        <v>1220786</v>
      </c>
      <c r="O488" s="88">
        <v>0</v>
      </c>
      <c r="P488" s="51">
        <v>1095668</v>
      </c>
      <c r="Q488" s="89">
        <v>2777952556.08</v>
      </c>
      <c r="R488" s="51">
        <v>2779958</v>
      </c>
      <c r="S488" s="89">
        <v>2905076</v>
      </c>
      <c r="T488" s="89">
        <v>0</v>
      </c>
      <c r="U488" s="89">
        <v>2905076</v>
      </c>
    </row>
    <row r="489" spans="1:21" ht="11.25">
      <c r="A489" s="52" t="s">
        <v>1309</v>
      </c>
      <c r="B489" s="116" t="s">
        <v>1742</v>
      </c>
      <c r="C489" s="53">
        <v>0</v>
      </c>
      <c r="D489" s="56">
        <v>0</v>
      </c>
      <c r="E489" s="53">
        <v>11626730.8</v>
      </c>
      <c r="F489" s="57">
        <f>C489+E489-D489</f>
        <v>11626730.8</v>
      </c>
      <c r="G489" s="58">
        <v>0</v>
      </c>
      <c r="H489" s="58">
        <f>F587</f>
        <v>39733734319.08</v>
      </c>
      <c r="I489" s="59">
        <v>313</v>
      </c>
      <c r="J489" s="59">
        <v>6628816.16</v>
      </c>
      <c r="K489" s="60">
        <f>F489+J489-I489</f>
        <v>18255233.96</v>
      </c>
      <c r="L489" s="66">
        <v>0</v>
      </c>
      <c r="M489" s="60">
        <f>+K489</f>
        <v>18255233.96</v>
      </c>
      <c r="N489" s="61">
        <v>18410</v>
      </c>
      <c r="O489" s="62">
        <v>0</v>
      </c>
      <c r="P489" s="63">
        <v>0</v>
      </c>
      <c r="Q489" s="64">
        <v>4153</v>
      </c>
      <c r="R489" s="63">
        <v>5</v>
      </c>
      <c r="S489" s="65">
        <v>18415</v>
      </c>
      <c r="T489" s="65">
        <v>0</v>
      </c>
      <c r="U489" s="65">
        <v>18415</v>
      </c>
    </row>
    <row r="490" spans="1:21" ht="11.25">
      <c r="A490" s="52" t="s">
        <v>1310</v>
      </c>
      <c r="B490" s="116" t="s">
        <v>1311</v>
      </c>
      <c r="C490" s="53"/>
      <c r="D490" s="53"/>
      <c r="E490" s="53"/>
      <c r="F490" s="57">
        <v>0</v>
      </c>
      <c r="G490" s="58">
        <v>0</v>
      </c>
      <c r="H490" s="58">
        <f>F588</f>
        <v>1251173355.54</v>
      </c>
      <c r="I490" s="59">
        <v>0</v>
      </c>
      <c r="J490" s="59">
        <v>79257361</v>
      </c>
      <c r="K490" s="60">
        <f>F490+J490-I490</f>
        <v>79257361</v>
      </c>
      <c r="L490" s="66">
        <v>0</v>
      </c>
      <c r="M490" s="60">
        <f>+K490</f>
        <v>79257361</v>
      </c>
      <c r="N490" s="61">
        <v>1199480</v>
      </c>
      <c r="O490" s="62">
        <v>0</v>
      </c>
      <c r="P490" s="63">
        <v>1095668</v>
      </c>
      <c r="Q490" s="64">
        <v>50</v>
      </c>
      <c r="R490" s="63">
        <v>2004</v>
      </c>
      <c r="S490" s="65">
        <v>105816</v>
      </c>
      <c r="T490" s="65">
        <v>0</v>
      </c>
      <c r="U490" s="65">
        <v>105816</v>
      </c>
    </row>
    <row r="491" spans="1:21" ht="11.25">
      <c r="A491" s="52" t="s">
        <v>1312</v>
      </c>
      <c r="B491" s="116" t="s">
        <v>1744</v>
      </c>
      <c r="C491" s="53">
        <v>0</v>
      </c>
      <c r="D491" s="56">
        <v>0</v>
      </c>
      <c r="E491" s="53">
        <v>715448</v>
      </c>
      <c r="F491" s="57">
        <f>C491+E491-D491</f>
        <v>715448</v>
      </c>
      <c r="G491" s="58">
        <v>0</v>
      </c>
      <c r="H491" s="58">
        <f>F597</f>
        <v>0</v>
      </c>
      <c r="I491" s="59">
        <v>0</v>
      </c>
      <c r="J491" s="59">
        <v>2181089</v>
      </c>
      <c r="K491" s="60">
        <f>F491+J491-I491</f>
        <v>2896537</v>
      </c>
      <c r="L491" s="66">
        <v>0</v>
      </c>
      <c r="M491" s="60">
        <f>+K491</f>
        <v>2896537</v>
      </c>
      <c r="N491" s="61">
        <v>2896</v>
      </c>
      <c r="O491" s="62">
        <v>0</v>
      </c>
      <c r="P491" s="63">
        <v>0</v>
      </c>
      <c r="Q491" s="64">
        <v>2777948353.08</v>
      </c>
      <c r="R491" s="63">
        <v>2777949</v>
      </c>
      <c r="S491" s="65">
        <v>2780845</v>
      </c>
      <c r="T491" s="65"/>
      <c r="U491" s="65">
        <v>2780845</v>
      </c>
    </row>
    <row r="492" spans="1:21" ht="11.25">
      <c r="A492" s="44" t="s">
        <v>1504</v>
      </c>
      <c r="B492" s="115" t="s">
        <v>1308</v>
      </c>
      <c r="C492" s="45" t="e">
        <f>SUM(C494:C495)</f>
        <v>#REF!</v>
      </c>
      <c r="D492" s="45" t="e">
        <f>SUM(D494:D495)</f>
        <v>#REF!</v>
      </c>
      <c r="E492" s="45" t="e">
        <f>SUM(E494:E495)</f>
        <v>#REF!</v>
      </c>
      <c r="F492" s="46">
        <f>SUM(F494:F495)</f>
        <v>48318819205.68</v>
      </c>
      <c r="G492" s="46" t="e">
        <f>SUM(G494:G496)</f>
        <v>#REF!</v>
      </c>
      <c r="H492" s="46" t="e">
        <f>SUM(H494:H496)</f>
        <v>#REF!</v>
      </c>
      <c r="I492" s="47">
        <f>+I494+I495+I496</f>
        <v>3352880337768.2495</v>
      </c>
      <c r="J492" s="47">
        <f>+J494+J495+J496</f>
        <v>82563609193.5</v>
      </c>
      <c r="K492" s="46">
        <f>+K494+K495+K496</f>
        <v>6456698209543.738</v>
      </c>
      <c r="L492" s="48">
        <v>0</v>
      </c>
      <c r="M492" s="48">
        <v>0</v>
      </c>
      <c r="N492" s="49">
        <v>0</v>
      </c>
      <c r="O492" s="50">
        <v>0</v>
      </c>
      <c r="P492" s="51">
        <v>0</v>
      </c>
      <c r="Q492" s="51">
        <v>14602228.27</v>
      </c>
      <c r="R492" s="51">
        <v>14602</v>
      </c>
      <c r="S492" s="51">
        <v>14602</v>
      </c>
      <c r="T492" s="51">
        <v>0</v>
      </c>
      <c r="U492" s="51">
        <v>14602</v>
      </c>
    </row>
    <row r="493" spans="1:21" ht="11.25">
      <c r="A493" s="52" t="s">
        <v>1525</v>
      </c>
      <c r="B493" s="97" t="s">
        <v>1745</v>
      </c>
      <c r="C493" s="53"/>
      <c r="D493" s="53"/>
      <c r="E493" s="53"/>
      <c r="F493" s="57"/>
      <c r="G493" s="57"/>
      <c r="H493" s="57"/>
      <c r="I493" s="72"/>
      <c r="J493" s="72"/>
      <c r="K493" s="57"/>
      <c r="L493" s="66"/>
      <c r="M493" s="66"/>
      <c r="N493" s="61">
        <v>0</v>
      </c>
      <c r="O493" s="62">
        <v>0</v>
      </c>
      <c r="P493" s="63">
        <v>0</v>
      </c>
      <c r="Q493" s="64">
        <v>14602228.27</v>
      </c>
      <c r="R493" s="63">
        <v>14602</v>
      </c>
      <c r="S493" s="65">
        <v>14602</v>
      </c>
      <c r="T493" s="65">
        <v>0</v>
      </c>
      <c r="U493" s="65">
        <v>14602</v>
      </c>
    </row>
    <row r="494" spans="1:21" ht="11.25">
      <c r="A494" s="30" t="s">
        <v>1313</v>
      </c>
      <c r="B494" s="113" t="s">
        <v>1314</v>
      </c>
      <c r="C494" s="69" t="e">
        <f>C495+C545+#REF!+C565+C575+C581</f>
        <v>#REF!</v>
      </c>
      <c r="D494" s="69" t="e">
        <f>D495+D545+#REF!+D565+D575+D581</f>
        <v>#REF!</v>
      </c>
      <c r="E494" s="69" t="e">
        <f>E495+E545+#REF!+E565+E575+E581</f>
        <v>#REF!</v>
      </c>
      <c r="F494" s="32">
        <f>F495+F546+F558+F570+F581+F586</f>
        <v>45095538280.15</v>
      </c>
      <c r="G494" s="32" t="e">
        <f>G495+G555+G565+G581+G595+G600</f>
        <v>#REF!</v>
      </c>
      <c r="H494" s="32" t="e">
        <f>H495+H555+H565+H581+H595+H600</f>
        <v>#REF!</v>
      </c>
      <c r="I494" s="33">
        <f>I495+I555+I565+I581+I595+I600</f>
        <v>3344118841380.9595</v>
      </c>
      <c r="J494" s="33">
        <f>J495+J555+J565+J581+J595+J600</f>
        <v>82563609193.5</v>
      </c>
      <c r="K494" s="32">
        <f>K495+K555+K565+K581+K595+K600</f>
        <v>6440193446594.259</v>
      </c>
      <c r="L494" s="34">
        <v>0</v>
      </c>
      <c r="M494" s="34">
        <v>0</v>
      </c>
      <c r="N494" s="35">
        <v>6440956665</v>
      </c>
      <c r="O494" s="36">
        <v>5452274761929.53</v>
      </c>
      <c r="P494" s="35">
        <v>5452674373</v>
      </c>
      <c r="Q494" s="35">
        <v>20907001169.36</v>
      </c>
      <c r="R494" s="35">
        <v>20911424</v>
      </c>
      <c r="S494" s="121">
        <v>11872719613.84165</v>
      </c>
      <c r="T494" s="121">
        <v>0</v>
      </c>
      <c r="U494" s="121">
        <v>11872719613.84165</v>
      </c>
    </row>
    <row r="495" spans="1:21" ht="11.25">
      <c r="A495" s="37" t="s">
        <v>1315</v>
      </c>
      <c r="B495" s="114" t="s">
        <v>1316</v>
      </c>
      <c r="C495" s="38">
        <f>C496+C514+C517+C523+C528</f>
        <v>0</v>
      </c>
      <c r="D495" s="38">
        <f>D496+D514+D517+D523+D528</f>
        <v>81192242019.53</v>
      </c>
      <c r="E495" s="38">
        <f>E496+E514+E517+E523+E528</f>
        <v>77968961094</v>
      </c>
      <c r="F495" s="39">
        <f>F496+F514+F517+F523+F528</f>
        <v>3223280925.53</v>
      </c>
      <c r="G495" s="39" t="e">
        <f>G496+G515+G518+G524+G529</f>
        <v>#REF!</v>
      </c>
      <c r="H495" s="39" t="e">
        <f>H496+H515+H518+H524+H529</f>
        <v>#REF!</v>
      </c>
      <c r="I495" s="40">
        <f>I496+I515+I518+I524+I529+I549</f>
        <v>5077878415.68</v>
      </c>
      <c r="J495" s="40">
        <f>J496+J515+J518+J524+J529+J549</f>
        <v>0</v>
      </c>
      <c r="K495" s="39">
        <f>K496+K515+K518+K524+K529+K549</f>
        <v>9805358552.34</v>
      </c>
      <c r="L495" s="41">
        <v>0</v>
      </c>
      <c r="M495" s="41">
        <v>0</v>
      </c>
      <c r="N495" s="70">
        <v>10566616</v>
      </c>
      <c r="O495" s="43">
        <v>5386713940.64</v>
      </c>
      <c r="P495" s="42">
        <v>5786320</v>
      </c>
      <c r="Q495" s="42">
        <v>186029408</v>
      </c>
      <c r="R495" s="42">
        <v>190453</v>
      </c>
      <c r="S495" s="78">
        <v>16162483</v>
      </c>
      <c r="T495" s="78">
        <v>0</v>
      </c>
      <c r="U495" s="78">
        <v>16162483</v>
      </c>
    </row>
    <row r="496" spans="1:21" ht="11.25">
      <c r="A496" s="44" t="s">
        <v>1317</v>
      </c>
      <c r="B496" s="115" t="s">
        <v>1318</v>
      </c>
      <c r="C496" s="45">
        <f>SUM(C497:C513)</f>
        <v>0</v>
      </c>
      <c r="D496" s="45">
        <f>SUM(D497:D513)</f>
        <v>2695670313.53</v>
      </c>
      <c r="E496" s="45">
        <f>SUM(E497:E513)</f>
        <v>69666669</v>
      </c>
      <c r="F496" s="46">
        <f>SUM(F497:F513)</f>
        <v>2626003644.53</v>
      </c>
      <c r="G496" s="46" t="e">
        <f>SUM(G497:G514)</f>
        <v>#REF!</v>
      </c>
      <c r="H496" s="46" t="e">
        <f>SUM(H497:H514)</f>
        <v>#REF!</v>
      </c>
      <c r="I496" s="47">
        <f>+I497+I498+I499+I500+I501+I502+I503+I504+I505+I506+I507+I508+I509+I511+I512+I513+I514</f>
        <v>3683617971.61</v>
      </c>
      <c r="J496" s="47">
        <f>+J497+J498+J499+J500+J501+J502+J503+J504+J505+J506+J507+J508+J509+J511+J512+J513+J514</f>
        <v>0</v>
      </c>
      <c r="K496" s="46">
        <f>+K497+K498+K499+K500+K501+K502+K503+K504+K505+K506+K507+K508+K509+K511+K512+K513+K514</f>
        <v>6699404397.14</v>
      </c>
      <c r="L496" s="48">
        <v>0</v>
      </c>
      <c r="M496" s="48">
        <v>0</v>
      </c>
      <c r="N496" s="49">
        <v>7233346</v>
      </c>
      <c r="O496" s="50">
        <v>3927398080.2200003</v>
      </c>
      <c r="P496" s="51">
        <v>4195793</v>
      </c>
      <c r="Q496" s="51">
        <v>12500000</v>
      </c>
      <c r="R496" s="51">
        <v>12732</v>
      </c>
      <c r="S496" s="89">
        <v>11416407</v>
      </c>
      <c r="T496" s="89">
        <v>0</v>
      </c>
      <c r="U496" s="89">
        <v>11416407</v>
      </c>
    </row>
    <row r="497" spans="1:21" ht="11.25">
      <c r="A497" s="52" t="s">
        <v>1319</v>
      </c>
      <c r="B497" s="116" t="s">
        <v>1746</v>
      </c>
      <c r="C497" s="53">
        <v>0</v>
      </c>
      <c r="D497" s="56">
        <v>1788622541</v>
      </c>
      <c r="E497" s="53">
        <v>0</v>
      </c>
      <c r="F497" s="57">
        <f aca="true" t="shared" si="157" ref="F497:F503">C497+D497-E497</f>
        <v>1788622541</v>
      </c>
      <c r="G497" s="46">
        <f>SUM(G498)</f>
        <v>0</v>
      </c>
      <c r="H497" s="67">
        <f>SUM(H498)</f>
        <v>1328584</v>
      </c>
      <c r="I497" s="59">
        <v>1942505490</v>
      </c>
      <c r="J497" s="59">
        <v>0</v>
      </c>
      <c r="K497" s="60">
        <f aca="true" t="shared" si="158" ref="K497:K509">+F497+I497-J497</f>
        <v>3731128031</v>
      </c>
      <c r="L497" s="66">
        <v>0</v>
      </c>
      <c r="M497" s="60">
        <f aca="true" t="shared" si="159" ref="M497:M509">+K497</f>
        <v>3731128031</v>
      </c>
      <c r="N497" s="61">
        <v>3823306</v>
      </c>
      <c r="O497" s="62">
        <v>1952978353</v>
      </c>
      <c r="P497" s="63">
        <v>2003213</v>
      </c>
      <c r="Q497" s="64">
        <v>0</v>
      </c>
      <c r="R497" s="63">
        <v>0</v>
      </c>
      <c r="S497" s="65">
        <v>5826519</v>
      </c>
      <c r="T497" s="65">
        <v>0</v>
      </c>
      <c r="U497" s="65">
        <v>5826519</v>
      </c>
    </row>
    <row r="498" spans="1:21" ht="11.25">
      <c r="A498" s="52" t="s">
        <v>1320</v>
      </c>
      <c r="B498" s="116" t="s">
        <v>1747</v>
      </c>
      <c r="C498" s="53">
        <v>0</v>
      </c>
      <c r="D498" s="56">
        <v>19028609</v>
      </c>
      <c r="E498" s="53">
        <v>0</v>
      </c>
      <c r="F498" s="57">
        <f t="shared" si="157"/>
        <v>19028609</v>
      </c>
      <c r="G498" s="58">
        <v>0</v>
      </c>
      <c r="H498" s="58">
        <f>F602</f>
        <v>1328584</v>
      </c>
      <c r="I498" s="59">
        <v>27057253</v>
      </c>
      <c r="J498" s="59">
        <v>0</v>
      </c>
      <c r="K498" s="60">
        <f t="shared" si="158"/>
        <v>46085862</v>
      </c>
      <c r="L498" s="66">
        <v>0</v>
      </c>
      <c r="M498" s="60">
        <f t="shared" si="159"/>
        <v>46085862</v>
      </c>
      <c r="N498" s="61">
        <v>46086</v>
      </c>
      <c r="O498" s="62">
        <v>43882723</v>
      </c>
      <c r="P498" s="63">
        <v>43883</v>
      </c>
      <c r="Q498" s="64">
        <v>0</v>
      </c>
      <c r="R498" s="63">
        <v>0</v>
      </c>
      <c r="S498" s="65">
        <v>89969</v>
      </c>
      <c r="T498" s="65">
        <v>0</v>
      </c>
      <c r="U498" s="65">
        <v>89969</v>
      </c>
    </row>
    <row r="499" spans="1:21" ht="11.25">
      <c r="A499" s="52" t="s">
        <v>1321</v>
      </c>
      <c r="B499" s="116" t="s">
        <v>1748</v>
      </c>
      <c r="C499" s="53">
        <v>0</v>
      </c>
      <c r="D499" s="56">
        <v>35092907</v>
      </c>
      <c r="E499" s="53">
        <v>0</v>
      </c>
      <c r="F499" s="57">
        <f t="shared" si="157"/>
        <v>35092907</v>
      </c>
      <c r="G499" s="46">
        <f>SUM(G500)</f>
        <v>0</v>
      </c>
      <c r="H499" s="67">
        <f>SUM(H500)</f>
        <v>5458.98</v>
      </c>
      <c r="I499" s="59">
        <v>33866311</v>
      </c>
      <c r="J499" s="59">
        <v>0</v>
      </c>
      <c r="K499" s="60">
        <f t="shared" si="158"/>
        <v>68959218</v>
      </c>
      <c r="L499" s="66">
        <v>0</v>
      </c>
      <c r="M499" s="60">
        <f t="shared" si="159"/>
        <v>68959218</v>
      </c>
      <c r="N499" s="61">
        <v>68959</v>
      </c>
      <c r="O499" s="62">
        <v>34726552</v>
      </c>
      <c r="P499" s="63">
        <v>34727</v>
      </c>
      <c r="Q499" s="64">
        <v>0</v>
      </c>
      <c r="R499" s="63">
        <v>0</v>
      </c>
      <c r="S499" s="65">
        <v>103686</v>
      </c>
      <c r="T499" s="65">
        <v>0</v>
      </c>
      <c r="U499" s="65">
        <v>103686</v>
      </c>
    </row>
    <row r="500" spans="1:21" ht="11.25">
      <c r="A500" s="52" t="s">
        <v>1322</v>
      </c>
      <c r="B500" s="116" t="s">
        <v>1323</v>
      </c>
      <c r="C500" s="53">
        <v>0</v>
      </c>
      <c r="D500" s="56">
        <v>97593338</v>
      </c>
      <c r="E500" s="53">
        <v>69666669</v>
      </c>
      <c r="F500" s="57">
        <f t="shared" si="157"/>
        <v>27926669</v>
      </c>
      <c r="G500" s="58">
        <v>0</v>
      </c>
      <c r="H500" s="58">
        <f>F608</f>
        <v>5458.98</v>
      </c>
      <c r="I500" s="59">
        <v>158088035</v>
      </c>
      <c r="J500" s="59">
        <v>0</v>
      </c>
      <c r="K500" s="60">
        <f t="shared" si="158"/>
        <v>186014704</v>
      </c>
      <c r="L500" s="66">
        <v>0</v>
      </c>
      <c r="M500" s="60">
        <f t="shared" si="159"/>
        <v>186014704</v>
      </c>
      <c r="N500" s="61">
        <v>514763</v>
      </c>
      <c r="O500" s="62">
        <v>72982200</v>
      </c>
      <c r="P500" s="63">
        <v>251281</v>
      </c>
      <c r="Q500" s="64">
        <v>0</v>
      </c>
      <c r="R500" s="63">
        <v>0</v>
      </c>
      <c r="S500" s="65">
        <v>766044</v>
      </c>
      <c r="T500" s="65">
        <v>0</v>
      </c>
      <c r="U500" s="65">
        <v>766044</v>
      </c>
    </row>
    <row r="501" spans="1:21" ht="11.25">
      <c r="A501" s="52" t="s">
        <v>1324</v>
      </c>
      <c r="B501" s="116" t="s">
        <v>1705</v>
      </c>
      <c r="C501" s="53">
        <v>0</v>
      </c>
      <c r="D501" s="56">
        <v>45000000</v>
      </c>
      <c r="E501" s="53">
        <v>0</v>
      </c>
      <c r="F501" s="57">
        <f t="shared" si="157"/>
        <v>45000000</v>
      </c>
      <c r="G501" s="58">
        <v>0</v>
      </c>
      <c r="H501" s="58">
        <f>F611</f>
        <v>20914614177.23</v>
      </c>
      <c r="I501" s="59">
        <v>31243397</v>
      </c>
      <c r="J501" s="59">
        <v>0</v>
      </c>
      <c r="K501" s="60">
        <f t="shared" si="158"/>
        <v>76243397</v>
      </c>
      <c r="L501" s="66">
        <v>0</v>
      </c>
      <c r="M501" s="60">
        <f t="shared" si="159"/>
        <v>76243397</v>
      </c>
      <c r="N501" s="61">
        <v>105456</v>
      </c>
      <c r="O501" s="62">
        <v>75944800</v>
      </c>
      <c r="P501" s="63">
        <v>86294</v>
      </c>
      <c r="Q501" s="64">
        <v>12500000</v>
      </c>
      <c r="R501" s="63">
        <v>12500</v>
      </c>
      <c r="S501" s="65">
        <v>179250</v>
      </c>
      <c r="T501" s="65">
        <v>0</v>
      </c>
      <c r="U501" s="65">
        <v>179250</v>
      </c>
    </row>
    <row r="502" spans="1:21" ht="11.25">
      <c r="A502" s="52" t="s">
        <v>1325</v>
      </c>
      <c r="B502" s="116" t="s">
        <v>1719</v>
      </c>
      <c r="C502" s="53">
        <v>0</v>
      </c>
      <c r="D502" s="56">
        <v>82420038.71</v>
      </c>
      <c r="E502" s="53">
        <v>0</v>
      </c>
      <c r="F502" s="57">
        <f t="shared" si="157"/>
        <v>82420038.71</v>
      </c>
      <c r="G502" s="58">
        <v>0</v>
      </c>
      <c r="H502" s="58">
        <f>F613</f>
        <v>11534036033.5</v>
      </c>
      <c r="I502" s="59">
        <v>174163948.98000002</v>
      </c>
      <c r="J502" s="59">
        <v>0</v>
      </c>
      <c r="K502" s="60">
        <f t="shared" si="158"/>
        <v>256583987.69</v>
      </c>
      <c r="L502" s="66">
        <v>0</v>
      </c>
      <c r="M502" s="60">
        <f t="shared" si="159"/>
        <v>256583987.69</v>
      </c>
      <c r="N502" s="61">
        <v>267412</v>
      </c>
      <c r="O502" s="62">
        <v>163526207.64</v>
      </c>
      <c r="P502" s="63">
        <v>165665</v>
      </c>
      <c r="Q502" s="64">
        <v>0</v>
      </c>
      <c r="R502" s="63">
        <v>0</v>
      </c>
      <c r="S502" s="65">
        <v>433077</v>
      </c>
      <c r="T502" s="65">
        <v>0</v>
      </c>
      <c r="U502" s="65">
        <v>433077</v>
      </c>
    </row>
    <row r="503" spans="1:21" ht="11.25">
      <c r="A503" s="52" t="s">
        <v>1326</v>
      </c>
      <c r="B503" s="116" t="s">
        <v>1723</v>
      </c>
      <c r="C503" s="53">
        <v>0</v>
      </c>
      <c r="D503" s="56">
        <v>158193300.11</v>
      </c>
      <c r="E503" s="53">
        <v>0</v>
      </c>
      <c r="F503" s="57">
        <f t="shared" si="157"/>
        <v>158193300.11</v>
      </c>
      <c r="G503" s="32" t="e">
        <f>#REF!+G506+G509</f>
        <v>#REF!</v>
      </c>
      <c r="H503" s="79" t="e">
        <f>#REF!+H506+H509</f>
        <v>#REF!</v>
      </c>
      <c r="I503" s="59">
        <v>179736667.89999998</v>
      </c>
      <c r="J503" s="59">
        <v>0</v>
      </c>
      <c r="K503" s="60">
        <f t="shared" si="158"/>
        <v>337929968.01</v>
      </c>
      <c r="L503" s="66">
        <v>0</v>
      </c>
      <c r="M503" s="60">
        <f t="shared" si="159"/>
        <v>337929968.01</v>
      </c>
      <c r="N503" s="61">
        <v>348700</v>
      </c>
      <c r="O503" s="62">
        <v>187977633.24</v>
      </c>
      <c r="P503" s="63">
        <v>191016</v>
      </c>
      <c r="Q503" s="64">
        <v>0</v>
      </c>
      <c r="R503" s="63">
        <v>232</v>
      </c>
      <c r="S503" s="65">
        <v>539484</v>
      </c>
      <c r="T503" s="65">
        <v>0</v>
      </c>
      <c r="U503" s="65">
        <v>539484</v>
      </c>
    </row>
    <row r="504" spans="1:21" ht="11.25">
      <c r="A504" s="52" t="s">
        <v>1327</v>
      </c>
      <c r="B504" s="116" t="s">
        <v>1718</v>
      </c>
      <c r="C504" s="53"/>
      <c r="D504" s="56"/>
      <c r="E504" s="53"/>
      <c r="F504" s="57">
        <v>0</v>
      </c>
      <c r="G504" s="46" t="e">
        <f>SUM(#REF!)</f>
        <v>#REF!</v>
      </c>
      <c r="H504" s="46" t="e">
        <f>SUM(#REF!)</f>
        <v>#REF!</v>
      </c>
      <c r="I504" s="59">
        <v>114290906</v>
      </c>
      <c r="J504" s="59">
        <v>0</v>
      </c>
      <c r="K504" s="60">
        <f t="shared" si="158"/>
        <v>114290906</v>
      </c>
      <c r="L504" s="66">
        <v>0</v>
      </c>
      <c r="M504" s="60">
        <f t="shared" si="159"/>
        <v>114290906</v>
      </c>
      <c r="N504" s="61">
        <v>121275</v>
      </c>
      <c r="O504" s="62">
        <v>85594525</v>
      </c>
      <c r="P504" s="63">
        <v>88749</v>
      </c>
      <c r="Q504" s="64">
        <v>0</v>
      </c>
      <c r="R504" s="63">
        <v>0</v>
      </c>
      <c r="S504" s="65">
        <v>210024</v>
      </c>
      <c r="T504" s="65">
        <v>0</v>
      </c>
      <c r="U504" s="65">
        <v>210024</v>
      </c>
    </row>
    <row r="505" spans="1:21" ht="11.25">
      <c r="A505" s="52" t="s">
        <v>1328</v>
      </c>
      <c r="B505" s="116" t="s">
        <v>1749</v>
      </c>
      <c r="C505" s="53">
        <v>0</v>
      </c>
      <c r="D505" s="56">
        <v>17091713.1</v>
      </c>
      <c r="E505" s="53">
        <v>0</v>
      </c>
      <c r="F505" s="57">
        <f>C505+D505-E505</f>
        <v>17091713.1</v>
      </c>
      <c r="G505" s="58">
        <v>0</v>
      </c>
      <c r="H505" s="58">
        <f>F632</f>
        <v>-244284643722.97</v>
      </c>
      <c r="I505" s="59">
        <v>28109455.17</v>
      </c>
      <c r="J505" s="59">
        <v>0</v>
      </c>
      <c r="K505" s="60">
        <f t="shared" si="158"/>
        <v>45201168.27</v>
      </c>
      <c r="L505" s="66">
        <v>0</v>
      </c>
      <c r="M505" s="60">
        <f t="shared" si="159"/>
        <v>45201168.27</v>
      </c>
      <c r="N505" s="61">
        <v>45969</v>
      </c>
      <c r="O505" s="62">
        <v>26844104.849999998</v>
      </c>
      <c r="P505" s="63">
        <v>26861</v>
      </c>
      <c r="Q505" s="64">
        <v>0</v>
      </c>
      <c r="R505" s="63">
        <v>0</v>
      </c>
      <c r="S505" s="65">
        <v>72830</v>
      </c>
      <c r="T505" s="65">
        <v>0</v>
      </c>
      <c r="U505" s="65">
        <v>72830</v>
      </c>
    </row>
    <row r="506" spans="1:21" ht="11.25">
      <c r="A506" s="52" t="s">
        <v>1329</v>
      </c>
      <c r="B506" s="116" t="s">
        <v>1721</v>
      </c>
      <c r="C506" s="53">
        <v>0</v>
      </c>
      <c r="D506" s="56">
        <v>1908100</v>
      </c>
      <c r="E506" s="53">
        <v>0</v>
      </c>
      <c r="F506" s="57">
        <f>C506+D506-E506</f>
        <v>1908100</v>
      </c>
      <c r="G506" s="39" t="e">
        <f>#REF!+G508</f>
        <v>#REF!</v>
      </c>
      <c r="H506" s="74" t="e">
        <f>#REF!+H508</f>
        <v>#REF!</v>
      </c>
      <c r="I506" s="59">
        <v>87586840</v>
      </c>
      <c r="J506" s="59">
        <v>0</v>
      </c>
      <c r="K506" s="60">
        <f t="shared" si="158"/>
        <v>89494940</v>
      </c>
      <c r="L506" s="66">
        <v>0</v>
      </c>
      <c r="M506" s="60">
        <f t="shared" si="159"/>
        <v>89494940</v>
      </c>
      <c r="N506" s="61">
        <v>94877</v>
      </c>
      <c r="O506" s="62">
        <v>0</v>
      </c>
      <c r="P506" s="63">
        <v>1463</v>
      </c>
      <c r="Q506" s="64">
        <v>0</v>
      </c>
      <c r="R506" s="63">
        <v>0</v>
      </c>
      <c r="S506" s="65">
        <v>96340</v>
      </c>
      <c r="T506" s="65">
        <v>0</v>
      </c>
      <c r="U506" s="65">
        <v>96340</v>
      </c>
    </row>
    <row r="507" spans="1:21" ht="11.25">
      <c r="A507" s="52" t="s">
        <v>1330</v>
      </c>
      <c r="B507" s="116" t="s">
        <v>1750</v>
      </c>
      <c r="C507" s="53">
        <v>0</v>
      </c>
      <c r="D507" s="56">
        <v>3842170</v>
      </c>
      <c r="E507" s="53">
        <v>0</v>
      </c>
      <c r="F507" s="57">
        <f>C507+D507-E507</f>
        <v>3842170</v>
      </c>
      <c r="G507" s="58">
        <v>0</v>
      </c>
      <c r="H507" s="58">
        <f>F635</f>
        <v>-890755111</v>
      </c>
      <c r="I507" s="59">
        <v>3515362</v>
      </c>
      <c r="J507" s="59">
        <v>0</v>
      </c>
      <c r="K507" s="60">
        <f t="shared" si="158"/>
        <v>7357532</v>
      </c>
      <c r="L507" s="66">
        <v>0</v>
      </c>
      <c r="M507" s="60">
        <f t="shared" si="159"/>
        <v>7357532</v>
      </c>
      <c r="N507" s="61">
        <v>8150</v>
      </c>
      <c r="O507" s="62">
        <v>3716868</v>
      </c>
      <c r="P507" s="63">
        <v>4168</v>
      </c>
      <c r="Q507" s="64">
        <v>0</v>
      </c>
      <c r="R507" s="63">
        <v>0</v>
      </c>
      <c r="S507" s="65">
        <v>12318</v>
      </c>
      <c r="T507" s="65">
        <v>0</v>
      </c>
      <c r="U507" s="65">
        <v>12318</v>
      </c>
    </row>
    <row r="508" spans="1:21" ht="11.25">
      <c r="A508" s="52" t="s">
        <v>1331</v>
      </c>
      <c r="B508" s="116" t="s">
        <v>1717</v>
      </c>
      <c r="C508" s="53">
        <v>0</v>
      </c>
      <c r="D508" s="56">
        <v>183781787</v>
      </c>
      <c r="E508" s="53">
        <v>0</v>
      </c>
      <c r="F508" s="57">
        <f>C508+D508-E508</f>
        <v>183781787</v>
      </c>
      <c r="G508" s="46" t="e">
        <f>SUM(#REF!)</f>
        <v>#REF!</v>
      </c>
      <c r="H508" s="67" t="e">
        <f>SUM(#REF!)</f>
        <v>#REF!</v>
      </c>
      <c r="I508" s="59">
        <v>207211072</v>
      </c>
      <c r="J508" s="59">
        <v>0</v>
      </c>
      <c r="K508" s="60">
        <f t="shared" si="158"/>
        <v>390992859</v>
      </c>
      <c r="L508" s="66">
        <v>0</v>
      </c>
      <c r="M508" s="60">
        <f t="shared" si="159"/>
        <v>390992859</v>
      </c>
      <c r="N508" s="61">
        <v>401989</v>
      </c>
      <c r="O508" s="62">
        <v>228133231</v>
      </c>
      <c r="P508" s="63">
        <v>233730</v>
      </c>
      <c r="Q508" s="64">
        <v>0</v>
      </c>
      <c r="R508" s="63">
        <v>0</v>
      </c>
      <c r="S508" s="65">
        <v>635719</v>
      </c>
      <c r="T508" s="65">
        <v>0</v>
      </c>
      <c r="U508" s="65">
        <v>635719</v>
      </c>
    </row>
    <row r="509" spans="1:21" ht="11.25">
      <c r="A509" s="52" t="s">
        <v>1332</v>
      </c>
      <c r="B509" s="116" t="s">
        <v>1333</v>
      </c>
      <c r="C509" s="53">
        <v>0</v>
      </c>
      <c r="D509" s="56">
        <v>52292000</v>
      </c>
      <c r="E509" s="53">
        <v>0</v>
      </c>
      <c r="F509" s="57">
        <f>C509+D509-E509</f>
        <v>52292000</v>
      </c>
      <c r="G509" s="39" t="e">
        <f>#REF!+G512</f>
        <v>#REF!</v>
      </c>
      <c r="H509" s="74" t="e">
        <f>#REF!+H512</f>
        <v>#REF!</v>
      </c>
      <c r="I509" s="59">
        <v>26250474</v>
      </c>
      <c r="J509" s="59">
        <v>0</v>
      </c>
      <c r="K509" s="60">
        <f t="shared" si="158"/>
        <v>78542474</v>
      </c>
      <c r="L509" s="66">
        <v>0</v>
      </c>
      <c r="M509" s="60">
        <f t="shared" si="159"/>
        <v>78542474</v>
      </c>
      <c r="N509" s="61">
        <v>79501</v>
      </c>
      <c r="O509" s="62">
        <v>11819382</v>
      </c>
      <c r="P509" s="63">
        <v>12064</v>
      </c>
      <c r="Q509" s="64">
        <v>0</v>
      </c>
      <c r="R509" s="63">
        <v>0</v>
      </c>
      <c r="S509" s="65">
        <v>91565</v>
      </c>
      <c r="T509" s="65">
        <v>0</v>
      </c>
      <c r="U509" s="65">
        <v>91565</v>
      </c>
    </row>
    <row r="510" spans="1:21" ht="11.25">
      <c r="A510" s="52" t="s">
        <v>1526</v>
      </c>
      <c r="B510" s="97" t="s">
        <v>1751</v>
      </c>
      <c r="C510" s="53"/>
      <c r="D510" s="56"/>
      <c r="E510" s="53"/>
      <c r="F510" s="57"/>
      <c r="G510" s="39"/>
      <c r="H510" s="74"/>
      <c r="I510" s="59"/>
      <c r="J510" s="59"/>
      <c r="K510" s="60"/>
      <c r="L510" s="66"/>
      <c r="M510" s="60"/>
      <c r="N510" s="61">
        <v>1819</v>
      </c>
      <c r="O510" s="62">
        <v>13487167.31</v>
      </c>
      <c r="P510" s="63">
        <v>13487</v>
      </c>
      <c r="Q510" s="64">
        <v>0</v>
      </c>
      <c r="R510" s="63">
        <v>0</v>
      </c>
      <c r="S510" s="65">
        <v>15306</v>
      </c>
      <c r="T510" s="65">
        <v>0</v>
      </c>
      <c r="U510" s="65">
        <v>15306</v>
      </c>
    </row>
    <row r="511" spans="1:21" ht="11.25">
      <c r="A511" s="52" t="s">
        <v>1334</v>
      </c>
      <c r="B511" s="116" t="s">
        <v>1752</v>
      </c>
      <c r="C511" s="53">
        <v>0</v>
      </c>
      <c r="D511" s="56">
        <v>127238308.6</v>
      </c>
      <c r="E511" s="53">
        <v>0</v>
      </c>
      <c r="F511" s="57">
        <f>C511+D511-E511</f>
        <v>127238308.6</v>
      </c>
      <c r="G511" s="58">
        <v>0</v>
      </c>
      <c r="H511" s="58">
        <f>F642</f>
        <v>244284643722.97</v>
      </c>
      <c r="I511" s="59">
        <v>160482303.21</v>
      </c>
      <c r="J511" s="59">
        <v>0</v>
      </c>
      <c r="K511" s="60">
        <f>+F511+I511-J511</f>
        <v>287720611.81</v>
      </c>
      <c r="L511" s="66">
        <v>0</v>
      </c>
      <c r="M511" s="60">
        <f>+K511</f>
        <v>287720611.81</v>
      </c>
      <c r="N511" s="61">
        <v>287720</v>
      </c>
      <c r="O511" s="62">
        <v>192321116.42000002</v>
      </c>
      <c r="P511" s="63">
        <v>192322</v>
      </c>
      <c r="Q511" s="64">
        <v>0</v>
      </c>
      <c r="R511" s="63">
        <v>0</v>
      </c>
      <c r="S511" s="65">
        <v>480042</v>
      </c>
      <c r="T511" s="65">
        <v>0</v>
      </c>
      <c r="U511" s="65">
        <v>480042</v>
      </c>
    </row>
    <row r="512" spans="1:21" ht="11.25">
      <c r="A512" s="52" t="s">
        <v>1335</v>
      </c>
      <c r="B512" s="116" t="s">
        <v>1720</v>
      </c>
      <c r="C512" s="53">
        <v>0</v>
      </c>
      <c r="D512" s="56">
        <v>79191604.01</v>
      </c>
      <c r="E512" s="53">
        <v>0</v>
      </c>
      <c r="F512" s="57">
        <f>C512+D512-E512</f>
        <v>79191604.01</v>
      </c>
      <c r="G512" s="46">
        <f>SUM(G513:G514)</f>
        <v>0</v>
      </c>
      <c r="H512" s="67">
        <f>SUM(H513:H514)</f>
        <v>890755111</v>
      </c>
      <c r="I512" s="59">
        <v>90463295.35</v>
      </c>
      <c r="J512" s="59">
        <v>0</v>
      </c>
      <c r="K512" s="60">
        <f>+F512+I512-J512</f>
        <v>169654899.36</v>
      </c>
      <c r="L512" s="66">
        <v>0</v>
      </c>
      <c r="M512" s="60">
        <f>+K512</f>
        <v>169654899.36</v>
      </c>
      <c r="N512" s="61">
        <v>177788</v>
      </c>
      <c r="O512" s="62">
        <v>393898290.76</v>
      </c>
      <c r="P512" s="63">
        <v>394133</v>
      </c>
      <c r="Q512" s="64">
        <v>0</v>
      </c>
      <c r="R512" s="63">
        <v>0</v>
      </c>
      <c r="S512" s="65">
        <v>571921</v>
      </c>
      <c r="T512" s="65">
        <v>0</v>
      </c>
      <c r="U512" s="65">
        <v>571921</v>
      </c>
    </row>
    <row r="513" spans="1:21" ht="11.25">
      <c r="A513" s="52" t="s">
        <v>1336</v>
      </c>
      <c r="B513" s="116" t="s">
        <v>1753</v>
      </c>
      <c r="C513" s="53">
        <v>0</v>
      </c>
      <c r="D513" s="56">
        <v>4373897</v>
      </c>
      <c r="E513" s="53">
        <v>0</v>
      </c>
      <c r="F513" s="57">
        <f>C513+D513-E513</f>
        <v>4373897</v>
      </c>
      <c r="G513" s="58">
        <v>0</v>
      </c>
      <c r="H513" s="58">
        <f>F644</f>
        <v>890755111</v>
      </c>
      <c r="I513" s="59">
        <v>4038897</v>
      </c>
      <c r="J513" s="59">
        <v>0</v>
      </c>
      <c r="K513" s="60">
        <f>+F513+I513-J513</f>
        <v>8412794</v>
      </c>
      <c r="L513" s="66">
        <v>0</v>
      </c>
      <c r="M513" s="60">
        <f>+K513</f>
        <v>8412794</v>
      </c>
      <c r="N513" s="61">
        <v>9172</v>
      </c>
      <c r="O513" s="62">
        <v>4176211</v>
      </c>
      <c r="P513" s="63">
        <v>4599</v>
      </c>
      <c r="Q513" s="64">
        <v>0</v>
      </c>
      <c r="R513" s="63">
        <v>0</v>
      </c>
      <c r="S513" s="65">
        <v>13771</v>
      </c>
      <c r="T513" s="65"/>
      <c r="U513" s="65">
        <v>13771</v>
      </c>
    </row>
    <row r="514" spans="1:21" ht="11.25">
      <c r="A514" s="52" t="s">
        <v>1337</v>
      </c>
      <c r="B514" s="116" t="s">
        <v>1338</v>
      </c>
      <c r="C514" s="53">
        <v>0</v>
      </c>
      <c r="D514" s="56">
        <v>389782781</v>
      </c>
      <c r="E514" s="53">
        <v>0</v>
      </c>
      <c r="F514" s="57">
        <f>C514+D514-E514</f>
        <v>389782781</v>
      </c>
      <c r="G514" s="58">
        <v>0</v>
      </c>
      <c r="H514" s="58">
        <f>F645</f>
        <v>0</v>
      </c>
      <c r="I514" s="59">
        <v>415008264</v>
      </c>
      <c r="J514" s="59">
        <v>0</v>
      </c>
      <c r="K514" s="60">
        <f>+F514+I514-J514</f>
        <v>804791045</v>
      </c>
      <c r="L514" s="66">
        <v>0</v>
      </c>
      <c r="M514" s="60">
        <f>+K514</f>
        <v>804791045</v>
      </c>
      <c r="N514" s="61">
        <v>830404</v>
      </c>
      <c r="O514" s="62">
        <v>435388715</v>
      </c>
      <c r="P514" s="63">
        <v>448138</v>
      </c>
      <c r="Q514" s="64">
        <v>0</v>
      </c>
      <c r="R514" s="63">
        <v>0</v>
      </c>
      <c r="S514" s="65">
        <v>1278542</v>
      </c>
      <c r="T514" s="65">
        <v>0</v>
      </c>
      <c r="U514" s="65">
        <v>1278542</v>
      </c>
    </row>
    <row r="515" spans="1:21" ht="11.25">
      <c r="A515" s="44" t="s">
        <v>1339</v>
      </c>
      <c r="B515" s="115" t="s">
        <v>1340</v>
      </c>
      <c r="C515" s="45">
        <f aca="true" t="shared" si="160" ref="C515:K515">SUM(C516:C517)</f>
        <v>0</v>
      </c>
      <c r="D515" s="45">
        <f t="shared" si="160"/>
        <v>77904934734</v>
      </c>
      <c r="E515" s="45">
        <f t="shared" si="160"/>
        <v>77899294425</v>
      </c>
      <c r="F515" s="46">
        <f t="shared" si="160"/>
        <v>5640309</v>
      </c>
      <c r="G515" s="46">
        <f t="shared" si="160"/>
        <v>0</v>
      </c>
      <c r="H515" s="46">
        <f t="shared" si="160"/>
        <v>0</v>
      </c>
      <c r="I515" s="47">
        <f t="shared" si="160"/>
        <v>3357229</v>
      </c>
      <c r="J515" s="47">
        <f t="shared" si="160"/>
        <v>0</v>
      </c>
      <c r="K515" s="46">
        <f t="shared" si="160"/>
        <v>8997538</v>
      </c>
      <c r="L515" s="48">
        <v>0</v>
      </c>
      <c r="M515" s="48">
        <v>0</v>
      </c>
      <c r="N515" s="49">
        <v>8997</v>
      </c>
      <c r="O515" s="50">
        <v>9456249</v>
      </c>
      <c r="P515" s="51">
        <v>9457</v>
      </c>
      <c r="Q515" s="51">
        <v>0</v>
      </c>
      <c r="R515" s="51">
        <v>0</v>
      </c>
      <c r="S515" s="89">
        <v>18454</v>
      </c>
      <c r="T515" s="89">
        <v>0</v>
      </c>
      <c r="U515" s="89">
        <v>18454</v>
      </c>
    </row>
    <row r="516" spans="1:21" ht="11.25">
      <c r="A516" s="52" t="s">
        <v>1341</v>
      </c>
      <c r="B516" s="116" t="s">
        <v>1754</v>
      </c>
      <c r="C516" s="53">
        <v>0</v>
      </c>
      <c r="D516" s="56">
        <v>5640309</v>
      </c>
      <c r="E516" s="53">
        <v>0</v>
      </c>
      <c r="F516" s="57">
        <f>C516+D516-E516</f>
        <v>5640309</v>
      </c>
      <c r="G516" s="85">
        <v>0</v>
      </c>
      <c r="H516" s="85">
        <v>0</v>
      </c>
      <c r="I516" s="59">
        <v>3357229</v>
      </c>
      <c r="J516" s="59">
        <v>0</v>
      </c>
      <c r="K516" s="60">
        <f>+F516+I516-J516</f>
        <v>8997538</v>
      </c>
      <c r="L516" s="66">
        <v>0</v>
      </c>
      <c r="M516" s="60">
        <f>+K516</f>
        <v>8997538</v>
      </c>
      <c r="N516" s="61">
        <v>8997</v>
      </c>
      <c r="O516" s="62">
        <v>9456249</v>
      </c>
      <c r="P516" s="63">
        <v>9457</v>
      </c>
      <c r="Q516" s="64">
        <v>0</v>
      </c>
      <c r="R516" s="63">
        <v>0</v>
      </c>
      <c r="S516" s="65">
        <v>18454</v>
      </c>
      <c r="T516" s="65">
        <v>0</v>
      </c>
      <c r="U516" s="65">
        <v>18454</v>
      </c>
    </row>
    <row r="517" spans="1:21" ht="11.25">
      <c r="A517" s="52" t="s">
        <v>1342</v>
      </c>
      <c r="B517" s="116" t="s">
        <v>1343</v>
      </c>
      <c r="C517" s="53">
        <v>0</v>
      </c>
      <c r="D517" s="56">
        <v>77899294425</v>
      </c>
      <c r="E517" s="53">
        <v>77899294425</v>
      </c>
      <c r="F517" s="57">
        <f>C517+D517-E517</f>
        <v>0</v>
      </c>
      <c r="G517" s="85">
        <v>0</v>
      </c>
      <c r="H517" s="85">
        <v>0</v>
      </c>
      <c r="I517" s="59">
        <v>0</v>
      </c>
      <c r="J517" s="59">
        <v>0</v>
      </c>
      <c r="K517" s="60">
        <f>+F517+I517-J517</f>
        <v>0</v>
      </c>
      <c r="L517" s="66">
        <v>0</v>
      </c>
      <c r="M517" s="60">
        <f>+K517</f>
        <v>0</v>
      </c>
      <c r="N517" s="61">
        <v>0</v>
      </c>
      <c r="O517" s="59">
        <v>0</v>
      </c>
      <c r="P517" s="63">
        <v>0</v>
      </c>
      <c r="Q517" s="63">
        <v>0</v>
      </c>
      <c r="R517" s="63">
        <v>0</v>
      </c>
      <c r="S517" s="65">
        <v>0</v>
      </c>
      <c r="T517" s="65">
        <v>0</v>
      </c>
      <c r="U517" s="65">
        <v>0</v>
      </c>
    </row>
    <row r="518" spans="1:21" ht="11.25">
      <c r="A518" s="44" t="s">
        <v>1344</v>
      </c>
      <c r="B518" s="115" t="s">
        <v>1345</v>
      </c>
      <c r="C518" s="45">
        <f aca="true" t="shared" si="161" ref="C518:H518">SUM(C519:C523)</f>
        <v>0</v>
      </c>
      <c r="D518" s="45">
        <f t="shared" si="161"/>
        <v>662440643</v>
      </c>
      <c r="E518" s="45">
        <f t="shared" si="161"/>
        <v>0</v>
      </c>
      <c r="F518" s="46">
        <f t="shared" si="161"/>
        <v>662440643</v>
      </c>
      <c r="G518" s="46">
        <f t="shared" si="161"/>
        <v>0</v>
      </c>
      <c r="H518" s="46">
        <f t="shared" si="161"/>
        <v>0</v>
      </c>
      <c r="I518" s="47">
        <f>+I519+I520+I521+I522+I523</f>
        <v>540425723</v>
      </c>
      <c r="J518" s="47">
        <f>+J519+J520+J521+J522+J523</f>
        <v>0</v>
      </c>
      <c r="K518" s="46">
        <f>+K519+K520+K521+K522+K523</f>
        <v>1202866366</v>
      </c>
      <c r="L518" s="48">
        <v>0</v>
      </c>
      <c r="M518" s="48">
        <v>0</v>
      </c>
      <c r="N518" s="49">
        <v>1233736</v>
      </c>
      <c r="O518" s="50">
        <v>573094998</v>
      </c>
      <c r="P518" s="51">
        <v>589676</v>
      </c>
      <c r="Q518" s="51">
        <v>125109218</v>
      </c>
      <c r="R518" s="51">
        <v>125107</v>
      </c>
      <c r="S518" s="89">
        <v>1698305</v>
      </c>
      <c r="T518" s="89">
        <v>0</v>
      </c>
      <c r="U518" s="89">
        <v>1698305</v>
      </c>
    </row>
    <row r="519" spans="1:21" ht="11.25">
      <c r="A519" s="52" t="s">
        <v>1346</v>
      </c>
      <c r="B519" s="116" t="s">
        <v>1755</v>
      </c>
      <c r="C519" s="53">
        <v>0</v>
      </c>
      <c r="D519" s="56">
        <v>88146680</v>
      </c>
      <c r="E519" s="53">
        <v>0</v>
      </c>
      <c r="F519" s="57">
        <f>C519+D519-E519</f>
        <v>88146680</v>
      </c>
      <c r="G519" s="85">
        <v>0</v>
      </c>
      <c r="H519" s="85">
        <v>0</v>
      </c>
      <c r="I519" s="59">
        <v>95122753</v>
      </c>
      <c r="J519" s="59">
        <v>0</v>
      </c>
      <c r="K519" s="60">
        <f>+F519+I519-J519</f>
        <v>183269433</v>
      </c>
      <c r="L519" s="66">
        <v>0</v>
      </c>
      <c r="M519" s="60">
        <f>+K519</f>
        <v>183269433</v>
      </c>
      <c r="N519" s="61">
        <v>188302</v>
      </c>
      <c r="O519" s="62">
        <v>109238600</v>
      </c>
      <c r="P519" s="63">
        <v>111908</v>
      </c>
      <c r="Q519" s="64">
        <v>0</v>
      </c>
      <c r="R519" s="63">
        <v>0</v>
      </c>
      <c r="S519" s="65">
        <v>300210</v>
      </c>
      <c r="T519" s="65">
        <v>0</v>
      </c>
      <c r="U519" s="65">
        <v>300210</v>
      </c>
    </row>
    <row r="520" spans="1:21" ht="11.25">
      <c r="A520" s="52" t="s">
        <v>1347</v>
      </c>
      <c r="B520" s="116" t="s">
        <v>1348</v>
      </c>
      <c r="C520" s="53">
        <v>0</v>
      </c>
      <c r="D520" s="56">
        <v>249153866</v>
      </c>
      <c r="E520" s="53">
        <v>0</v>
      </c>
      <c r="F520" s="57">
        <f>C520+D520-E520</f>
        <v>249153866</v>
      </c>
      <c r="G520" s="85">
        <v>0</v>
      </c>
      <c r="H520" s="85">
        <v>0</v>
      </c>
      <c r="I520" s="59">
        <v>173381734</v>
      </c>
      <c r="J520" s="59">
        <v>0</v>
      </c>
      <c r="K520" s="60">
        <f>+F520+I520-J520</f>
        <v>422535600</v>
      </c>
      <c r="L520" s="66">
        <v>0</v>
      </c>
      <c r="M520" s="60">
        <f>+K520</f>
        <v>422535600</v>
      </c>
      <c r="N520" s="61">
        <v>433149</v>
      </c>
      <c r="O520" s="62">
        <v>182887998</v>
      </c>
      <c r="P520" s="63">
        <v>188623</v>
      </c>
      <c r="Q520" s="64">
        <v>67954618</v>
      </c>
      <c r="R520" s="63">
        <v>67952</v>
      </c>
      <c r="S520" s="65">
        <v>553820</v>
      </c>
      <c r="T520" s="65">
        <v>0</v>
      </c>
      <c r="U520" s="65">
        <v>553820</v>
      </c>
    </row>
    <row r="521" spans="1:21" ht="11.25">
      <c r="A521" s="52" t="s">
        <v>1349</v>
      </c>
      <c r="B521" s="116" t="s">
        <v>1350</v>
      </c>
      <c r="C521" s="53">
        <v>0</v>
      </c>
      <c r="D521" s="56">
        <v>9707697</v>
      </c>
      <c r="E521" s="53">
        <v>0</v>
      </c>
      <c r="F521" s="57">
        <f>C521+D521-E521</f>
        <v>9707697</v>
      </c>
      <c r="G521" s="85">
        <v>0</v>
      </c>
      <c r="H521" s="85">
        <v>0</v>
      </c>
      <c r="I521" s="59">
        <v>11059186</v>
      </c>
      <c r="J521" s="59">
        <v>0</v>
      </c>
      <c r="K521" s="60">
        <f>+F521+I521-J521</f>
        <v>20766883</v>
      </c>
      <c r="L521" s="66">
        <v>0</v>
      </c>
      <c r="M521" s="60">
        <f>+K521</f>
        <v>20766883</v>
      </c>
      <c r="N521" s="61">
        <v>21403</v>
      </c>
      <c r="O521" s="62">
        <v>11148500</v>
      </c>
      <c r="P521" s="63">
        <v>11487</v>
      </c>
      <c r="Q521" s="64">
        <v>0</v>
      </c>
      <c r="R521" s="63">
        <v>0</v>
      </c>
      <c r="S521" s="65">
        <v>32890</v>
      </c>
      <c r="T521" s="65">
        <v>0</v>
      </c>
      <c r="U521" s="65">
        <v>32890</v>
      </c>
    </row>
    <row r="522" spans="1:21" ht="11.25">
      <c r="A522" s="52" t="s">
        <v>1351</v>
      </c>
      <c r="B522" s="116" t="s">
        <v>1756</v>
      </c>
      <c r="C522" s="53">
        <v>0</v>
      </c>
      <c r="D522" s="56">
        <v>130570700</v>
      </c>
      <c r="E522" s="53">
        <v>0</v>
      </c>
      <c r="F522" s="57">
        <f>C522+D522-E522</f>
        <v>130570700</v>
      </c>
      <c r="G522" s="85">
        <v>0</v>
      </c>
      <c r="H522" s="85">
        <v>0</v>
      </c>
      <c r="I522" s="59">
        <v>130721450</v>
      </c>
      <c r="J522" s="59">
        <v>0</v>
      </c>
      <c r="K522" s="60">
        <f>+F522+I522-J522</f>
        <v>261292150</v>
      </c>
      <c r="L522" s="66">
        <v>0</v>
      </c>
      <c r="M522" s="60">
        <f>+K522</f>
        <v>261292150</v>
      </c>
      <c r="N522" s="61">
        <v>267362</v>
      </c>
      <c r="O522" s="62">
        <v>134008800</v>
      </c>
      <c r="P522" s="63">
        <v>137119</v>
      </c>
      <c r="Q522" s="64">
        <v>0</v>
      </c>
      <c r="R522" s="63">
        <v>0</v>
      </c>
      <c r="S522" s="65">
        <v>404481</v>
      </c>
      <c r="T522" s="65">
        <v>0</v>
      </c>
      <c r="U522" s="65">
        <v>404481</v>
      </c>
    </row>
    <row r="523" spans="1:21" ht="11.25">
      <c r="A523" s="52" t="s">
        <v>1352</v>
      </c>
      <c r="B523" s="116" t="s">
        <v>1757</v>
      </c>
      <c r="C523" s="53">
        <v>0</v>
      </c>
      <c r="D523" s="56">
        <v>184861700</v>
      </c>
      <c r="E523" s="53">
        <v>0</v>
      </c>
      <c r="F523" s="57">
        <f>C523+D523-E523</f>
        <v>184861700</v>
      </c>
      <c r="G523" s="85">
        <v>0</v>
      </c>
      <c r="H523" s="85">
        <v>0</v>
      </c>
      <c r="I523" s="59">
        <v>130140600</v>
      </c>
      <c r="J523" s="59">
        <v>0</v>
      </c>
      <c r="K523" s="60">
        <f>+F523+I523-J523</f>
        <v>315002300</v>
      </c>
      <c r="L523" s="66">
        <v>0</v>
      </c>
      <c r="M523" s="60">
        <f>+K523</f>
        <v>315002300</v>
      </c>
      <c r="N523" s="61">
        <v>323520</v>
      </c>
      <c r="O523" s="62">
        <v>135811100</v>
      </c>
      <c r="P523" s="63">
        <v>140539</v>
      </c>
      <c r="Q523" s="64">
        <v>57154600</v>
      </c>
      <c r="R523" s="63">
        <v>57155</v>
      </c>
      <c r="S523" s="65">
        <v>406904</v>
      </c>
      <c r="T523" s="65">
        <v>0</v>
      </c>
      <c r="U523" s="65">
        <v>406904</v>
      </c>
    </row>
    <row r="524" spans="1:21" ht="11.25">
      <c r="A524" s="44" t="s">
        <v>1353</v>
      </c>
      <c r="B524" s="115" t="s">
        <v>2321</v>
      </c>
      <c r="C524" s="45">
        <f aca="true" t="shared" si="162" ref="C524:K524">SUM(C525:C528)</f>
        <v>0</v>
      </c>
      <c r="D524" s="45">
        <f t="shared" si="162"/>
        <v>111077540</v>
      </c>
      <c r="E524" s="45">
        <f t="shared" si="162"/>
        <v>0</v>
      </c>
      <c r="F524" s="46">
        <f t="shared" si="162"/>
        <v>111077540</v>
      </c>
      <c r="G524" s="46">
        <f t="shared" si="162"/>
        <v>0</v>
      </c>
      <c r="H524" s="46">
        <f t="shared" si="162"/>
        <v>0</v>
      </c>
      <c r="I524" s="47">
        <f t="shared" si="162"/>
        <v>119189967</v>
      </c>
      <c r="J524" s="47">
        <f t="shared" si="162"/>
        <v>0</v>
      </c>
      <c r="K524" s="46">
        <f t="shared" si="162"/>
        <v>230267507</v>
      </c>
      <c r="L524" s="48">
        <v>0</v>
      </c>
      <c r="M524" s="48">
        <v>0</v>
      </c>
      <c r="N524" s="49">
        <v>236556</v>
      </c>
      <c r="O524" s="50">
        <v>136548250</v>
      </c>
      <c r="P524" s="51">
        <v>139885</v>
      </c>
      <c r="Q524" s="51">
        <v>894190</v>
      </c>
      <c r="R524" s="51">
        <v>892</v>
      </c>
      <c r="S524" s="89">
        <v>375549</v>
      </c>
      <c r="T524" s="89">
        <v>0</v>
      </c>
      <c r="U524" s="89">
        <v>375549</v>
      </c>
    </row>
    <row r="525" spans="1:21" ht="11.25">
      <c r="A525" s="52" t="s">
        <v>1354</v>
      </c>
      <c r="B525" s="116" t="s">
        <v>1697</v>
      </c>
      <c r="C525" s="53">
        <v>0</v>
      </c>
      <c r="D525" s="56">
        <v>66110010</v>
      </c>
      <c r="E525" s="53">
        <v>0</v>
      </c>
      <c r="F525" s="57">
        <f>C525+D525-E525</f>
        <v>66110010</v>
      </c>
      <c r="G525" s="85">
        <v>0</v>
      </c>
      <c r="H525" s="85">
        <v>0</v>
      </c>
      <c r="I525" s="59">
        <v>71342065</v>
      </c>
      <c r="J525" s="59">
        <v>0</v>
      </c>
      <c r="K525" s="60">
        <f>+F525+I525-J525</f>
        <v>137452075</v>
      </c>
      <c r="L525" s="66">
        <v>0</v>
      </c>
      <c r="M525" s="60">
        <f>+K525</f>
        <v>137452075</v>
      </c>
      <c r="N525" s="61">
        <v>141227</v>
      </c>
      <c r="O525" s="62">
        <v>81928950</v>
      </c>
      <c r="P525" s="63">
        <v>83931</v>
      </c>
      <c r="Q525" s="64">
        <v>0</v>
      </c>
      <c r="R525" s="63">
        <v>0</v>
      </c>
      <c r="S525" s="65">
        <v>225158</v>
      </c>
      <c r="T525" s="65">
        <v>0</v>
      </c>
      <c r="U525" s="65">
        <v>225158</v>
      </c>
    </row>
    <row r="526" spans="1:21" ht="11.25">
      <c r="A526" s="52" t="s">
        <v>1355</v>
      </c>
      <c r="B526" s="116" t="s">
        <v>1698</v>
      </c>
      <c r="C526" s="53">
        <v>0</v>
      </c>
      <c r="D526" s="56">
        <v>11316395</v>
      </c>
      <c r="E526" s="53">
        <v>0</v>
      </c>
      <c r="F526" s="57">
        <f>C526+D526-E526</f>
        <v>11316395</v>
      </c>
      <c r="G526" s="85">
        <v>0</v>
      </c>
      <c r="H526" s="85">
        <v>0</v>
      </c>
      <c r="I526" s="59">
        <v>11890344</v>
      </c>
      <c r="J526" s="59">
        <v>0</v>
      </c>
      <c r="K526" s="60">
        <f>+F526+I526-J526</f>
        <v>23206739</v>
      </c>
      <c r="L526" s="66">
        <v>0</v>
      </c>
      <c r="M526" s="60">
        <f>+K526</f>
        <v>23206739</v>
      </c>
      <c r="N526" s="61">
        <v>23835</v>
      </c>
      <c r="O526" s="62">
        <v>13654825</v>
      </c>
      <c r="P526" s="63">
        <v>13988</v>
      </c>
      <c r="Q526" s="64">
        <v>298060</v>
      </c>
      <c r="R526" s="63">
        <v>298</v>
      </c>
      <c r="S526" s="65">
        <v>37525</v>
      </c>
      <c r="T526" s="65">
        <v>0</v>
      </c>
      <c r="U526" s="65">
        <v>37525</v>
      </c>
    </row>
    <row r="527" spans="1:21" ht="11.25">
      <c r="A527" s="52" t="s">
        <v>1356</v>
      </c>
      <c r="B527" s="116" t="s">
        <v>1758</v>
      </c>
      <c r="C527" s="53">
        <v>0</v>
      </c>
      <c r="D527" s="56">
        <v>11018335</v>
      </c>
      <c r="E527" s="53">
        <v>0</v>
      </c>
      <c r="F527" s="57">
        <f>C527+D527-E527</f>
        <v>11018335</v>
      </c>
      <c r="G527" s="85">
        <v>0</v>
      </c>
      <c r="H527" s="85">
        <v>0</v>
      </c>
      <c r="I527" s="59">
        <v>12176870</v>
      </c>
      <c r="J527" s="59">
        <v>0</v>
      </c>
      <c r="K527" s="60">
        <f>+F527+I527-J527</f>
        <v>23195205</v>
      </c>
      <c r="L527" s="66">
        <v>0</v>
      </c>
      <c r="M527" s="60">
        <f>+K527</f>
        <v>23195205</v>
      </c>
      <c r="N527" s="61">
        <v>23823</v>
      </c>
      <c r="O527" s="62">
        <v>13654825</v>
      </c>
      <c r="P527" s="63">
        <v>13990</v>
      </c>
      <c r="Q527" s="64">
        <v>0</v>
      </c>
      <c r="R527" s="63"/>
      <c r="S527" s="65">
        <v>37813</v>
      </c>
      <c r="T527" s="65">
        <v>0</v>
      </c>
      <c r="U527" s="65">
        <v>37813</v>
      </c>
    </row>
    <row r="528" spans="1:21" ht="11.25">
      <c r="A528" s="52" t="s">
        <v>1357</v>
      </c>
      <c r="B528" s="116" t="s">
        <v>1759</v>
      </c>
      <c r="C528" s="53">
        <v>0</v>
      </c>
      <c r="D528" s="56">
        <v>22632800</v>
      </c>
      <c r="E528" s="53">
        <v>0</v>
      </c>
      <c r="F528" s="57">
        <f>C528+D528-E528</f>
        <v>22632800</v>
      </c>
      <c r="G528" s="85">
        <v>0</v>
      </c>
      <c r="H528" s="85">
        <v>0</v>
      </c>
      <c r="I528" s="59">
        <v>23780688</v>
      </c>
      <c r="J528" s="59">
        <v>0</v>
      </c>
      <c r="K528" s="60">
        <f>+F528+I528-J528</f>
        <v>46413488</v>
      </c>
      <c r="L528" s="66">
        <v>0</v>
      </c>
      <c r="M528" s="60">
        <f>+K528</f>
        <v>46413488</v>
      </c>
      <c r="N528" s="61">
        <v>47671</v>
      </c>
      <c r="O528" s="62">
        <v>27309650</v>
      </c>
      <c r="P528" s="63">
        <v>27976</v>
      </c>
      <c r="Q528" s="64">
        <v>596130</v>
      </c>
      <c r="R528" s="63">
        <v>594</v>
      </c>
      <c r="S528" s="65">
        <v>75053</v>
      </c>
      <c r="T528" s="65">
        <v>0</v>
      </c>
      <c r="U528" s="65">
        <v>75053</v>
      </c>
    </row>
    <row r="529" spans="1:21" ht="11.25">
      <c r="A529" s="44" t="s">
        <v>1358</v>
      </c>
      <c r="B529" s="115" t="s">
        <v>1359</v>
      </c>
      <c r="C529" s="45">
        <f>SUM(C530:C546)</f>
        <v>0</v>
      </c>
      <c r="D529" s="45">
        <f>SUM(D530:D546)</f>
        <v>869696752.72</v>
      </c>
      <c r="E529" s="45">
        <f>SUM(E530:E546)</f>
        <v>16010242</v>
      </c>
      <c r="F529" s="46">
        <f>SUM(F530:F546)</f>
        <v>853686510.72</v>
      </c>
      <c r="G529" s="46">
        <f>SUM(G530:G548)</f>
        <v>0</v>
      </c>
      <c r="H529" s="46">
        <f>SUM(H530:H548)</f>
        <v>0</v>
      </c>
      <c r="I529" s="47">
        <f>+I530+I531+I532+I533+I534+I536+I537+I538+I539+I540+I541+I542+I543+I544+I545+I546+I547+I548</f>
        <v>699191025.0699999</v>
      </c>
      <c r="J529" s="47">
        <f>+J530+J531+J532+J533+J534+J536+J537+J538+J539+J540+J541+J542+J543+J544+J545+J546+J547+J548</f>
        <v>0</v>
      </c>
      <c r="K529" s="46">
        <f>+K530+K531+K532+K533+K534+K536+K537+K538+K539+K540+K541+K542+K543+K544+K545+K546+K547+K548</f>
        <v>1631726244.2</v>
      </c>
      <c r="L529" s="48">
        <v>0</v>
      </c>
      <c r="M529" s="48">
        <v>0</v>
      </c>
      <c r="N529" s="49">
        <v>1815721</v>
      </c>
      <c r="O529" s="50">
        <v>740216363.42</v>
      </c>
      <c r="P529" s="51">
        <v>851508</v>
      </c>
      <c r="Q529" s="51">
        <v>47526000</v>
      </c>
      <c r="R529" s="51">
        <v>51722</v>
      </c>
      <c r="S529" s="89">
        <v>2615507</v>
      </c>
      <c r="T529" s="89">
        <v>0</v>
      </c>
      <c r="U529" s="89">
        <v>2615507</v>
      </c>
    </row>
    <row r="530" spans="1:21" ht="11.25">
      <c r="A530" s="52" t="s">
        <v>1360</v>
      </c>
      <c r="B530" s="116" t="s">
        <v>1760</v>
      </c>
      <c r="C530" s="53">
        <v>0</v>
      </c>
      <c r="D530" s="56">
        <v>11750000</v>
      </c>
      <c r="E530" s="53">
        <v>0</v>
      </c>
      <c r="F530" s="57">
        <f>C530+D530-E530</f>
        <v>11750000</v>
      </c>
      <c r="G530" s="85">
        <v>0</v>
      </c>
      <c r="H530" s="85">
        <v>0</v>
      </c>
      <c r="I530" s="59">
        <v>8000000</v>
      </c>
      <c r="J530" s="59">
        <v>0</v>
      </c>
      <c r="K530" s="60">
        <f>+F530+I530-J530</f>
        <v>19750000</v>
      </c>
      <c r="L530" s="66">
        <v>0</v>
      </c>
      <c r="M530" s="60">
        <f>+K530</f>
        <v>19750000</v>
      </c>
      <c r="N530" s="61">
        <v>19750</v>
      </c>
      <c r="O530" s="62">
        <v>62699731.36</v>
      </c>
      <c r="P530" s="63">
        <v>62700</v>
      </c>
      <c r="Q530" s="64">
        <v>7500000</v>
      </c>
      <c r="R530" s="63">
        <v>7500</v>
      </c>
      <c r="S530" s="65">
        <v>74950</v>
      </c>
      <c r="T530" s="65">
        <v>0</v>
      </c>
      <c r="U530" s="65">
        <v>74950</v>
      </c>
    </row>
    <row r="531" spans="1:21" ht="11.25">
      <c r="A531" s="52" t="s">
        <v>1361</v>
      </c>
      <c r="B531" s="116" t="s">
        <v>1761</v>
      </c>
      <c r="C531" s="53">
        <v>0</v>
      </c>
      <c r="D531" s="56">
        <v>9273128</v>
      </c>
      <c r="E531" s="53">
        <v>9273128</v>
      </c>
      <c r="F531" s="57">
        <f>C531+D531-E531</f>
        <v>0</v>
      </c>
      <c r="G531" s="85">
        <v>0</v>
      </c>
      <c r="H531" s="85">
        <v>0</v>
      </c>
      <c r="I531" s="59">
        <v>110997636</v>
      </c>
      <c r="J531" s="59">
        <v>0</v>
      </c>
      <c r="K531" s="60">
        <f>+F531+I531-J531</f>
        <v>110997636</v>
      </c>
      <c r="L531" s="66">
        <v>0</v>
      </c>
      <c r="M531" s="60">
        <f>+K531</f>
        <v>110997636</v>
      </c>
      <c r="N531" s="61">
        <v>133271</v>
      </c>
      <c r="O531" s="62">
        <v>113327147</v>
      </c>
      <c r="P531" s="63">
        <v>125687</v>
      </c>
      <c r="Q531" s="64">
        <v>0</v>
      </c>
      <c r="R531" s="63">
        <v>0</v>
      </c>
      <c r="S531" s="65">
        <v>258958</v>
      </c>
      <c r="T531" s="65">
        <v>0</v>
      </c>
      <c r="U531" s="65">
        <v>258958</v>
      </c>
    </row>
    <row r="532" spans="1:21" ht="11.25">
      <c r="A532" s="52" t="s">
        <v>1362</v>
      </c>
      <c r="B532" s="116" t="s">
        <v>1786</v>
      </c>
      <c r="C532" s="53">
        <v>0</v>
      </c>
      <c r="D532" s="56">
        <v>35587865.31</v>
      </c>
      <c r="E532" s="53">
        <v>4789800</v>
      </c>
      <c r="F532" s="57">
        <f>C532+D532-E532</f>
        <v>30798065.310000002</v>
      </c>
      <c r="G532" s="85">
        <v>0</v>
      </c>
      <c r="H532" s="85">
        <v>0</v>
      </c>
      <c r="I532" s="59">
        <v>39663403.68000001</v>
      </c>
      <c r="J532" s="59">
        <v>0</v>
      </c>
      <c r="K532" s="60">
        <f>+F532+I532-J532</f>
        <v>70461468.99000001</v>
      </c>
      <c r="L532" s="66">
        <v>0</v>
      </c>
      <c r="M532" s="60">
        <f>+K532</f>
        <v>70461468.99000001</v>
      </c>
      <c r="N532" s="61">
        <v>76109</v>
      </c>
      <c r="O532" s="62">
        <v>78834489.88000001</v>
      </c>
      <c r="P532" s="63">
        <v>95059</v>
      </c>
      <c r="Q532" s="64">
        <v>5000000</v>
      </c>
      <c r="R532" s="63">
        <v>7076</v>
      </c>
      <c r="S532" s="65">
        <v>164092</v>
      </c>
      <c r="T532" s="65">
        <v>0</v>
      </c>
      <c r="U532" s="65">
        <v>164092</v>
      </c>
    </row>
    <row r="533" spans="1:21" ht="11.25">
      <c r="A533" s="52" t="s">
        <v>1363</v>
      </c>
      <c r="B533" s="116" t="s">
        <v>1364</v>
      </c>
      <c r="C533" s="53">
        <v>0</v>
      </c>
      <c r="D533" s="56">
        <v>42953025</v>
      </c>
      <c r="E533" s="53">
        <v>1947314</v>
      </c>
      <c r="F533" s="57">
        <f>C533+D533-E533</f>
        <v>41005711</v>
      </c>
      <c r="G533" s="85">
        <v>0</v>
      </c>
      <c r="H533" s="85">
        <v>0</v>
      </c>
      <c r="I533" s="59">
        <v>72585394</v>
      </c>
      <c r="J533" s="59">
        <v>0</v>
      </c>
      <c r="K533" s="60">
        <f>+F533+I533-J533</f>
        <v>113591105</v>
      </c>
      <c r="L533" s="66">
        <v>0</v>
      </c>
      <c r="M533" s="60">
        <f>+K533</f>
        <v>113591105</v>
      </c>
      <c r="N533" s="61">
        <v>123960</v>
      </c>
      <c r="O533" s="62">
        <v>64754484</v>
      </c>
      <c r="P533" s="63">
        <v>67069</v>
      </c>
      <c r="Q533" s="64">
        <v>1972000</v>
      </c>
      <c r="R533" s="63">
        <v>1972</v>
      </c>
      <c r="S533" s="65">
        <v>189057</v>
      </c>
      <c r="T533" s="65">
        <v>0</v>
      </c>
      <c r="U533" s="65">
        <v>189057</v>
      </c>
    </row>
    <row r="534" spans="1:21" ht="11.25">
      <c r="A534" s="52" t="s">
        <v>1365</v>
      </c>
      <c r="B534" s="116" t="s">
        <v>1696</v>
      </c>
      <c r="C534" s="53">
        <v>0</v>
      </c>
      <c r="D534" s="56">
        <v>101912937.76</v>
      </c>
      <c r="E534" s="53">
        <v>0</v>
      </c>
      <c r="F534" s="57">
        <f>C534+D534-E534</f>
        <v>101912937.76</v>
      </c>
      <c r="G534" s="85">
        <v>0</v>
      </c>
      <c r="H534" s="85">
        <v>0</v>
      </c>
      <c r="I534" s="59">
        <v>168995189.46</v>
      </c>
      <c r="J534" s="59">
        <v>0</v>
      </c>
      <c r="K534" s="60">
        <f>+F534+I534-J534</f>
        <v>270908127.22</v>
      </c>
      <c r="L534" s="66">
        <v>0</v>
      </c>
      <c r="M534" s="60">
        <f>+K534</f>
        <v>270908127.22</v>
      </c>
      <c r="N534" s="61">
        <v>297374</v>
      </c>
      <c r="O534" s="62">
        <v>103624210.52</v>
      </c>
      <c r="P534" s="63">
        <v>117142</v>
      </c>
      <c r="Q534" s="64">
        <v>0</v>
      </c>
      <c r="R534" s="63">
        <v>651</v>
      </c>
      <c r="S534" s="65">
        <v>413865</v>
      </c>
      <c r="T534" s="65">
        <v>0</v>
      </c>
      <c r="U534" s="65">
        <v>413865</v>
      </c>
    </row>
    <row r="535" spans="1:21" ht="11.25">
      <c r="A535" s="52" t="s">
        <v>1549</v>
      </c>
      <c r="B535" s="97" t="s">
        <v>1815</v>
      </c>
      <c r="C535" s="53"/>
      <c r="D535" s="56"/>
      <c r="E535" s="53"/>
      <c r="F535" s="57"/>
      <c r="G535" s="85"/>
      <c r="H535" s="85"/>
      <c r="I535" s="59"/>
      <c r="J535" s="59"/>
      <c r="K535" s="60"/>
      <c r="L535" s="66"/>
      <c r="M535" s="60"/>
      <c r="N535" s="61">
        <v>21927</v>
      </c>
      <c r="O535" s="62"/>
      <c r="P535" s="63">
        <v>13337</v>
      </c>
      <c r="Q535" s="64"/>
      <c r="R535" s="63"/>
      <c r="S535" s="65">
        <v>35264</v>
      </c>
      <c r="T535" s="65"/>
      <c r="U535" s="65">
        <v>35264</v>
      </c>
    </row>
    <row r="536" spans="1:21" ht="11.25">
      <c r="A536" s="52" t="s">
        <v>1366</v>
      </c>
      <c r="B536" s="116" t="s">
        <v>1785</v>
      </c>
      <c r="C536" s="53">
        <v>0</v>
      </c>
      <c r="D536" s="56">
        <v>19659460.5</v>
      </c>
      <c r="E536" s="53">
        <v>0</v>
      </c>
      <c r="F536" s="57">
        <f>C536+D536-E536</f>
        <v>19659460.5</v>
      </c>
      <c r="G536" s="85">
        <v>0</v>
      </c>
      <c r="H536" s="85">
        <v>0</v>
      </c>
      <c r="I536" s="59">
        <v>80791318.9</v>
      </c>
      <c r="J536" s="59">
        <v>0</v>
      </c>
      <c r="K536" s="60">
        <f aca="true" t="shared" si="163" ref="K536:K548">+F536+I536-J536</f>
        <v>100450779.4</v>
      </c>
      <c r="L536" s="66">
        <v>0</v>
      </c>
      <c r="M536" s="60">
        <f aca="true" t="shared" si="164" ref="M536:M548">+K536</f>
        <v>100450779.4</v>
      </c>
      <c r="N536" s="61">
        <v>150969</v>
      </c>
      <c r="O536" s="62">
        <v>74399583.35</v>
      </c>
      <c r="P536" s="63">
        <v>103439</v>
      </c>
      <c r="Q536" s="64">
        <v>0</v>
      </c>
      <c r="R536" s="63">
        <v>93</v>
      </c>
      <c r="S536" s="65">
        <v>254315</v>
      </c>
      <c r="T536" s="65">
        <v>0</v>
      </c>
      <c r="U536" s="65">
        <v>254315</v>
      </c>
    </row>
    <row r="537" spans="1:21" ht="11.25">
      <c r="A537" s="52" t="s">
        <v>1367</v>
      </c>
      <c r="B537" s="116" t="s">
        <v>1762</v>
      </c>
      <c r="C537" s="53">
        <v>0</v>
      </c>
      <c r="D537" s="56">
        <v>10715616.66</v>
      </c>
      <c r="E537" s="53">
        <v>0</v>
      </c>
      <c r="F537" s="57">
        <f>C537+D537-E537</f>
        <v>10715616.66</v>
      </c>
      <c r="G537" s="85">
        <v>0</v>
      </c>
      <c r="H537" s="85">
        <v>0</v>
      </c>
      <c r="I537" s="59">
        <v>2498883.38</v>
      </c>
      <c r="J537" s="59">
        <v>0</v>
      </c>
      <c r="K537" s="60">
        <f t="shared" si="163"/>
        <v>13214500.04</v>
      </c>
      <c r="L537" s="66">
        <v>0</v>
      </c>
      <c r="M537" s="60">
        <f t="shared" si="164"/>
        <v>13214500.04</v>
      </c>
      <c r="N537" s="61">
        <v>21005</v>
      </c>
      <c r="O537" s="62">
        <v>13921022</v>
      </c>
      <c r="P537" s="63">
        <v>19197</v>
      </c>
      <c r="Q537" s="64">
        <v>0</v>
      </c>
      <c r="R537" s="63">
        <v>0</v>
      </c>
      <c r="S537" s="65">
        <v>40202</v>
      </c>
      <c r="T537" s="65">
        <v>0</v>
      </c>
      <c r="U537" s="65">
        <v>40202</v>
      </c>
    </row>
    <row r="538" spans="1:21" ht="11.25">
      <c r="A538" s="52" t="s">
        <v>1368</v>
      </c>
      <c r="B538" s="116" t="s">
        <v>1739</v>
      </c>
      <c r="C538" s="53"/>
      <c r="D538" s="56"/>
      <c r="E538" s="53"/>
      <c r="F538" s="57">
        <v>0</v>
      </c>
      <c r="G538" s="85">
        <v>0</v>
      </c>
      <c r="H538" s="85">
        <v>0</v>
      </c>
      <c r="I538" s="59">
        <v>1670000</v>
      </c>
      <c r="J538" s="59">
        <v>0</v>
      </c>
      <c r="K538" s="60">
        <f t="shared" si="163"/>
        <v>1670000</v>
      </c>
      <c r="L538" s="66">
        <v>0</v>
      </c>
      <c r="M538" s="60">
        <f t="shared" si="164"/>
        <v>1670000</v>
      </c>
      <c r="N538" s="61">
        <v>1670</v>
      </c>
      <c r="O538" s="62"/>
      <c r="P538" s="63">
        <v>0</v>
      </c>
      <c r="Q538" s="64"/>
      <c r="R538" s="63">
        <v>0</v>
      </c>
      <c r="S538" s="65">
        <v>1670</v>
      </c>
      <c r="T538" s="65">
        <v>0</v>
      </c>
      <c r="U538" s="65">
        <v>1670</v>
      </c>
    </row>
    <row r="539" spans="1:21" ht="11.25">
      <c r="A539" s="52" t="s">
        <v>1369</v>
      </c>
      <c r="B539" s="116" t="s">
        <v>1763</v>
      </c>
      <c r="C539" s="53">
        <v>0</v>
      </c>
      <c r="D539" s="56">
        <v>908700</v>
      </c>
      <c r="E539" s="53">
        <v>0</v>
      </c>
      <c r="F539" s="57">
        <f>C539+D539-E539</f>
        <v>908700</v>
      </c>
      <c r="G539" s="85">
        <v>0</v>
      </c>
      <c r="H539" s="85">
        <v>0</v>
      </c>
      <c r="I539" s="59">
        <v>3251100</v>
      </c>
      <c r="J539" s="59">
        <v>0</v>
      </c>
      <c r="K539" s="60">
        <f t="shared" si="163"/>
        <v>4159800</v>
      </c>
      <c r="L539" s="66">
        <v>0</v>
      </c>
      <c r="M539" s="60">
        <f t="shared" si="164"/>
        <v>4159800</v>
      </c>
      <c r="N539" s="61">
        <v>36160</v>
      </c>
      <c r="O539" s="62">
        <v>12921339</v>
      </c>
      <c r="P539" s="63">
        <v>29254</v>
      </c>
      <c r="Q539" s="64">
        <v>0</v>
      </c>
      <c r="R539" s="63">
        <v>0</v>
      </c>
      <c r="S539" s="65">
        <v>65414</v>
      </c>
      <c r="T539" s="65">
        <v>0</v>
      </c>
      <c r="U539" s="65">
        <v>65414</v>
      </c>
    </row>
    <row r="540" spans="1:21" ht="11.25">
      <c r="A540" s="52" t="s">
        <v>1370</v>
      </c>
      <c r="B540" s="116" t="s">
        <v>1371</v>
      </c>
      <c r="C540" s="53">
        <v>0</v>
      </c>
      <c r="D540" s="56">
        <v>35196671.49</v>
      </c>
      <c r="E540" s="53">
        <v>0</v>
      </c>
      <c r="F540" s="57">
        <f>C540+D540-E540</f>
        <v>35196671.49</v>
      </c>
      <c r="G540" s="85">
        <v>0</v>
      </c>
      <c r="H540" s="85">
        <v>0</v>
      </c>
      <c r="I540" s="59">
        <v>16868598.83</v>
      </c>
      <c r="J540" s="59">
        <v>0</v>
      </c>
      <c r="K540" s="60">
        <f t="shared" si="163"/>
        <v>52065270.32</v>
      </c>
      <c r="L540" s="66">
        <v>0</v>
      </c>
      <c r="M540" s="60">
        <f t="shared" si="164"/>
        <v>52065270.32</v>
      </c>
      <c r="N540" s="61">
        <v>56248</v>
      </c>
      <c r="O540" s="62">
        <v>16022097.75</v>
      </c>
      <c r="P540" s="63">
        <v>17848</v>
      </c>
      <c r="Q540" s="64">
        <v>0</v>
      </c>
      <c r="R540" s="63">
        <v>1376</v>
      </c>
      <c r="S540" s="65">
        <v>72720</v>
      </c>
      <c r="T540" s="65">
        <v>0</v>
      </c>
      <c r="U540" s="65">
        <v>72720</v>
      </c>
    </row>
    <row r="541" spans="1:21" ht="11.25">
      <c r="A541" s="52" t="s">
        <v>1372</v>
      </c>
      <c r="B541" s="116" t="s">
        <v>1764</v>
      </c>
      <c r="C541" s="53">
        <v>0</v>
      </c>
      <c r="D541" s="56">
        <v>47916669</v>
      </c>
      <c r="E541" s="53">
        <v>0</v>
      </c>
      <c r="F541" s="57">
        <f>C541+D541-E541</f>
        <v>47916669</v>
      </c>
      <c r="G541" s="85">
        <v>0</v>
      </c>
      <c r="H541" s="85">
        <v>0</v>
      </c>
      <c r="I541" s="59">
        <v>0</v>
      </c>
      <c r="J541" s="59">
        <v>0</v>
      </c>
      <c r="K541" s="60">
        <f t="shared" si="163"/>
        <v>47916669</v>
      </c>
      <c r="L541" s="66">
        <v>0</v>
      </c>
      <c r="M541" s="60">
        <f t="shared" si="164"/>
        <v>47916669</v>
      </c>
      <c r="N541" s="61">
        <v>47917</v>
      </c>
      <c r="O541" s="62">
        <v>35683780</v>
      </c>
      <c r="P541" s="63">
        <v>35683</v>
      </c>
      <c r="Q541" s="64">
        <v>0</v>
      </c>
      <c r="R541" s="63">
        <v>0</v>
      </c>
      <c r="S541" s="65">
        <v>83600</v>
      </c>
      <c r="T541" s="65">
        <v>0</v>
      </c>
      <c r="U541" s="65">
        <v>83600</v>
      </c>
    </row>
    <row r="542" spans="1:21" ht="11.25">
      <c r="A542" s="52" t="s">
        <v>1373</v>
      </c>
      <c r="B542" s="116" t="s">
        <v>1765</v>
      </c>
      <c r="C542" s="53">
        <v>0</v>
      </c>
      <c r="D542" s="56">
        <v>15649714</v>
      </c>
      <c r="E542" s="53">
        <v>0</v>
      </c>
      <c r="F542" s="57">
        <f>C542+D542-E542</f>
        <v>15649714</v>
      </c>
      <c r="G542" s="85">
        <v>0</v>
      </c>
      <c r="H542" s="85">
        <v>0</v>
      </c>
      <c r="I542" s="59">
        <v>30415480</v>
      </c>
      <c r="J542" s="59">
        <v>0</v>
      </c>
      <c r="K542" s="60">
        <f t="shared" si="163"/>
        <v>46065194</v>
      </c>
      <c r="L542" s="66">
        <v>0</v>
      </c>
      <c r="M542" s="60">
        <f t="shared" si="164"/>
        <v>46065194</v>
      </c>
      <c r="N542" s="61">
        <v>47845</v>
      </c>
      <c r="O542" s="62">
        <v>44712658</v>
      </c>
      <c r="P542" s="63">
        <v>45773</v>
      </c>
      <c r="Q542" s="64">
        <v>33054000</v>
      </c>
      <c r="R542" s="63">
        <v>33054</v>
      </c>
      <c r="S542" s="65">
        <v>60564</v>
      </c>
      <c r="T542" s="65">
        <v>0</v>
      </c>
      <c r="U542" s="65">
        <v>60564</v>
      </c>
    </row>
    <row r="543" spans="1:21" ht="11.25">
      <c r="A543" s="52" t="s">
        <v>1374</v>
      </c>
      <c r="B543" s="116" t="s">
        <v>1766</v>
      </c>
      <c r="C543" s="53">
        <v>0</v>
      </c>
      <c r="D543" s="56">
        <v>22715652</v>
      </c>
      <c r="E543" s="53">
        <v>0</v>
      </c>
      <c r="F543" s="57">
        <f>C543+D543-E543</f>
        <v>22715652</v>
      </c>
      <c r="G543" s="85">
        <v>0</v>
      </c>
      <c r="H543" s="85">
        <v>0</v>
      </c>
      <c r="I543" s="59">
        <v>75788596.81</v>
      </c>
      <c r="J543" s="59">
        <v>0</v>
      </c>
      <c r="K543" s="60">
        <f t="shared" si="163"/>
        <v>98504248.81</v>
      </c>
      <c r="L543" s="66">
        <v>0</v>
      </c>
      <c r="M543" s="60">
        <f t="shared" si="164"/>
        <v>98504248.81</v>
      </c>
      <c r="N543" s="61">
        <v>98503</v>
      </c>
      <c r="O543" s="62">
        <v>81331868</v>
      </c>
      <c r="P543" s="63">
        <v>81333</v>
      </c>
      <c r="Q543" s="64">
        <v>0</v>
      </c>
      <c r="R543" s="63">
        <v>0</v>
      </c>
      <c r="S543" s="65">
        <v>179836</v>
      </c>
      <c r="T543" s="65">
        <v>0</v>
      </c>
      <c r="U543" s="65">
        <v>179836</v>
      </c>
    </row>
    <row r="544" spans="1:21" ht="11.25">
      <c r="A544" s="52" t="s">
        <v>1375</v>
      </c>
      <c r="B544" s="116" t="s">
        <v>1376</v>
      </c>
      <c r="C544" s="45"/>
      <c r="D544" s="45"/>
      <c r="E544" s="45"/>
      <c r="F544" s="57">
        <v>0</v>
      </c>
      <c r="G544" s="85">
        <v>0</v>
      </c>
      <c r="H544" s="85">
        <v>0</v>
      </c>
      <c r="I544" s="59">
        <v>2180677</v>
      </c>
      <c r="J544" s="59">
        <v>0</v>
      </c>
      <c r="K544" s="60">
        <f t="shared" si="163"/>
        <v>2180677</v>
      </c>
      <c r="L544" s="66">
        <v>0</v>
      </c>
      <c r="M544" s="60">
        <f t="shared" si="164"/>
        <v>2180677</v>
      </c>
      <c r="N544" s="61">
        <v>2180</v>
      </c>
      <c r="O544" s="62"/>
      <c r="P544" s="63">
        <v>1</v>
      </c>
      <c r="Q544" s="64"/>
      <c r="R544" s="63">
        <v>0</v>
      </c>
      <c r="S544" s="65">
        <v>2181</v>
      </c>
      <c r="T544" s="65">
        <v>0</v>
      </c>
      <c r="U544" s="65">
        <v>2181</v>
      </c>
    </row>
    <row r="545" spans="1:21" ht="11.25">
      <c r="A545" s="52" t="s">
        <v>1377</v>
      </c>
      <c r="B545" s="116" t="s">
        <v>1186</v>
      </c>
      <c r="C545" s="53">
        <v>0</v>
      </c>
      <c r="D545" s="56">
        <v>5162399</v>
      </c>
      <c r="E545" s="53">
        <v>0</v>
      </c>
      <c r="F545" s="57">
        <f>C545+D545-E545</f>
        <v>5162399</v>
      </c>
      <c r="G545" s="85">
        <v>0</v>
      </c>
      <c r="H545" s="85">
        <v>0</v>
      </c>
      <c r="I545" s="59">
        <v>17879397</v>
      </c>
      <c r="J545" s="59">
        <v>0</v>
      </c>
      <c r="K545" s="60">
        <f t="shared" si="163"/>
        <v>23041796</v>
      </c>
      <c r="L545" s="66">
        <v>0</v>
      </c>
      <c r="M545" s="60">
        <f t="shared" si="164"/>
        <v>23041796</v>
      </c>
      <c r="N545" s="61">
        <v>24030</v>
      </c>
      <c r="O545" s="62">
        <v>15786897</v>
      </c>
      <c r="P545" s="63">
        <v>15788</v>
      </c>
      <c r="Q545" s="64">
        <v>0</v>
      </c>
      <c r="R545" s="63">
        <v>0</v>
      </c>
      <c r="S545" s="65">
        <v>39818</v>
      </c>
      <c r="T545" s="65">
        <v>0</v>
      </c>
      <c r="U545" s="65">
        <v>39818</v>
      </c>
    </row>
    <row r="546" spans="1:21" ht="11.25">
      <c r="A546" s="52" t="s">
        <v>1378</v>
      </c>
      <c r="B546" s="116" t="s">
        <v>1767</v>
      </c>
      <c r="C546" s="53">
        <v>0</v>
      </c>
      <c r="D546" s="56">
        <v>510294914</v>
      </c>
      <c r="E546" s="53">
        <v>0</v>
      </c>
      <c r="F546" s="57">
        <f>C546+D546-E546</f>
        <v>510294914</v>
      </c>
      <c r="G546" s="85">
        <v>0</v>
      </c>
      <c r="H546" s="85">
        <v>0</v>
      </c>
      <c r="I546" s="59">
        <v>0</v>
      </c>
      <c r="J546" s="59">
        <v>0</v>
      </c>
      <c r="K546" s="60">
        <f t="shared" si="163"/>
        <v>510294914</v>
      </c>
      <c r="L546" s="66">
        <v>0</v>
      </c>
      <c r="M546" s="60">
        <f t="shared" si="164"/>
        <v>510294914</v>
      </c>
      <c r="N546" s="61">
        <v>510294</v>
      </c>
      <c r="O546" s="62"/>
      <c r="P546" s="63">
        <v>1</v>
      </c>
      <c r="Q546" s="64"/>
      <c r="R546" s="63">
        <v>0</v>
      </c>
      <c r="S546" s="65">
        <v>510295</v>
      </c>
      <c r="T546" s="65">
        <v>0</v>
      </c>
      <c r="U546" s="65">
        <v>510295</v>
      </c>
    </row>
    <row r="547" spans="1:21" ht="11.25">
      <c r="A547" s="52" t="s">
        <v>1379</v>
      </c>
      <c r="B547" s="116" t="s">
        <v>1768</v>
      </c>
      <c r="C547" s="53">
        <v>0</v>
      </c>
      <c r="D547" s="56">
        <v>106853273.04</v>
      </c>
      <c r="E547" s="53">
        <v>29307797.63</v>
      </c>
      <c r="F547" s="57">
        <f>C547+D547-E547</f>
        <v>77545475.41000001</v>
      </c>
      <c r="G547" s="85">
        <v>0</v>
      </c>
      <c r="H547" s="85">
        <v>0</v>
      </c>
      <c r="I547" s="59">
        <v>67605350.01</v>
      </c>
      <c r="J547" s="59">
        <v>0</v>
      </c>
      <c r="K547" s="60">
        <f t="shared" si="163"/>
        <v>145150825.42000002</v>
      </c>
      <c r="L547" s="66">
        <v>0</v>
      </c>
      <c r="M547" s="60">
        <f t="shared" si="164"/>
        <v>145150825.42000002</v>
      </c>
      <c r="N547" s="61">
        <v>145151</v>
      </c>
      <c r="O547" s="62">
        <v>22169755.56</v>
      </c>
      <c r="P547" s="63">
        <v>22170</v>
      </c>
      <c r="Q547" s="64">
        <v>0</v>
      </c>
      <c r="R547" s="63">
        <v>0</v>
      </c>
      <c r="S547" s="65">
        <v>167321</v>
      </c>
      <c r="T547" s="65">
        <v>0</v>
      </c>
      <c r="U547" s="65">
        <v>167321</v>
      </c>
    </row>
    <row r="548" spans="1:21" ht="11.25">
      <c r="A548" s="52" t="s">
        <v>1380</v>
      </c>
      <c r="B548" s="116" t="s">
        <v>1381</v>
      </c>
      <c r="C548" s="53">
        <v>0</v>
      </c>
      <c r="D548" s="56">
        <v>1303233</v>
      </c>
      <c r="E548" s="53">
        <v>0</v>
      </c>
      <c r="F548" s="57">
        <f>C548+D548-E548</f>
        <v>1303233</v>
      </c>
      <c r="G548" s="85">
        <v>0</v>
      </c>
      <c r="H548" s="85">
        <v>0</v>
      </c>
      <c r="I548" s="59">
        <v>0</v>
      </c>
      <c r="J548" s="59">
        <v>0</v>
      </c>
      <c r="K548" s="60">
        <f t="shared" si="163"/>
        <v>1303233</v>
      </c>
      <c r="L548" s="66">
        <v>0</v>
      </c>
      <c r="M548" s="60">
        <f t="shared" si="164"/>
        <v>1303233</v>
      </c>
      <c r="N548" s="61">
        <v>1358</v>
      </c>
      <c r="O548" s="62">
        <v>27300</v>
      </c>
      <c r="P548" s="63">
        <v>27</v>
      </c>
      <c r="Q548" s="64">
        <v>0</v>
      </c>
      <c r="R548" s="63">
        <v>0</v>
      </c>
      <c r="S548" s="65">
        <v>1385</v>
      </c>
      <c r="T548" s="65">
        <v>0</v>
      </c>
      <c r="U548" s="65">
        <v>1385</v>
      </c>
    </row>
    <row r="549" spans="1:21" ht="11.25">
      <c r="A549" s="44" t="s">
        <v>1382</v>
      </c>
      <c r="B549" s="48" t="s">
        <v>1822</v>
      </c>
      <c r="C549" s="45"/>
      <c r="D549" s="73"/>
      <c r="E549" s="45"/>
      <c r="F549" s="46">
        <v>0</v>
      </c>
      <c r="G549" s="86">
        <v>0</v>
      </c>
      <c r="H549" s="86">
        <v>0</v>
      </c>
      <c r="I549" s="50">
        <f>+I550+I551</f>
        <v>32096500</v>
      </c>
      <c r="J549" s="50">
        <f>+J550+J551</f>
        <v>0</v>
      </c>
      <c r="K549" s="84">
        <f>+K550+K551</f>
        <v>32096500</v>
      </c>
      <c r="L549" s="48">
        <v>0</v>
      </c>
      <c r="M549" s="48">
        <v>0</v>
      </c>
      <c r="N549" s="49">
        <v>38260</v>
      </c>
      <c r="O549" s="50">
        <v>0</v>
      </c>
      <c r="P549" s="51">
        <v>1</v>
      </c>
      <c r="Q549" s="51">
        <v>0</v>
      </c>
      <c r="R549" s="51">
        <v>0</v>
      </c>
      <c r="S549" s="83">
        <v>38261</v>
      </c>
      <c r="T549" s="83">
        <v>0</v>
      </c>
      <c r="U549" s="83">
        <v>38261</v>
      </c>
    </row>
    <row r="550" spans="1:21" ht="11.25">
      <c r="A550" s="52" t="s">
        <v>1383</v>
      </c>
      <c r="B550" s="116" t="s">
        <v>1217</v>
      </c>
      <c r="C550" s="53"/>
      <c r="D550" s="56"/>
      <c r="E550" s="53"/>
      <c r="F550" s="57">
        <v>0</v>
      </c>
      <c r="G550" s="85">
        <v>0</v>
      </c>
      <c r="H550" s="85">
        <v>0</v>
      </c>
      <c r="I550" s="59">
        <v>26845000</v>
      </c>
      <c r="J550" s="59">
        <v>0</v>
      </c>
      <c r="K550" s="60">
        <f>+F550+I550-J550</f>
        <v>26845000</v>
      </c>
      <c r="L550" s="66">
        <v>0</v>
      </c>
      <c r="M550" s="60">
        <f>+K550</f>
        <v>26845000</v>
      </c>
      <c r="N550" s="61">
        <v>32565</v>
      </c>
      <c r="O550" s="59">
        <v>0</v>
      </c>
      <c r="P550" s="63">
        <v>0</v>
      </c>
      <c r="Q550" s="63">
        <v>0</v>
      </c>
      <c r="R550" s="63">
        <v>0</v>
      </c>
      <c r="S550" s="65">
        <v>32565</v>
      </c>
      <c r="T550" s="65">
        <v>0</v>
      </c>
      <c r="U550" s="65">
        <v>32565</v>
      </c>
    </row>
    <row r="551" spans="1:21" ht="11.25">
      <c r="A551" s="52" t="s">
        <v>1384</v>
      </c>
      <c r="B551" s="116" t="s">
        <v>1769</v>
      </c>
      <c r="C551" s="53"/>
      <c r="D551" s="56"/>
      <c r="E551" s="53"/>
      <c r="F551" s="57">
        <v>0</v>
      </c>
      <c r="G551" s="85">
        <v>0</v>
      </c>
      <c r="H551" s="85">
        <v>0</v>
      </c>
      <c r="I551" s="59">
        <v>5251500</v>
      </c>
      <c r="J551" s="59">
        <v>0</v>
      </c>
      <c r="K551" s="60">
        <f>+F551+I551-J551</f>
        <v>5251500</v>
      </c>
      <c r="L551" s="66">
        <v>0</v>
      </c>
      <c r="M551" s="60">
        <f>+K551</f>
        <v>5251500</v>
      </c>
      <c r="N551" s="61">
        <v>5695</v>
      </c>
      <c r="O551" s="59">
        <v>0</v>
      </c>
      <c r="P551" s="63">
        <v>1</v>
      </c>
      <c r="Q551" s="63">
        <v>0</v>
      </c>
      <c r="R551" s="63">
        <v>0</v>
      </c>
      <c r="S551" s="65">
        <v>5696</v>
      </c>
      <c r="T551" s="65">
        <v>0</v>
      </c>
      <c r="U551" s="65">
        <v>5696</v>
      </c>
    </row>
    <row r="552" spans="1:21" ht="11.25">
      <c r="A552" s="80">
        <v>5.2</v>
      </c>
      <c r="B552" s="114" t="s">
        <v>1386</v>
      </c>
      <c r="C552" s="38">
        <f aca="true" t="shared" si="165" ref="C552:K552">C553+C556</f>
        <v>0</v>
      </c>
      <c r="D552" s="38">
        <f t="shared" si="165"/>
        <v>322335300.4</v>
      </c>
      <c r="E552" s="38">
        <f t="shared" si="165"/>
        <v>0</v>
      </c>
      <c r="F552" s="39">
        <f t="shared" si="165"/>
        <v>322335300.4</v>
      </c>
      <c r="G552" s="39">
        <f t="shared" si="165"/>
        <v>0</v>
      </c>
      <c r="H552" s="39">
        <f t="shared" si="165"/>
        <v>0</v>
      </c>
      <c r="I552" s="40">
        <f t="shared" si="165"/>
        <v>2193178825.1800003</v>
      </c>
      <c r="J552" s="40">
        <f t="shared" si="165"/>
        <v>2829577</v>
      </c>
      <c r="K552" s="39">
        <f t="shared" si="165"/>
        <v>2512684548.58</v>
      </c>
      <c r="L552" s="41">
        <v>0</v>
      </c>
      <c r="M552" s="41">
        <v>0</v>
      </c>
      <c r="N552" s="70">
        <v>0</v>
      </c>
      <c r="O552" s="43">
        <v>72000</v>
      </c>
      <c r="P552" s="42">
        <v>72</v>
      </c>
      <c r="Q552" s="42">
        <v>72000</v>
      </c>
      <c r="R552" s="42">
        <v>72</v>
      </c>
      <c r="S552" s="78">
        <v>0</v>
      </c>
      <c r="T552" s="78">
        <v>0</v>
      </c>
      <c r="U552" s="78">
        <v>0</v>
      </c>
    </row>
    <row r="553" spans="1:21" ht="11.25">
      <c r="A553" s="44" t="s">
        <v>1505</v>
      </c>
      <c r="B553" s="115" t="s">
        <v>1239</v>
      </c>
      <c r="C553" s="45">
        <f aca="true" t="shared" si="166" ref="C553:K553">SUM(C555)</f>
        <v>0</v>
      </c>
      <c r="D553" s="45">
        <f t="shared" si="166"/>
        <v>320248599.7</v>
      </c>
      <c r="E553" s="45">
        <f t="shared" si="166"/>
        <v>0</v>
      </c>
      <c r="F553" s="46">
        <f t="shared" si="166"/>
        <v>320248599.7</v>
      </c>
      <c r="G553" s="46">
        <f t="shared" si="166"/>
        <v>0</v>
      </c>
      <c r="H553" s="46">
        <f t="shared" si="166"/>
        <v>0</v>
      </c>
      <c r="I553" s="47">
        <f t="shared" si="166"/>
        <v>1335384127.0900002</v>
      </c>
      <c r="J553" s="47">
        <f t="shared" si="166"/>
        <v>2829577</v>
      </c>
      <c r="K553" s="46">
        <f t="shared" si="166"/>
        <v>1652803149.79</v>
      </c>
      <c r="L553" s="48">
        <v>0</v>
      </c>
      <c r="M553" s="48">
        <v>0</v>
      </c>
      <c r="N553" s="49">
        <v>0</v>
      </c>
      <c r="O553" s="50">
        <v>72000</v>
      </c>
      <c r="P553" s="51">
        <v>72</v>
      </c>
      <c r="Q553" s="51">
        <v>72000</v>
      </c>
      <c r="R553" s="51">
        <v>72</v>
      </c>
      <c r="S553" s="89">
        <v>0</v>
      </c>
      <c r="T553" s="89">
        <v>0</v>
      </c>
      <c r="U553" s="89">
        <v>0</v>
      </c>
    </row>
    <row r="554" spans="1:21" ht="11.25">
      <c r="A554" s="52" t="s">
        <v>1527</v>
      </c>
      <c r="B554" s="97" t="s">
        <v>1333</v>
      </c>
      <c r="C554" s="53"/>
      <c r="D554" s="53"/>
      <c r="E554" s="53"/>
      <c r="F554" s="57"/>
      <c r="G554" s="57"/>
      <c r="H554" s="57"/>
      <c r="I554" s="72"/>
      <c r="J554" s="72"/>
      <c r="K554" s="57"/>
      <c r="L554" s="66"/>
      <c r="M554" s="66"/>
      <c r="N554" s="61">
        <v>0</v>
      </c>
      <c r="O554" s="62">
        <v>72000</v>
      </c>
      <c r="P554" s="63">
        <v>72</v>
      </c>
      <c r="Q554" s="64">
        <v>72000</v>
      </c>
      <c r="R554" s="63">
        <v>72</v>
      </c>
      <c r="S554" s="65">
        <v>0</v>
      </c>
      <c r="T554" s="65">
        <v>0</v>
      </c>
      <c r="U554" s="65">
        <v>0</v>
      </c>
    </row>
    <row r="555" spans="1:21" ht="11.25">
      <c r="A555" s="37" t="s">
        <v>1385</v>
      </c>
      <c r="B555" s="114" t="s">
        <v>1386</v>
      </c>
      <c r="C555" s="38">
        <f aca="true" t="shared" si="167" ref="C555:K555">C556+C558</f>
        <v>0</v>
      </c>
      <c r="D555" s="38">
        <f t="shared" si="167"/>
        <v>320248599.7</v>
      </c>
      <c r="E555" s="38">
        <f t="shared" si="167"/>
        <v>0</v>
      </c>
      <c r="F555" s="39">
        <f t="shared" si="167"/>
        <v>320248599.7</v>
      </c>
      <c r="G555" s="39">
        <f t="shared" si="167"/>
        <v>0</v>
      </c>
      <c r="H555" s="39">
        <f t="shared" si="167"/>
        <v>0</v>
      </c>
      <c r="I555" s="40">
        <f t="shared" si="167"/>
        <v>1335384127.0900002</v>
      </c>
      <c r="J555" s="40">
        <f t="shared" si="167"/>
        <v>2829577</v>
      </c>
      <c r="K555" s="39">
        <f t="shared" si="167"/>
        <v>1652803149.79</v>
      </c>
      <c r="L555" s="41">
        <v>0</v>
      </c>
      <c r="M555" s="41">
        <v>0</v>
      </c>
      <c r="N555" s="70">
        <v>1654770</v>
      </c>
      <c r="O555" s="43">
        <v>1967095418422.75</v>
      </c>
      <c r="P555" s="42">
        <v>1967095419</v>
      </c>
      <c r="Q555" s="42">
        <v>949001339</v>
      </c>
      <c r="R555" s="42">
        <v>949000</v>
      </c>
      <c r="S555" s="42">
        <v>1967801189</v>
      </c>
      <c r="T555" s="42">
        <v>0</v>
      </c>
      <c r="U555" s="42">
        <v>1967801189</v>
      </c>
    </row>
    <row r="556" spans="1:21" ht="11.25">
      <c r="A556" s="44" t="s">
        <v>1387</v>
      </c>
      <c r="B556" s="115" t="s">
        <v>1239</v>
      </c>
      <c r="C556" s="45">
        <f aca="true" t="shared" si="168" ref="C556:K556">SUM(C557)</f>
        <v>0</v>
      </c>
      <c r="D556" s="45">
        <f t="shared" si="168"/>
        <v>2086700.7</v>
      </c>
      <c r="E556" s="45">
        <f t="shared" si="168"/>
        <v>0</v>
      </c>
      <c r="F556" s="46">
        <f t="shared" si="168"/>
        <v>2086700.7</v>
      </c>
      <c r="G556" s="46">
        <f t="shared" si="168"/>
        <v>0</v>
      </c>
      <c r="H556" s="46">
        <f t="shared" si="168"/>
        <v>0</v>
      </c>
      <c r="I556" s="47">
        <f t="shared" si="168"/>
        <v>857794698.09</v>
      </c>
      <c r="J556" s="47">
        <f t="shared" si="168"/>
        <v>0</v>
      </c>
      <c r="K556" s="46">
        <f t="shared" si="168"/>
        <v>859881398.7900001</v>
      </c>
      <c r="L556" s="48">
        <v>0</v>
      </c>
      <c r="M556" s="48">
        <v>0</v>
      </c>
      <c r="N556" s="49">
        <v>861850</v>
      </c>
      <c r="O556" s="50">
        <v>1966939338834.75</v>
      </c>
      <c r="P556" s="51">
        <v>1966939339</v>
      </c>
      <c r="Q556" s="51">
        <v>0</v>
      </c>
      <c r="R556" s="51">
        <v>0</v>
      </c>
      <c r="S556" s="51">
        <v>1967801189</v>
      </c>
      <c r="T556" s="51">
        <v>0</v>
      </c>
      <c r="U556" s="51">
        <v>1967801189</v>
      </c>
    </row>
    <row r="557" spans="1:21" ht="11.25">
      <c r="A557" s="52" t="s">
        <v>1388</v>
      </c>
      <c r="B557" s="116" t="s">
        <v>1722</v>
      </c>
      <c r="C557" s="53">
        <v>0</v>
      </c>
      <c r="D557" s="56">
        <v>2086700.7</v>
      </c>
      <c r="E557" s="53">
        <v>0</v>
      </c>
      <c r="F557" s="57">
        <f>C557+D557-E557</f>
        <v>2086700.7</v>
      </c>
      <c r="G557" s="85">
        <v>0</v>
      </c>
      <c r="H557" s="85">
        <v>0</v>
      </c>
      <c r="I557" s="59">
        <v>857794698.09</v>
      </c>
      <c r="J557" s="59">
        <v>0</v>
      </c>
      <c r="K557" s="60">
        <f>+F557+I557-J557</f>
        <v>859881398.7900001</v>
      </c>
      <c r="L557" s="66">
        <v>0</v>
      </c>
      <c r="M557" s="60">
        <f>+K557</f>
        <v>859881398.7900001</v>
      </c>
      <c r="N557" s="61">
        <v>861850</v>
      </c>
      <c r="O557" s="62">
        <v>1966939338834.75</v>
      </c>
      <c r="P557" s="63">
        <v>1966939339</v>
      </c>
      <c r="Q557" s="64">
        <v>0</v>
      </c>
      <c r="R557" s="63">
        <v>0</v>
      </c>
      <c r="S557" s="65">
        <v>1967801189</v>
      </c>
      <c r="T557" s="65">
        <v>0</v>
      </c>
      <c r="U557" s="65">
        <v>1967801189</v>
      </c>
    </row>
    <row r="558" spans="1:21" ht="11.25">
      <c r="A558" s="44" t="s">
        <v>1389</v>
      </c>
      <c r="B558" s="115" t="s">
        <v>1390</v>
      </c>
      <c r="C558" s="45">
        <f aca="true" t="shared" si="169" ref="C558:H558">SUM(C559:C563)</f>
        <v>0</v>
      </c>
      <c r="D558" s="45">
        <f t="shared" si="169"/>
        <v>318161899</v>
      </c>
      <c r="E558" s="45">
        <f t="shared" si="169"/>
        <v>0</v>
      </c>
      <c r="F558" s="46">
        <f t="shared" si="169"/>
        <v>318161899</v>
      </c>
      <c r="G558" s="46">
        <f t="shared" si="169"/>
        <v>0</v>
      </c>
      <c r="H558" s="46">
        <f t="shared" si="169"/>
        <v>0</v>
      </c>
      <c r="I558" s="47">
        <f>SUM(I559:I564)</f>
        <v>477589429</v>
      </c>
      <c r="J558" s="47">
        <f>SUM(J559:J564)</f>
        <v>2829577</v>
      </c>
      <c r="K558" s="46">
        <f>SUM(K559:K564)</f>
        <v>792921751</v>
      </c>
      <c r="L558" s="48">
        <v>0</v>
      </c>
      <c r="M558" s="48">
        <v>0</v>
      </c>
      <c r="N558" s="49">
        <v>792920</v>
      </c>
      <c r="O558" s="50">
        <v>156079588</v>
      </c>
      <c r="P558" s="51">
        <v>156080</v>
      </c>
      <c r="Q558" s="51">
        <v>949001339</v>
      </c>
      <c r="R558" s="51">
        <v>949000</v>
      </c>
      <c r="S558" s="89">
        <v>0</v>
      </c>
      <c r="T558" s="89">
        <v>0</v>
      </c>
      <c r="U558" s="89">
        <v>0</v>
      </c>
    </row>
    <row r="559" spans="1:21" ht="11.25">
      <c r="A559" s="52" t="s">
        <v>1391</v>
      </c>
      <c r="B559" s="116" t="s">
        <v>1726</v>
      </c>
      <c r="C559" s="53">
        <v>0</v>
      </c>
      <c r="D559" s="56">
        <v>41227402</v>
      </c>
      <c r="E559" s="53">
        <v>0</v>
      </c>
      <c r="F559" s="57">
        <f>C559+D559-E559</f>
        <v>41227402</v>
      </c>
      <c r="G559" s="85">
        <v>0</v>
      </c>
      <c r="H559" s="85">
        <v>0</v>
      </c>
      <c r="I559" s="59">
        <v>45712134</v>
      </c>
      <c r="J559" s="59">
        <v>0</v>
      </c>
      <c r="K559" s="60">
        <f aca="true" t="shared" si="170" ref="K559:K564">+F559+I559-J559</f>
        <v>86939536</v>
      </c>
      <c r="L559" s="66">
        <v>0</v>
      </c>
      <c r="M559" s="60">
        <f aca="true" t="shared" si="171" ref="M559:M564">+K559</f>
        <v>86939536</v>
      </c>
      <c r="N559" s="61">
        <v>86939</v>
      </c>
      <c r="O559" s="62">
        <v>30474756</v>
      </c>
      <c r="P559" s="63">
        <v>30475</v>
      </c>
      <c r="Q559" s="64">
        <v>117414292</v>
      </c>
      <c r="R559" s="63">
        <v>117414</v>
      </c>
      <c r="S559" s="65">
        <v>0</v>
      </c>
      <c r="T559" s="65">
        <v>0</v>
      </c>
      <c r="U559" s="65">
        <v>0</v>
      </c>
    </row>
    <row r="560" spans="1:21" ht="11.25">
      <c r="A560" s="52" t="s">
        <v>1392</v>
      </c>
      <c r="B560" s="116" t="s">
        <v>1770</v>
      </c>
      <c r="C560" s="53">
        <v>0</v>
      </c>
      <c r="D560" s="56">
        <v>279624</v>
      </c>
      <c r="E560" s="53">
        <v>0</v>
      </c>
      <c r="F560" s="57">
        <f>C560+D560-E560</f>
        <v>279624</v>
      </c>
      <c r="G560" s="85">
        <v>0</v>
      </c>
      <c r="H560" s="85">
        <v>0</v>
      </c>
      <c r="I560" s="59">
        <v>279624</v>
      </c>
      <c r="J560" s="59">
        <v>0</v>
      </c>
      <c r="K560" s="60">
        <f t="shared" si="170"/>
        <v>559248</v>
      </c>
      <c r="L560" s="66">
        <v>0</v>
      </c>
      <c r="M560" s="60">
        <f t="shared" si="171"/>
        <v>559248</v>
      </c>
      <c r="N560" s="61">
        <v>559</v>
      </c>
      <c r="O560" s="62">
        <v>498916</v>
      </c>
      <c r="P560" s="63">
        <v>499</v>
      </c>
      <c r="Q560" s="64">
        <v>1058164</v>
      </c>
      <c r="R560" s="63">
        <v>1058</v>
      </c>
      <c r="S560" s="65">
        <v>0</v>
      </c>
      <c r="T560" s="65">
        <v>0</v>
      </c>
      <c r="U560" s="65">
        <v>0</v>
      </c>
    </row>
    <row r="561" spans="1:21" ht="11.25">
      <c r="A561" s="52" t="s">
        <v>1393</v>
      </c>
      <c r="B561" s="116" t="s">
        <v>1689</v>
      </c>
      <c r="C561" s="53">
        <v>0</v>
      </c>
      <c r="D561" s="56">
        <v>1126524</v>
      </c>
      <c r="E561" s="53">
        <v>0</v>
      </c>
      <c r="F561" s="57">
        <f>C561+D561-E561</f>
        <v>1126524</v>
      </c>
      <c r="G561" s="85">
        <v>0</v>
      </c>
      <c r="H561" s="85">
        <v>0</v>
      </c>
      <c r="I561" s="59">
        <v>2437366</v>
      </c>
      <c r="J561" s="59">
        <v>556455</v>
      </c>
      <c r="K561" s="60">
        <f t="shared" si="170"/>
        <v>3007435</v>
      </c>
      <c r="L561" s="66">
        <v>0</v>
      </c>
      <c r="M561" s="60">
        <f t="shared" si="171"/>
        <v>3007435</v>
      </c>
      <c r="N561" s="61">
        <v>3008</v>
      </c>
      <c r="O561" s="62">
        <v>1863926</v>
      </c>
      <c r="P561" s="63">
        <v>1864</v>
      </c>
      <c r="Q561" s="64">
        <v>4871361</v>
      </c>
      <c r="R561" s="63">
        <v>4872</v>
      </c>
      <c r="S561" s="65">
        <v>0</v>
      </c>
      <c r="T561" s="65">
        <v>0</v>
      </c>
      <c r="U561" s="65">
        <v>0</v>
      </c>
    </row>
    <row r="562" spans="1:21" ht="11.25">
      <c r="A562" s="52" t="s">
        <v>1394</v>
      </c>
      <c r="B562" s="116" t="s">
        <v>1771</v>
      </c>
      <c r="C562" s="53">
        <v>0</v>
      </c>
      <c r="D562" s="56">
        <v>259357209</v>
      </c>
      <c r="E562" s="53">
        <v>0</v>
      </c>
      <c r="F562" s="57">
        <f>C562+D562-E562</f>
        <v>259357209</v>
      </c>
      <c r="G562" s="85">
        <v>0</v>
      </c>
      <c r="H562" s="85">
        <v>0</v>
      </c>
      <c r="I562" s="59">
        <v>248961603</v>
      </c>
      <c r="J562" s="59">
        <v>2273122</v>
      </c>
      <c r="K562" s="60">
        <f t="shared" si="170"/>
        <v>506045690</v>
      </c>
      <c r="L562" s="66">
        <v>0</v>
      </c>
      <c r="M562" s="60">
        <f t="shared" si="171"/>
        <v>506045690</v>
      </c>
      <c r="N562" s="61">
        <v>506045</v>
      </c>
      <c r="O562" s="62">
        <v>113258450</v>
      </c>
      <c r="P562" s="63">
        <v>113258</v>
      </c>
      <c r="Q562" s="64">
        <v>619304140</v>
      </c>
      <c r="R562" s="63">
        <v>619303</v>
      </c>
      <c r="S562" s="65">
        <v>0</v>
      </c>
      <c r="T562" s="65">
        <v>0</v>
      </c>
      <c r="U562" s="65">
        <v>0</v>
      </c>
    </row>
    <row r="563" spans="1:21" ht="11.25">
      <c r="A563" s="52" t="s">
        <v>1395</v>
      </c>
      <c r="B563" s="116" t="s">
        <v>1772</v>
      </c>
      <c r="C563" s="53">
        <v>0</v>
      </c>
      <c r="D563" s="56">
        <v>16171140</v>
      </c>
      <c r="E563" s="53">
        <v>0</v>
      </c>
      <c r="F563" s="57">
        <f>C563+D563-E563</f>
        <v>16171140</v>
      </c>
      <c r="G563" s="85">
        <v>0</v>
      </c>
      <c r="H563" s="85">
        <v>0</v>
      </c>
      <c r="I563" s="59">
        <v>179948702</v>
      </c>
      <c r="J563" s="59">
        <v>0</v>
      </c>
      <c r="K563" s="60">
        <f t="shared" si="170"/>
        <v>196119842</v>
      </c>
      <c r="L563" s="66">
        <v>0</v>
      </c>
      <c r="M563" s="60">
        <f t="shared" si="171"/>
        <v>196119842</v>
      </c>
      <c r="N563" s="61">
        <v>196119</v>
      </c>
      <c r="O563" s="62">
        <v>9983540</v>
      </c>
      <c r="P563" s="63">
        <v>9984</v>
      </c>
      <c r="Q563" s="64">
        <v>206103382</v>
      </c>
      <c r="R563" s="63">
        <v>206103</v>
      </c>
      <c r="S563" s="65">
        <v>0</v>
      </c>
      <c r="T563" s="65">
        <v>0</v>
      </c>
      <c r="U563" s="65">
        <v>0</v>
      </c>
    </row>
    <row r="564" spans="1:21" ht="11.25">
      <c r="A564" s="52" t="s">
        <v>1396</v>
      </c>
      <c r="B564" s="116" t="s">
        <v>2400</v>
      </c>
      <c r="C564" s="45"/>
      <c r="D564" s="45"/>
      <c r="E564" s="45"/>
      <c r="F564" s="57">
        <v>0</v>
      </c>
      <c r="G564" s="85">
        <v>0</v>
      </c>
      <c r="H564" s="85">
        <v>0</v>
      </c>
      <c r="I564" s="59">
        <v>250000</v>
      </c>
      <c r="J564" s="59">
        <v>0</v>
      </c>
      <c r="K564" s="60">
        <f t="shared" si="170"/>
        <v>250000</v>
      </c>
      <c r="L564" s="66">
        <v>0</v>
      </c>
      <c r="M564" s="60">
        <f t="shared" si="171"/>
        <v>250000</v>
      </c>
      <c r="N564" s="61">
        <v>250</v>
      </c>
      <c r="O564" s="62">
        <v>0</v>
      </c>
      <c r="P564" s="63">
        <v>0</v>
      </c>
      <c r="Q564" s="64">
        <v>250000</v>
      </c>
      <c r="R564" s="63">
        <v>250</v>
      </c>
      <c r="S564" s="65">
        <v>0</v>
      </c>
      <c r="T564" s="65">
        <v>0</v>
      </c>
      <c r="U564" s="65">
        <v>0</v>
      </c>
    </row>
    <row r="565" spans="1:21" ht="11.25">
      <c r="A565" s="37" t="s">
        <v>1397</v>
      </c>
      <c r="B565" s="114" t="s">
        <v>1398</v>
      </c>
      <c r="C565" s="38">
        <f>C566+C570+C572</f>
        <v>0</v>
      </c>
      <c r="D565" s="38">
        <f>D566+D570+D572</f>
        <v>3124759116392</v>
      </c>
      <c r="E565" s="38">
        <f>E566+E570+E572</f>
        <v>779224205066</v>
      </c>
      <c r="F565" s="39">
        <f>F566+F570+F572</f>
        <v>2345534911326</v>
      </c>
      <c r="G565" s="39">
        <f>G566+G572+G574</f>
        <v>0</v>
      </c>
      <c r="H565" s="39">
        <f>H566+H572+H574</f>
        <v>0</v>
      </c>
      <c r="I565" s="40">
        <f>I566+I572+I574</f>
        <v>3136313236277.6895</v>
      </c>
      <c r="J565" s="40">
        <f>J566+J572+J574</f>
        <v>80368788169.5</v>
      </c>
      <c r="K565" s="39">
        <f>K566+K572+K574</f>
        <v>6155844495178.189</v>
      </c>
      <c r="L565" s="41">
        <v>0</v>
      </c>
      <c r="M565" s="41">
        <v>0</v>
      </c>
      <c r="N565" s="70">
        <v>6155844492</v>
      </c>
      <c r="O565" s="43">
        <v>2934813772908.04</v>
      </c>
      <c r="P565" s="42">
        <v>2934813777</v>
      </c>
      <c r="Q565" s="42">
        <v>4122596468.5</v>
      </c>
      <c r="R565" s="42">
        <v>4122597</v>
      </c>
      <c r="S565" s="78">
        <v>9086535672</v>
      </c>
      <c r="T565" s="78">
        <v>0</v>
      </c>
      <c r="U565" s="78">
        <v>9086535672</v>
      </c>
    </row>
    <row r="566" spans="1:21" ht="11.25">
      <c r="A566" s="44" t="s">
        <v>1399</v>
      </c>
      <c r="B566" s="115" t="s">
        <v>1400</v>
      </c>
      <c r="C566" s="45">
        <f>SUM(C567:C569)</f>
        <v>0</v>
      </c>
      <c r="D566" s="45">
        <f>SUM(D567:D569)</f>
        <v>13536139468</v>
      </c>
      <c r="E566" s="45">
        <f>SUM(E567:E569)</f>
        <v>11630929233</v>
      </c>
      <c r="F566" s="46">
        <f>SUM(F567:F569)</f>
        <v>1905210235</v>
      </c>
      <c r="G566" s="46">
        <f>SUM(G567:G571)</f>
        <v>0</v>
      </c>
      <c r="H566" s="46">
        <f>SUM(H567:H571)</f>
        <v>0</v>
      </c>
      <c r="I566" s="47">
        <f>SUM(I567:I571)</f>
        <v>4341786300.5</v>
      </c>
      <c r="J566" s="47">
        <f>SUM(J567:J571)</f>
        <v>108229042.5</v>
      </c>
      <c r="K566" s="46">
        <f>SUM(K567:K571)</f>
        <v>6138767493</v>
      </c>
      <c r="L566" s="48">
        <v>0</v>
      </c>
      <c r="M566" s="48">
        <v>0</v>
      </c>
      <c r="N566" s="49">
        <v>6138766</v>
      </c>
      <c r="O566" s="50">
        <v>4883982404.4</v>
      </c>
      <c r="P566" s="51">
        <v>4883983</v>
      </c>
      <c r="Q566" s="51">
        <v>2076480830</v>
      </c>
      <c r="R566" s="51">
        <v>2076481</v>
      </c>
      <c r="S566" s="89">
        <v>8946268</v>
      </c>
      <c r="T566" s="89">
        <v>0</v>
      </c>
      <c r="U566" s="89">
        <v>8946268</v>
      </c>
    </row>
    <row r="567" spans="1:21" ht="11.25">
      <c r="A567" s="52" t="s">
        <v>1401</v>
      </c>
      <c r="B567" s="116" t="s">
        <v>1774</v>
      </c>
      <c r="C567" s="53">
        <v>0</v>
      </c>
      <c r="D567" s="56">
        <v>216937000</v>
      </c>
      <c r="E567" s="53">
        <v>216937000</v>
      </c>
      <c r="F567" s="57">
        <f>C567+D567-E567</f>
        <v>0</v>
      </c>
      <c r="G567" s="85">
        <v>0</v>
      </c>
      <c r="H567" s="85">
        <v>0</v>
      </c>
      <c r="I567" s="59">
        <v>256074277.5</v>
      </c>
      <c r="J567" s="59">
        <v>0</v>
      </c>
      <c r="K567" s="60">
        <f>+F567+I567-J567</f>
        <v>256074277.5</v>
      </c>
      <c r="L567" s="66">
        <v>0</v>
      </c>
      <c r="M567" s="60">
        <f>+K567</f>
        <v>256074277.5</v>
      </c>
      <c r="N567" s="61">
        <v>256074</v>
      </c>
      <c r="O567" s="59">
        <v>0</v>
      </c>
      <c r="P567" s="63">
        <v>0</v>
      </c>
      <c r="Q567" s="63">
        <v>0</v>
      </c>
      <c r="R567" s="63">
        <v>0</v>
      </c>
      <c r="S567" s="65">
        <v>256074</v>
      </c>
      <c r="T567" s="65">
        <v>0</v>
      </c>
      <c r="U567" s="65">
        <v>256074</v>
      </c>
    </row>
    <row r="568" spans="1:21" ht="11.25">
      <c r="A568" s="52" t="s">
        <v>1402</v>
      </c>
      <c r="B568" s="116" t="s">
        <v>1403</v>
      </c>
      <c r="C568" s="53"/>
      <c r="D568" s="56"/>
      <c r="E568" s="53"/>
      <c r="F568" s="57">
        <v>0</v>
      </c>
      <c r="G568" s="87">
        <v>0</v>
      </c>
      <c r="H568" s="87">
        <v>0</v>
      </c>
      <c r="I568" s="59">
        <v>2055093692.5</v>
      </c>
      <c r="J568" s="59">
        <v>108229042.5</v>
      </c>
      <c r="K568" s="60">
        <f>+F568+I568-J568</f>
        <v>1946864650</v>
      </c>
      <c r="L568" s="66">
        <v>0</v>
      </c>
      <c r="M568" s="60">
        <f>+K568</f>
        <v>1946864650</v>
      </c>
      <c r="N568" s="61">
        <v>1946864</v>
      </c>
      <c r="O568" s="62">
        <v>3252773422.5</v>
      </c>
      <c r="P568" s="63">
        <v>3252774</v>
      </c>
      <c r="Q568" s="64">
        <v>1087186665</v>
      </c>
      <c r="R568" s="63">
        <v>1087187</v>
      </c>
      <c r="S568" s="65">
        <v>4112451</v>
      </c>
      <c r="T568" s="65">
        <v>0</v>
      </c>
      <c r="U568" s="65">
        <v>4112451</v>
      </c>
    </row>
    <row r="569" spans="1:21" ht="11.25">
      <c r="A569" s="52" t="s">
        <v>1404</v>
      </c>
      <c r="B569" s="116" t="s">
        <v>1775</v>
      </c>
      <c r="C569" s="53">
        <v>0</v>
      </c>
      <c r="D569" s="56">
        <v>13319202468</v>
      </c>
      <c r="E569" s="53">
        <v>11413992233</v>
      </c>
      <c r="F569" s="57">
        <f>C569+D569-E569</f>
        <v>1905210235</v>
      </c>
      <c r="G569" s="85">
        <v>0</v>
      </c>
      <c r="H569" s="85">
        <v>0</v>
      </c>
      <c r="I569" s="59">
        <v>0</v>
      </c>
      <c r="J569" s="59">
        <v>0</v>
      </c>
      <c r="K569" s="60">
        <f>+F569+I569-J569</f>
        <v>1905210235</v>
      </c>
      <c r="L569" s="66">
        <v>0</v>
      </c>
      <c r="M569" s="60">
        <f>+K569</f>
        <v>1905210235</v>
      </c>
      <c r="N569" s="61">
        <v>1905210</v>
      </c>
      <c r="O569" s="62">
        <v>508906847.54</v>
      </c>
      <c r="P569" s="63">
        <v>508907</v>
      </c>
      <c r="Q569" s="64">
        <v>0</v>
      </c>
      <c r="R569" s="63">
        <v>0</v>
      </c>
      <c r="S569" s="65">
        <v>2414117</v>
      </c>
      <c r="T569" s="65">
        <v>0</v>
      </c>
      <c r="U569" s="65">
        <v>2414117</v>
      </c>
    </row>
    <row r="570" spans="1:21" ht="11.25">
      <c r="A570" s="52" t="s">
        <v>1405</v>
      </c>
      <c r="B570" s="116" t="s">
        <v>1406</v>
      </c>
      <c r="C570" s="53"/>
      <c r="D570" s="56"/>
      <c r="E570" s="53"/>
      <c r="F570" s="57">
        <v>0</v>
      </c>
      <c r="G570" s="85">
        <v>0</v>
      </c>
      <c r="H570" s="85">
        <v>0</v>
      </c>
      <c r="I570" s="59">
        <v>497038118</v>
      </c>
      <c r="J570" s="59">
        <v>0</v>
      </c>
      <c r="K570" s="60">
        <f>+F570+I570-J570</f>
        <v>497038118</v>
      </c>
      <c r="L570" s="66">
        <v>0</v>
      </c>
      <c r="M570" s="60">
        <f>+K570</f>
        <v>497038118</v>
      </c>
      <c r="N570" s="61">
        <v>497038</v>
      </c>
      <c r="O570" s="62"/>
      <c r="P570" s="63">
        <v>0</v>
      </c>
      <c r="Q570" s="64"/>
      <c r="R570" s="63">
        <v>0</v>
      </c>
      <c r="S570" s="65">
        <v>497038</v>
      </c>
      <c r="T570" s="65">
        <v>0</v>
      </c>
      <c r="U570" s="65">
        <v>497038</v>
      </c>
    </row>
    <row r="571" spans="1:21" ht="11.25">
      <c r="A571" s="52" t="s">
        <v>1407</v>
      </c>
      <c r="B571" s="116" t="s">
        <v>1776</v>
      </c>
      <c r="C571" s="53">
        <v>0</v>
      </c>
      <c r="D571" s="56">
        <v>107748167.5</v>
      </c>
      <c r="E571" s="53">
        <v>107748167.5</v>
      </c>
      <c r="F571" s="57">
        <f>C571+D571-E571</f>
        <v>0</v>
      </c>
      <c r="G571" s="85">
        <v>0</v>
      </c>
      <c r="H571" s="85">
        <v>0</v>
      </c>
      <c r="I571" s="59">
        <v>1533580212.5</v>
      </c>
      <c r="J571" s="59">
        <v>0</v>
      </c>
      <c r="K571" s="60">
        <f>+F571+I571-J571</f>
        <v>1533580212.5</v>
      </c>
      <c r="L571" s="66">
        <v>0</v>
      </c>
      <c r="M571" s="60">
        <f>+K571</f>
        <v>1533580212.5</v>
      </c>
      <c r="N571" s="61">
        <v>1533580</v>
      </c>
      <c r="O571" s="62">
        <v>1122302134.36</v>
      </c>
      <c r="P571" s="63">
        <v>1122302</v>
      </c>
      <c r="Q571" s="64">
        <v>989294165</v>
      </c>
      <c r="R571" s="63">
        <v>989294</v>
      </c>
      <c r="S571" s="65">
        <v>1666588</v>
      </c>
      <c r="T571" s="65">
        <v>0</v>
      </c>
      <c r="U571" s="65">
        <v>1666588</v>
      </c>
    </row>
    <row r="572" spans="1:21" ht="11.25">
      <c r="A572" s="44" t="s">
        <v>1408</v>
      </c>
      <c r="B572" s="115" t="s">
        <v>1409</v>
      </c>
      <c r="C572" s="45">
        <f aca="true" t="shared" si="172" ref="C572:K572">SUM(C573)</f>
        <v>0</v>
      </c>
      <c r="D572" s="45">
        <f t="shared" si="172"/>
        <v>3111222976924</v>
      </c>
      <c r="E572" s="45">
        <f t="shared" si="172"/>
        <v>767593275833</v>
      </c>
      <c r="F572" s="46">
        <f t="shared" si="172"/>
        <v>2343629701091</v>
      </c>
      <c r="G572" s="46">
        <f t="shared" si="172"/>
        <v>0</v>
      </c>
      <c r="H572" s="46">
        <f t="shared" si="172"/>
        <v>0</v>
      </c>
      <c r="I572" s="47">
        <f t="shared" si="172"/>
        <v>2319186489739.9995</v>
      </c>
      <c r="J572" s="47">
        <f t="shared" si="172"/>
        <v>0</v>
      </c>
      <c r="K572" s="46">
        <f t="shared" si="172"/>
        <v>4662816190831</v>
      </c>
      <c r="L572" s="48">
        <v>0</v>
      </c>
      <c r="M572" s="48">
        <v>0</v>
      </c>
      <c r="N572" s="49">
        <v>4662816190</v>
      </c>
      <c r="O572" s="50">
        <v>2290134473901.64</v>
      </c>
      <c r="P572" s="51">
        <v>2290134475</v>
      </c>
      <c r="Q572" s="51">
        <v>0</v>
      </c>
      <c r="R572" s="51">
        <v>0</v>
      </c>
      <c r="S572" s="89">
        <v>6952950665</v>
      </c>
      <c r="T572" s="89">
        <v>0</v>
      </c>
      <c r="U572" s="89">
        <v>6952950665</v>
      </c>
    </row>
    <row r="573" spans="1:21" ht="11.25">
      <c r="A573" s="52" t="s">
        <v>1410</v>
      </c>
      <c r="B573" s="116" t="s">
        <v>1777</v>
      </c>
      <c r="C573" s="53">
        <v>0</v>
      </c>
      <c r="D573" s="56">
        <v>3111222976924</v>
      </c>
      <c r="E573" s="53">
        <v>767593275833</v>
      </c>
      <c r="F573" s="57">
        <f>C573+D573-E573</f>
        <v>2343629701091</v>
      </c>
      <c r="G573" s="85">
        <v>0</v>
      </c>
      <c r="H573" s="85">
        <v>0</v>
      </c>
      <c r="I573" s="59">
        <v>2319186489739.9995</v>
      </c>
      <c r="J573" s="59">
        <v>0</v>
      </c>
      <c r="K573" s="60">
        <f>+F573+I573-J573</f>
        <v>4662816190831</v>
      </c>
      <c r="L573" s="66">
        <v>0</v>
      </c>
      <c r="M573" s="60">
        <f>+K573</f>
        <v>4662816190831</v>
      </c>
      <c r="N573" s="61">
        <v>4662816190</v>
      </c>
      <c r="O573" s="62">
        <v>2290134473901.64</v>
      </c>
      <c r="P573" s="63">
        <v>2290134475</v>
      </c>
      <c r="Q573" s="64">
        <v>0</v>
      </c>
      <c r="R573" s="63">
        <v>0</v>
      </c>
      <c r="S573" s="65">
        <v>6952950665</v>
      </c>
      <c r="T573" s="65">
        <v>0</v>
      </c>
      <c r="U573" s="65">
        <v>6952950665</v>
      </c>
    </row>
    <row r="574" spans="1:21" ht="11.25">
      <c r="A574" s="44" t="s">
        <v>1411</v>
      </c>
      <c r="B574" s="115" t="s">
        <v>1412</v>
      </c>
      <c r="C574" s="45">
        <f>SUM(C575:C579)</f>
        <v>0</v>
      </c>
      <c r="D574" s="45">
        <f>SUM(D575:D579)</f>
        <v>1036412573585</v>
      </c>
      <c r="E574" s="45">
        <f>SUM(E575:E579)</f>
        <v>282047437841</v>
      </c>
      <c r="F574" s="46">
        <f>SUM(F575:F579)</f>
        <v>754365135744</v>
      </c>
      <c r="G574" s="46">
        <f>SUM(G575:G580)</f>
        <v>0</v>
      </c>
      <c r="H574" s="46">
        <f>SUM(H575:H580)</f>
        <v>0</v>
      </c>
      <c r="I574" s="47">
        <f>SUM(I575:I580)</f>
        <v>812784960237.19</v>
      </c>
      <c r="J574" s="47">
        <f>SUM(J575:J580)</f>
        <v>80260559127</v>
      </c>
      <c r="K574" s="46">
        <f>SUM(K575:K580)</f>
        <v>1486889536854.19</v>
      </c>
      <c r="L574" s="48">
        <v>0</v>
      </c>
      <c r="M574" s="48">
        <v>0</v>
      </c>
      <c r="N574" s="49">
        <v>1486889536</v>
      </c>
      <c r="O574" s="50">
        <v>639795316602</v>
      </c>
      <c r="P574" s="51">
        <v>639795319</v>
      </c>
      <c r="Q574" s="51">
        <v>2046115638.5</v>
      </c>
      <c r="R574" s="51">
        <v>2046116</v>
      </c>
      <c r="S574" s="89">
        <v>2124638739</v>
      </c>
      <c r="T574" s="89">
        <v>0</v>
      </c>
      <c r="U574" s="89">
        <v>2124638739</v>
      </c>
    </row>
    <row r="575" spans="1:21" ht="11.25">
      <c r="A575" s="52" t="s">
        <v>1413</v>
      </c>
      <c r="B575" s="116" t="s">
        <v>1778</v>
      </c>
      <c r="C575" s="53">
        <v>0</v>
      </c>
      <c r="D575" s="56">
        <v>349251774790</v>
      </c>
      <c r="E575" s="53">
        <v>0</v>
      </c>
      <c r="F575" s="57">
        <f>C575+D575-E575</f>
        <v>349251774790</v>
      </c>
      <c r="G575" s="85">
        <v>0</v>
      </c>
      <c r="H575" s="85">
        <v>0</v>
      </c>
      <c r="I575" s="59">
        <v>401941752783</v>
      </c>
      <c r="J575" s="59">
        <v>0</v>
      </c>
      <c r="K575" s="60">
        <f>+F575+I575-J575</f>
        <v>751193527573</v>
      </c>
      <c r="L575" s="66">
        <v>0</v>
      </c>
      <c r="M575" s="60">
        <f>+K575</f>
        <v>751193527573</v>
      </c>
      <c r="N575" s="61">
        <v>751193527</v>
      </c>
      <c r="O575" s="62">
        <v>332297694033</v>
      </c>
      <c r="P575" s="63">
        <v>332297695</v>
      </c>
      <c r="Q575" s="64">
        <v>0</v>
      </c>
      <c r="R575" s="63">
        <v>0</v>
      </c>
      <c r="S575" s="65">
        <v>1083491222</v>
      </c>
      <c r="T575" s="65">
        <v>0</v>
      </c>
      <c r="U575" s="65">
        <v>1083491222</v>
      </c>
    </row>
    <row r="576" spans="1:21" ht="11.25">
      <c r="A576" s="52" t="s">
        <v>1414</v>
      </c>
      <c r="B576" s="116" t="s">
        <v>1415</v>
      </c>
      <c r="C576" s="53"/>
      <c r="D576" s="56"/>
      <c r="E576" s="53"/>
      <c r="F576" s="57">
        <v>0</v>
      </c>
      <c r="G576" s="87">
        <v>0</v>
      </c>
      <c r="H576" s="87">
        <v>0</v>
      </c>
      <c r="I576" s="59">
        <v>1315981511</v>
      </c>
      <c r="J576" s="59">
        <v>0</v>
      </c>
      <c r="K576" s="60">
        <f>+F576+I576-J576</f>
        <v>1315981511</v>
      </c>
      <c r="L576" s="66">
        <v>0</v>
      </c>
      <c r="M576" s="60">
        <f>+K576</f>
        <v>1315981511</v>
      </c>
      <c r="N576" s="61">
        <v>1315981</v>
      </c>
      <c r="O576" s="62"/>
      <c r="P576" s="63">
        <v>1</v>
      </c>
      <c r="Q576" s="64"/>
      <c r="R576" s="63">
        <v>0</v>
      </c>
      <c r="S576" s="65">
        <v>1315982</v>
      </c>
      <c r="T576" s="65">
        <v>0</v>
      </c>
      <c r="U576" s="65">
        <v>1315982</v>
      </c>
    </row>
    <row r="577" spans="1:21" ht="11.25">
      <c r="A577" s="52" t="s">
        <v>1416</v>
      </c>
      <c r="B577" s="116" t="s">
        <v>1779</v>
      </c>
      <c r="C577" s="53">
        <v>0</v>
      </c>
      <c r="D577" s="56">
        <v>273884956768</v>
      </c>
      <c r="E577" s="53">
        <v>273415493748</v>
      </c>
      <c r="F577" s="57">
        <f>C577+D577-E577</f>
        <v>469463020</v>
      </c>
      <c r="G577" s="85">
        <v>0</v>
      </c>
      <c r="H577" s="85">
        <v>0</v>
      </c>
      <c r="I577" s="59">
        <v>574229258.19</v>
      </c>
      <c r="J577" s="59">
        <v>38058504</v>
      </c>
      <c r="K577" s="60">
        <f>+F577+I577-J577</f>
        <v>1005633774.19</v>
      </c>
      <c r="L577" s="66">
        <v>0</v>
      </c>
      <c r="M577" s="60">
        <f>+K577</f>
        <v>1005633774.19</v>
      </c>
      <c r="N577" s="61">
        <v>1005634</v>
      </c>
      <c r="O577" s="62">
        <v>728979939.5</v>
      </c>
      <c r="P577" s="63">
        <v>728980</v>
      </c>
      <c r="Q577" s="64">
        <v>15652608</v>
      </c>
      <c r="R577" s="63">
        <v>15653</v>
      </c>
      <c r="S577" s="65">
        <v>1718961</v>
      </c>
      <c r="T577" s="65">
        <v>0</v>
      </c>
      <c r="U577" s="65">
        <v>1718961</v>
      </c>
    </row>
    <row r="578" spans="1:21" ht="11.25">
      <c r="A578" s="52" t="s">
        <v>1528</v>
      </c>
      <c r="B578" s="97" t="s">
        <v>1780</v>
      </c>
      <c r="C578" s="53"/>
      <c r="D578" s="56"/>
      <c r="E578" s="53"/>
      <c r="F578" s="57"/>
      <c r="G578" s="85"/>
      <c r="H578" s="85"/>
      <c r="I578" s="59"/>
      <c r="J578" s="59"/>
      <c r="K578" s="60"/>
      <c r="L578" s="66"/>
      <c r="M578" s="60"/>
      <c r="N578" s="61">
        <v>0</v>
      </c>
      <c r="O578" s="62">
        <v>4337000</v>
      </c>
      <c r="P578" s="63">
        <v>4337</v>
      </c>
      <c r="Q578" s="64">
        <v>4337000</v>
      </c>
      <c r="R578" s="63">
        <v>4337</v>
      </c>
      <c r="S578" s="65">
        <v>0</v>
      </c>
      <c r="T578" s="65">
        <v>0</v>
      </c>
      <c r="U578" s="65">
        <v>0</v>
      </c>
    </row>
    <row r="579" spans="1:21" ht="11.25">
      <c r="A579" s="52" t="s">
        <v>1417</v>
      </c>
      <c r="B579" s="116" t="s">
        <v>1781</v>
      </c>
      <c r="C579" s="53">
        <v>0</v>
      </c>
      <c r="D579" s="56">
        <v>413275842027</v>
      </c>
      <c r="E579" s="53">
        <v>8631944093</v>
      </c>
      <c r="F579" s="57">
        <f>C579+D579-E579</f>
        <v>404643897934</v>
      </c>
      <c r="G579" s="85">
        <v>0</v>
      </c>
      <c r="H579" s="85">
        <v>0</v>
      </c>
      <c r="I579" s="59">
        <v>408952996685</v>
      </c>
      <c r="J579" s="59">
        <v>80222500623</v>
      </c>
      <c r="K579" s="60">
        <f>+F579+I579-J579</f>
        <v>733374393996</v>
      </c>
      <c r="L579" s="66">
        <v>0</v>
      </c>
      <c r="M579" s="60">
        <f>+K579</f>
        <v>733374393996</v>
      </c>
      <c r="N579" s="61">
        <v>733374394</v>
      </c>
      <c r="O579" s="62">
        <v>306764305629.5</v>
      </c>
      <c r="P579" s="63">
        <v>306764306</v>
      </c>
      <c r="Q579" s="64">
        <v>2026126030.5</v>
      </c>
      <c r="R579" s="63">
        <v>2026126</v>
      </c>
      <c r="S579" s="65">
        <v>1038112574</v>
      </c>
      <c r="T579" s="65"/>
      <c r="U579" s="65">
        <v>1038112574</v>
      </c>
    </row>
    <row r="580" spans="1:21" ht="11.25">
      <c r="A580" s="52" t="s">
        <v>1418</v>
      </c>
      <c r="B580" s="116" t="s">
        <v>1695</v>
      </c>
      <c r="C580" s="53">
        <v>0</v>
      </c>
      <c r="D580" s="56">
        <v>1442960</v>
      </c>
      <c r="E580" s="53">
        <v>1442960</v>
      </c>
      <c r="F580" s="57">
        <f>C580+D580-E580</f>
        <v>0</v>
      </c>
      <c r="G580" s="85">
        <v>0</v>
      </c>
      <c r="H580" s="85">
        <v>0</v>
      </c>
      <c r="I580" s="59">
        <v>0</v>
      </c>
      <c r="J580" s="59">
        <v>0</v>
      </c>
      <c r="K580" s="60">
        <f>+F580+I580-J580</f>
        <v>0</v>
      </c>
      <c r="L580" s="66">
        <v>0</v>
      </c>
      <c r="M580" s="60">
        <f>+K580</f>
        <v>0</v>
      </c>
      <c r="N580" s="61">
        <v>0</v>
      </c>
      <c r="O580" s="59">
        <v>0</v>
      </c>
      <c r="P580" s="63">
        <v>0</v>
      </c>
      <c r="Q580" s="63">
        <v>0</v>
      </c>
      <c r="R580" s="63">
        <v>0</v>
      </c>
      <c r="S580" s="65">
        <v>0</v>
      </c>
      <c r="T580" s="65">
        <v>0</v>
      </c>
      <c r="U580" s="65">
        <v>0</v>
      </c>
    </row>
    <row r="581" spans="1:21" ht="11.25">
      <c r="A581" s="37" t="s">
        <v>1419</v>
      </c>
      <c r="B581" s="114" t="s">
        <v>1420</v>
      </c>
      <c r="C581" s="38">
        <f>C582+C589</f>
        <v>0</v>
      </c>
      <c r="D581" s="38">
        <f>D582+D589</f>
        <v>49208535571.62</v>
      </c>
      <c r="E581" s="38">
        <f>E582+E589</f>
        <v>8168038570</v>
      </c>
      <c r="F581" s="39">
        <f aca="true" t="shared" si="173" ref="F581:K581">F582+F589+F591+F593</f>
        <v>41040497001.62</v>
      </c>
      <c r="G581" s="39">
        <f t="shared" si="173"/>
        <v>0</v>
      </c>
      <c r="H581" s="39">
        <f t="shared" si="173"/>
        <v>0</v>
      </c>
      <c r="I581" s="39">
        <f t="shared" si="173"/>
        <v>197447014567.44</v>
      </c>
      <c r="J581" s="39">
        <f t="shared" si="173"/>
        <v>1703435648</v>
      </c>
      <c r="K581" s="39">
        <f t="shared" si="173"/>
        <v>236784075921.06</v>
      </c>
      <c r="L581" s="41">
        <v>0</v>
      </c>
      <c r="M581" s="41">
        <v>0</v>
      </c>
      <c r="N581" s="70">
        <v>236784075</v>
      </c>
      <c r="O581" s="77">
        <v>188092058740.94998</v>
      </c>
      <c r="P581" s="42">
        <v>188092060</v>
      </c>
      <c r="Q581" s="78">
        <v>12860936416.78</v>
      </c>
      <c r="R581" s="42">
        <v>12860937</v>
      </c>
      <c r="S581" s="78">
        <v>412015198.206</v>
      </c>
      <c r="T581" s="78">
        <v>0</v>
      </c>
      <c r="U581" s="78">
        <v>412015198.206</v>
      </c>
    </row>
    <row r="582" spans="1:21" ht="11.25">
      <c r="A582" s="44" t="s">
        <v>1421</v>
      </c>
      <c r="B582" s="115" t="s">
        <v>1422</v>
      </c>
      <c r="C582" s="45">
        <f aca="true" t="shared" si="174" ref="C582:K582">SUM(C583:C588)</f>
        <v>0</v>
      </c>
      <c r="D582" s="45">
        <f t="shared" si="174"/>
        <v>49206213975.62</v>
      </c>
      <c r="E582" s="45">
        <f t="shared" si="174"/>
        <v>8165716974</v>
      </c>
      <c r="F582" s="46">
        <f t="shared" si="174"/>
        <v>41040497001.62</v>
      </c>
      <c r="G582" s="46">
        <f t="shared" si="174"/>
        <v>0</v>
      </c>
      <c r="H582" s="46">
        <f t="shared" si="174"/>
        <v>0</v>
      </c>
      <c r="I582" s="46">
        <f t="shared" si="174"/>
        <v>196212590919.44</v>
      </c>
      <c r="J582" s="46">
        <f t="shared" si="174"/>
        <v>469012000</v>
      </c>
      <c r="K582" s="46">
        <f t="shared" si="174"/>
        <v>236784075921.06</v>
      </c>
      <c r="L582" s="48">
        <v>0</v>
      </c>
      <c r="M582" s="48">
        <v>0</v>
      </c>
      <c r="N582" s="49">
        <v>236784075</v>
      </c>
      <c r="O582" s="88">
        <v>188091615670.94998</v>
      </c>
      <c r="P582" s="51">
        <v>188091617</v>
      </c>
      <c r="Q582" s="89">
        <v>12860493346.78</v>
      </c>
      <c r="R582" s="51">
        <v>12860494</v>
      </c>
      <c r="S582" s="89">
        <v>412015198.206</v>
      </c>
      <c r="T582" s="89">
        <v>0</v>
      </c>
      <c r="U582" s="89">
        <v>412015198.206</v>
      </c>
    </row>
    <row r="583" spans="1:21" ht="11.25">
      <c r="A583" s="52" t="s">
        <v>1423</v>
      </c>
      <c r="B583" s="116" t="s">
        <v>1424</v>
      </c>
      <c r="C583" s="53">
        <v>0</v>
      </c>
      <c r="D583" s="56">
        <v>40570488</v>
      </c>
      <c r="E583" s="53">
        <v>0</v>
      </c>
      <c r="F583" s="57">
        <f aca="true" t="shared" si="175" ref="F583:F588">C583+D583-E583</f>
        <v>40570488</v>
      </c>
      <c r="G583" s="85">
        <v>0</v>
      </c>
      <c r="H583" s="85">
        <v>0</v>
      </c>
      <c r="I583" s="59">
        <v>121711464</v>
      </c>
      <c r="J583" s="59">
        <v>0</v>
      </c>
      <c r="K583" s="60">
        <f aca="true" t="shared" si="176" ref="K583:K588">+F583+I583-J583</f>
        <v>162281952</v>
      </c>
      <c r="L583" s="66">
        <v>0</v>
      </c>
      <c r="M583" s="60">
        <f aca="true" t="shared" si="177" ref="M583:M588">+K583</f>
        <v>162281952</v>
      </c>
      <c r="N583" s="61">
        <v>162282</v>
      </c>
      <c r="O583" s="62">
        <v>110678891</v>
      </c>
      <c r="P583" s="63">
        <v>110679</v>
      </c>
      <c r="Q583" s="64">
        <v>0</v>
      </c>
      <c r="R583" s="63">
        <v>0</v>
      </c>
      <c r="S583" s="65">
        <v>272961</v>
      </c>
      <c r="T583" s="65">
        <v>0</v>
      </c>
      <c r="U583" s="65">
        <v>272961</v>
      </c>
    </row>
    <row r="584" spans="1:21" ht="11.25">
      <c r="A584" s="52" t="s">
        <v>1425</v>
      </c>
      <c r="B584" s="116" t="s">
        <v>1782</v>
      </c>
      <c r="C584" s="53">
        <v>0</v>
      </c>
      <c r="D584" s="56">
        <v>4137093</v>
      </c>
      <c r="E584" s="53">
        <v>0</v>
      </c>
      <c r="F584" s="57">
        <f t="shared" si="175"/>
        <v>4137093</v>
      </c>
      <c r="G584" s="85">
        <v>0</v>
      </c>
      <c r="H584" s="85">
        <v>0</v>
      </c>
      <c r="I584" s="59">
        <v>42829912</v>
      </c>
      <c r="J584" s="59">
        <v>0</v>
      </c>
      <c r="K584" s="60">
        <f t="shared" si="176"/>
        <v>46967005</v>
      </c>
      <c r="L584" s="66">
        <v>0</v>
      </c>
      <c r="M584" s="60">
        <f t="shared" si="177"/>
        <v>46967005</v>
      </c>
      <c r="N584" s="61">
        <v>46966</v>
      </c>
      <c r="O584" s="62">
        <v>15857384</v>
      </c>
      <c r="P584" s="63">
        <v>15859</v>
      </c>
      <c r="Q584" s="64">
        <v>11274740</v>
      </c>
      <c r="R584" s="63">
        <v>11275</v>
      </c>
      <c r="S584" s="65">
        <v>51550</v>
      </c>
      <c r="T584" s="65">
        <v>0</v>
      </c>
      <c r="U584" s="65">
        <v>51550</v>
      </c>
    </row>
    <row r="585" spans="1:21" ht="11.25">
      <c r="A585" s="52" t="s">
        <v>1426</v>
      </c>
      <c r="B585" s="116" t="s">
        <v>1783</v>
      </c>
      <c r="C585" s="53">
        <v>0</v>
      </c>
      <c r="D585" s="56">
        <v>7578206</v>
      </c>
      <c r="E585" s="53">
        <v>0</v>
      </c>
      <c r="F585" s="57">
        <f t="shared" si="175"/>
        <v>7578206</v>
      </c>
      <c r="G585" s="85">
        <v>0</v>
      </c>
      <c r="H585" s="85">
        <v>0</v>
      </c>
      <c r="I585" s="59">
        <v>0</v>
      </c>
      <c r="J585" s="59">
        <v>0</v>
      </c>
      <c r="K585" s="60">
        <f t="shared" si="176"/>
        <v>7578206</v>
      </c>
      <c r="L585" s="66">
        <v>0</v>
      </c>
      <c r="M585" s="60">
        <f t="shared" si="177"/>
        <v>7578206</v>
      </c>
      <c r="N585" s="61">
        <v>7578.206</v>
      </c>
      <c r="O585" s="62">
        <v>95781632</v>
      </c>
      <c r="P585" s="63">
        <v>95781</v>
      </c>
      <c r="Q585" s="64">
        <v>52885173</v>
      </c>
      <c r="R585" s="63">
        <v>52885</v>
      </c>
      <c r="S585" s="65">
        <v>50474.206000000006</v>
      </c>
      <c r="T585" s="65">
        <v>0</v>
      </c>
      <c r="U585" s="65">
        <v>50474.206000000006</v>
      </c>
    </row>
    <row r="586" spans="1:21" ht="11.25">
      <c r="A586" s="52" t="s">
        <v>1427</v>
      </c>
      <c r="B586" s="116" t="s">
        <v>1784</v>
      </c>
      <c r="C586" s="53">
        <v>0</v>
      </c>
      <c r="D586" s="56">
        <v>3303540</v>
      </c>
      <c r="E586" s="53">
        <v>0</v>
      </c>
      <c r="F586" s="57">
        <f t="shared" si="175"/>
        <v>3303540</v>
      </c>
      <c r="G586" s="85">
        <v>0</v>
      </c>
      <c r="H586" s="85">
        <v>0</v>
      </c>
      <c r="I586" s="59">
        <v>52885173</v>
      </c>
      <c r="J586" s="59">
        <v>0</v>
      </c>
      <c r="K586" s="60">
        <f t="shared" si="176"/>
        <v>56188713</v>
      </c>
      <c r="L586" s="66">
        <v>0</v>
      </c>
      <c r="M586" s="60">
        <f t="shared" si="177"/>
        <v>56188713</v>
      </c>
      <c r="N586" s="61">
        <v>56189</v>
      </c>
      <c r="O586" s="62">
        <v>1930910241.33</v>
      </c>
      <c r="P586" s="63">
        <v>1930910</v>
      </c>
      <c r="Q586" s="64">
        <v>1965095799.33</v>
      </c>
      <c r="R586" s="63">
        <v>1965096</v>
      </c>
      <c r="S586" s="65">
        <v>22003</v>
      </c>
      <c r="T586" s="65">
        <v>0</v>
      </c>
      <c r="U586" s="65">
        <v>22003</v>
      </c>
    </row>
    <row r="587" spans="1:21" ht="11.25">
      <c r="A587" s="52" t="s">
        <v>1428</v>
      </c>
      <c r="B587" s="116" t="s">
        <v>1429</v>
      </c>
      <c r="C587" s="53">
        <v>0</v>
      </c>
      <c r="D587" s="56">
        <v>47899451293.08</v>
      </c>
      <c r="E587" s="53">
        <v>8165716974</v>
      </c>
      <c r="F587" s="57">
        <f t="shared" si="175"/>
        <v>39733734319.08</v>
      </c>
      <c r="G587" s="85">
        <v>0</v>
      </c>
      <c r="H587" s="85">
        <v>0</v>
      </c>
      <c r="I587" s="59">
        <v>193308132259.11002</v>
      </c>
      <c r="J587" s="59">
        <v>469012000</v>
      </c>
      <c r="K587" s="60">
        <f t="shared" si="176"/>
        <v>232572854578.19</v>
      </c>
      <c r="L587" s="66">
        <v>0</v>
      </c>
      <c r="M587" s="60">
        <f t="shared" si="177"/>
        <v>232572854578.19</v>
      </c>
      <c r="N587" s="61">
        <v>232572855</v>
      </c>
      <c r="O587" s="62">
        <v>175393091059.88998</v>
      </c>
      <c r="P587" s="63">
        <v>175393091</v>
      </c>
      <c r="Q587" s="64">
        <v>244529835</v>
      </c>
      <c r="R587" s="63">
        <v>244530</v>
      </c>
      <c r="S587" s="65">
        <v>407721416</v>
      </c>
      <c r="T587" s="65">
        <v>0</v>
      </c>
      <c r="U587" s="65">
        <v>407721416</v>
      </c>
    </row>
    <row r="588" spans="1:21" ht="11.25">
      <c r="A588" s="52" t="s">
        <v>1430</v>
      </c>
      <c r="B588" s="116" t="s">
        <v>1431</v>
      </c>
      <c r="C588" s="53">
        <v>0</v>
      </c>
      <c r="D588" s="56">
        <v>1251173355.54</v>
      </c>
      <c r="E588" s="53">
        <v>0</v>
      </c>
      <c r="F588" s="57">
        <f t="shared" si="175"/>
        <v>1251173355.54</v>
      </c>
      <c r="G588" s="85">
        <v>0</v>
      </c>
      <c r="H588" s="85">
        <v>0</v>
      </c>
      <c r="I588" s="59">
        <v>2687032111.33</v>
      </c>
      <c r="J588" s="59">
        <v>0</v>
      </c>
      <c r="K588" s="60">
        <f t="shared" si="176"/>
        <v>3938205466.87</v>
      </c>
      <c r="L588" s="66">
        <v>0</v>
      </c>
      <c r="M588" s="60">
        <f t="shared" si="177"/>
        <v>3938205466.87</v>
      </c>
      <c r="N588" s="61">
        <v>3938205</v>
      </c>
      <c r="O588" s="62">
        <v>10545296462.73</v>
      </c>
      <c r="P588" s="63">
        <v>10545297</v>
      </c>
      <c r="Q588" s="64">
        <v>10586707799.45</v>
      </c>
      <c r="R588" s="63">
        <v>10586708</v>
      </c>
      <c r="S588" s="65">
        <v>3896794</v>
      </c>
      <c r="T588" s="65">
        <v>0</v>
      </c>
      <c r="U588" s="65">
        <v>3896794</v>
      </c>
    </row>
    <row r="589" spans="1:21" ht="11.25">
      <c r="A589" s="44" t="s">
        <v>1432</v>
      </c>
      <c r="B589" s="115" t="s">
        <v>1433</v>
      </c>
      <c r="C589" s="45">
        <f>SUM(C590)</f>
        <v>0</v>
      </c>
      <c r="D589" s="45">
        <f>SUM(D590)</f>
        <v>2321596</v>
      </c>
      <c r="E589" s="45">
        <f>SUM(E590)</f>
        <v>2321596</v>
      </c>
      <c r="F589" s="46">
        <f>+F590</f>
        <v>0</v>
      </c>
      <c r="G589" s="46">
        <f>SUM(G590)</f>
        <v>0</v>
      </c>
      <c r="H589" s="46">
        <f>SUM(H590)</f>
        <v>0</v>
      </c>
      <c r="I589" s="47">
        <f>+I590</f>
        <v>876804107</v>
      </c>
      <c r="J589" s="47">
        <f>+J590</f>
        <v>876804107</v>
      </c>
      <c r="K589" s="46">
        <f>+K590</f>
        <v>0</v>
      </c>
      <c r="L589" s="48">
        <v>0</v>
      </c>
      <c r="M589" s="48">
        <v>0</v>
      </c>
      <c r="N589" s="49">
        <v>0</v>
      </c>
      <c r="O589" s="50">
        <v>443070</v>
      </c>
      <c r="P589" s="51">
        <v>443</v>
      </c>
      <c r="Q589" s="51">
        <v>443070</v>
      </c>
      <c r="R589" s="51">
        <v>443</v>
      </c>
      <c r="S589" s="89">
        <v>0</v>
      </c>
      <c r="T589" s="89">
        <v>0</v>
      </c>
      <c r="U589" s="89">
        <v>0</v>
      </c>
    </row>
    <row r="590" spans="1:21" ht="11.25">
      <c r="A590" s="52" t="s">
        <v>1434</v>
      </c>
      <c r="B590" s="116" t="s">
        <v>1429</v>
      </c>
      <c r="C590" s="53">
        <v>0</v>
      </c>
      <c r="D590" s="56">
        <v>2321596</v>
      </c>
      <c r="E590" s="53">
        <v>2321596</v>
      </c>
      <c r="F590" s="57">
        <f>C590+D590-E590</f>
        <v>0</v>
      </c>
      <c r="G590" s="85">
        <v>0</v>
      </c>
      <c r="H590" s="85">
        <v>0</v>
      </c>
      <c r="I590" s="59">
        <v>876804107</v>
      </c>
      <c r="J590" s="59">
        <v>876804107</v>
      </c>
      <c r="K590" s="60">
        <f>+F590+I590-J590</f>
        <v>0</v>
      </c>
      <c r="L590" s="66">
        <v>0</v>
      </c>
      <c r="M590" s="60">
        <f>+K590</f>
        <v>0</v>
      </c>
      <c r="N590" s="61">
        <v>0</v>
      </c>
      <c r="O590" s="62">
        <v>443070</v>
      </c>
      <c r="P590" s="63">
        <v>443</v>
      </c>
      <c r="Q590" s="64">
        <v>443070</v>
      </c>
      <c r="R590" s="63">
        <v>443</v>
      </c>
      <c r="S590" s="65">
        <v>0</v>
      </c>
      <c r="T590" s="65">
        <v>0</v>
      </c>
      <c r="U590" s="65">
        <v>0</v>
      </c>
    </row>
    <row r="591" spans="1:21" ht="11.25">
      <c r="A591" s="44" t="s">
        <v>1435</v>
      </c>
      <c r="B591" s="115" t="s">
        <v>1436</v>
      </c>
      <c r="C591" s="45">
        <f aca="true" t="shared" si="178" ref="C591:H591">SUM(C592)</f>
        <v>0</v>
      </c>
      <c r="D591" s="45">
        <f t="shared" si="178"/>
        <v>0</v>
      </c>
      <c r="E591" s="45">
        <f t="shared" si="178"/>
        <v>0</v>
      </c>
      <c r="F591" s="46">
        <f t="shared" si="178"/>
        <v>0</v>
      </c>
      <c r="G591" s="46">
        <f t="shared" si="178"/>
        <v>0</v>
      </c>
      <c r="H591" s="46">
        <f t="shared" si="178"/>
        <v>0</v>
      </c>
      <c r="I591" s="47">
        <f>+I592</f>
        <v>357500000</v>
      </c>
      <c r="J591" s="47">
        <f>+J592</f>
        <v>357500000</v>
      </c>
      <c r="K591" s="46">
        <f>+K592</f>
        <v>0</v>
      </c>
      <c r="L591" s="48">
        <v>0</v>
      </c>
      <c r="M591" s="48">
        <v>0</v>
      </c>
      <c r="N591" s="49">
        <v>0</v>
      </c>
      <c r="O591" s="50">
        <v>0</v>
      </c>
      <c r="P591" s="51">
        <v>0</v>
      </c>
      <c r="Q591" s="51">
        <v>0</v>
      </c>
      <c r="R591" s="51">
        <v>0</v>
      </c>
      <c r="S591" s="89">
        <v>0</v>
      </c>
      <c r="T591" s="89">
        <v>0</v>
      </c>
      <c r="U591" s="89">
        <v>0</v>
      </c>
    </row>
    <row r="592" spans="1:21" ht="11.25">
      <c r="A592" s="52" t="s">
        <v>1437</v>
      </c>
      <c r="B592" s="116" t="s">
        <v>1429</v>
      </c>
      <c r="C592" s="53"/>
      <c r="D592" s="56"/>
      <c r="E592" s="53"/>
      <c r="F592" s="57">
        <v>0</v>
      </c>
      <c r="G592" s="85">
        <v>0</v>
      </c>
      <c r="H592" s="85">
        <v>0</v>
      </c>
      <c r="I592" s="59">
        <v>357500000</v>
      </c>
      <c r="J592" s="59">
        <v>357500000</v>
      </c>
      <c r="K592" s="60">
        <f>+F592+I592-J592</f>
        <v>0</v>
      </c>
      <c r="L592" s="66">
        <v>0</v>
      </c>
      <c r="M592" s="60">
        <f>+K592</f>
        <v>0</v>
      </c>
      <c r="N592" s="61">
        <v>0</v>
      </c>
      <c r="O592" s="59">
        <v>0</v>
      </c>
      <c r="P592" s="63">
        <v>0</v>
      </c>
      <c r="Q592" s="63">
        <v>0</v>
      </c>
      <c r="R592" s="63">
        <v>0</v>
      </c>
      <c r="S592" s="65">
        <v>0</v>
      </c>
      <c r="T592" s="65">
        <v>0</v>
      </c>
      <c r="U592" s="65">
        <v>0</v>
      </c>
    </row>
    <row r="593" spans="1:21" ht="11.25">
      <c r="A593" s="44" t="s">
        <v>1438</v>
      </c>
      <c r="B593" s="115" t="s">
        <v>1439</v>
      </c>
      <c r="C593" s="45">
        <f>SUM(C594)</f>
        <v>0</v>
      </c>
      <c r="D593" s="45">
        <f>SUM(D594)</f>
        <v>0</v>
      </c>
      <c r="E593" s="45">
        <f>SUM(E594)</f>
        <v>0</v>
      </c>
      <c r="F593" s="46">
        <f>+F594</f>
        <v>0</v>
      </c>
      <c r="G593" s="46">
        <f>SUM(G594)</f>
        <v>0</v>
      </c>
      <c r="H593" s="46">
        <f>SUM(H594)</f>
        <v>0</v>
      </c>
      <c r="I593" s="47">
        <f>+I594</f>
        <v>119541</v>
      </c>
      <c r="J593" s="47">
        <f>+J594</f>
        <v>119541</v>
      </c>
      <c r="K593" s="46">
        <f>+K594</f>
        <v>0</v>
      </c>
      <c r="L593" s="48">
        <v>0</v>
      </c>
      <c r="M593" s="48">
        <v>0</v>
      </c>
      <c r="N593" s="49">
        <v>0</v>
      </c>
      <c r="O593" s="50">
        <v>0</v>
      </c>
      <c r="P593" s="51">
        <v>0</v>
      </c>
      <c r="Q593" s="51">
        <v>0</v>
      </c>
      <c r="R593" s="51">
        <v>0</v>
      </c>
      <c r="S593" s="89">
        <v>0</v>
      </c>
      <c r="T593" s="89">
        <v>0</v>
      </c>
      <c r="U593" s="89">
        <v>0</v>
      </c>
    </row>
    <row r="594" spans="1:21" ht="11.25">
      <c r="A594" s="52" t="s">
        <v>1440</v>
      </c>
      <c r="B594" s="116" t="s">
        <v>1429</v>
      </c>
      <c r="C594" s="53"/>
      <c r="D594" s="56"/>
      <c r="E594" s="53"/>
      <c r="F594" s="57">
        <v>0</v>
      </c>
      <c r="G594" s="85">
        <v>0</v>
      </c>
      <c r="H594" s="85">
        <v>0</v>
      </c>
      <c r="I594" s="59">
        <v>119541</v>
      </c>
      <c r="J594" s="59">
        <v>119541</v>
      </c>
      <c r="K594" s="60">
        <f>+F594+I594-J594</f>
        <v>0</v>
      </c>
      <c r="L594" s="66">
        <v>0</v>
      </c>
      <c r="M594" s="60">
        <f>+K594</f>
        <v>0</v>
      </c>
      <c r="N594" s="61">
        <v>0</v>
      </c>
      <c r="O594" s="59">
        <v>0</v>
      </c>
      <c r="P594" s="63">
        <v>0</v>
      </c>
      <c r="Q594" s="63">
        <v>0</v>
      </c>
      <c r="R594" s="63">
        <v>0</v>
      </c>
      <c r="S594" s="65">
        <v>0</v>
      </c>
      <c r="T594" s="65">
        <v>0</v>
      </c>
      <c r="U594" s="65">
        <v>0</v>
      </c>
    </row>
    <row r="595" spans="1:21" ht="11.25">
      <c r="A595" s="37" t="s">
        <v>1441</v>
      </c>
      <c r="B595" s="114" t="s">
        <v>1280</v>
      </c>
      <c r="C595" s="38">
        <f aca="true" t="shared" si="179" ref="C595:K595">C596+C598</f>
        <v>0</v>
      </c>
      <c r="D595" s="38">
        <f t="shared" si="179"/>
        <v>233427491.11</v>
      </c>
      <c r="E595" s="38">
        <f t="shared" si="179"/>
        <v>33470146</v>
      </c>
      <c r="F595" s="39">
        <f t="shared" si="179"/>
        <v>199957345.11</v>
      </c>
      <c r="G595" s="39">
        <f t="shared" si="179"/>
        <v>0</v>
      </c>
      <c r="H595" s="39">
        <f t="shared" si="179"/>
        <v>0</v>
      </c>
      <c r="I595" s="40">
        <f t="shared" si="179"/>
        <v>419055065.84999996</v>
      </c>
      <c r="J595" s="40">
        <f t="shared" si="179"/>
        <v>0</v>
      </c>
      <c r="K595" s="39">
        <f t="shared" si="179"/>
        <v>619012410.96</v>
      </c>
      <c r="L595" s="41">
        <v>0</v>
      </c>
      <c r="M595" s="41">
        <v>0</v>
      </c>
      <c r="N595" s="70">
        <v>619012</v>
      </c>
      <c r="O595" s="43">
        <v>21875773831.98</v>
      </c>
      <c r="P595" s="42">
        <v>21875774</v>
      </c>
      <c r="Q595" s="42">
        <v>0</v>
      </c>
      <c r="R595" s="42">
        <v>0</v>
      </c>
      <c r="S595" s="78">
        <v>22494786</v>
      </c>
      <c r="T595" s="78">
        <v>0</v>
      </c>
      <c r="U595" s="78">
        <v>22494786</v>
      </c>
    </row>
    <row r="596" spans="1:21" ht="11.25">
      <c r="A596" s="44" t="s">
        <v>1442</v>
      </c>
      <c r="B596" s="115" t="s">
        <v>1443</v>
      </c>
      <c r="C596" s="45">
        <f aca="true" t="shared" si="180" ref="C596:K596">SUM(C597)</f>
        <v>0</v>
      </c>
      <c r="D596" s="45">
        <f t="shared" si="180"/>
        <v>33470146</v>
      </c>
      <c r="E596" s="45">
        <f t="shared" si="180"/>
        <v>33470146</v>
      </c>
      <c r="F596" s="46">
        <f t="shared" si="180"/>
        <v>0</v>
      </c>
      <c r="G596" s="46">
        <f t="shared" si="180"/>
        <v>0</v>
      </c>
      <c r="H596" s="46">
        <f t="shared" si="180"/>
        <v>0</v>
      </c>
      <c r="I596" s="47">
        <f t="shared" si="180"/>
        <v>0</v>
      </c>
      <c r="J596" s="47">
        <f t="shared" si="180"/>
        <v>0</v>
      </c>
      <c r="K596" s="46">
        <f t="shared" si="180"/>
        <v>0</v>
      </c>
      <c r="L596" s="48">
        <v>0</v>
      </c>
      <c r="M596" s="48">
        <v>0</v>
      </c>
      <c r="N596" s="49">
        <v>0</v>
      </c>
      <c r="O596" s="50">
        <v>0</v>
      </c>
      <c r="P596" s="51">
        <v>0</v>
      </c>
      <c r="Q596" s="51">
        <v>0</v>
      </c>
      <c r="R596" s="51">
        <v>0</v>
      </c>
      <c r="S596" s="89">
        <v>0</v>
      </c>
      <c r="T596" s="89">
        <v>0</v>
      </c>
      <c r="U596" s="89">
        <v>0</v>
      </c>
    </row>
    <row r="597" spans="1:21" ht="11.25">
      <c r="A597" s="52" t="s">
        <v>1444</v>
      </c>
      <c r="B597" s="116" t="s">
        <v>1731</v>
      </c>
      <c r="C597" s="53">
        <v>0</v>
      </c>
      <c r="D597" s="56">
        <v>33470146</v>
      </c>
      <c r="E597" s="53">
        <v>33470146</v>
      </c>
      <c r="F597" s="57">
        <f>C597+D597-E597</f>
        <v>0</v>
      </c>
      <c r="G597" s="85">
        <v>0</v>
      </c>
      <c r="H597" s="85">
        <v>0</v>
      </c>
      <c r="I597" s="59">
        <v>0</v>
      </c>
      <c r="J597" s="59">
        <v>0</v>
      </c>
      <c r="K597" s="60">
        <f>+F597+I597-J597</f>
        <v>0</v>
      </c>
      <c r="L597" s="66">
        <v>0</v>
      </c>
      <c r="M597" s="60">
        <f>+K597</f>
        <v>0</v>
      </c>
      <c r="N597" s="61">
        <v>0</v>
      </c>
      <c r="O597" s="59">
        <v>0</v>
      </c>
      <c r="P597" s="63">
        <v>0</v>
      </c>
      <c r="Q597" s="63">
        <v>0</v>
      </c>
      <c r="R597" s="63">
        <v>0</v>
      </c>
      <c r="S597" s="65">
        <v>0</v>
      </c>
      <c r="T597" s="65">
        <v>0</v>
      </c>
      <c r="U597" s="65">
        <v>0</v>
      </c>
    </row>
    <row r="598" spans="1:21" ht="11.25">
      <c r="A598" s="44" t="s">
        <v>1445</v>
      </c>
      <c r="B598" s="115" t="s">
        <v>1286</v>
      </c>
      <c r="C598" s="45">
        <f aca="true" t="shared" si="181" ref="C598:K598">SUM(C599)</f>
        <v>0</v>
      </c>
      <c r="D598" s="45">
        <f t="shared" si="181"/>
        <v>199957345.11</v>
      </c>
      <c r="E598" s="45">
        <f t="shared" si="181"/>
        <v>0</v>
      </c>
      <c r="F598" s="46">
        <f t="shared" si="181"/>
        <v>199957345.11</v>
      </c>
      <c r="G598" s="46">
        <f t="shared" si="181"/>
        <v>0</v>
      </c>
      <c r="H598" s="46">
        <f t="shared" si="181"/>
        <v>0</v>
      </c>
      <c r="I598" s="47">
        <f t="shared" si="181"/>
        <v>419055065.84999996</v>
      </c>
      <c r="J598" s="47">
        <f t="shared" si="181"/>
        <v>0</v>
      </c>
      <c r="K598" s="46">
        <f t="shared" si="181"/>
        <v>619012410.96</v>
      </c>
      <c r="L598" s="48">
        <v>0</v>
      </c>
      <c r="M598" s="48">
        <v>0</v>
      </c>
      <c r="N598" s="49">
        <v>619012</v>
      </c>
      <c r="O598" s="50">
        <v>21875773831.98</v>
      </c>
      <c r="P598" s="51">
        <v>21875774</v>
      </c>
      <c r="Q598" s="51">
        <v>0</v>
      </c>
      <c r="R598" s="51">
        <v>0</v>
      </c>
      <c r="S598" s="89">
        <v>22494786</v>
      </c>
      <c r="T598" s="89">
        <v>0</v>
      </c>
      <c r="U598" s="89">
        <v>22494786</v>
      </c>
    </row>
    <row r="599" spans="1:21" ht="11.25">
      <c r="A599" s="52" t="s">
        <v>1446</v>
      </c>
      <c r="B599" s="116" t="s">
        <v>1733</v>
      </c>
      <c r="C599" s="53">
        <v>0</v>
      </c>
      <c r="D599" s="56">
        <v>199957345.11</v>
      </c>
      <c r="E599" s="53">
        <v>0</v>
      </c>
      <c r="F599" s="57">
        <f>C599+D599-E599</f>
        <v>199957345.11</v>
      </c>
      <c r="G599" s="85">
        <v>0</v>
      </c>
      <c r="H599" s="85">
        <v>0</v>
      </c>
      <c r="I599" s="59">
        <v>419055065.84999996</v>
      </c>
      <c r="J599" s="59">
        <v>0</v>
      </c>
      <c r="K599" s="60">
        <f>+F599+I599-J599</f>
        <v>619012410.96</v>
      </c>
      <c r="L599" s="66">
        <v>0</v>
      </c>
      <c r="M599" s="60">
        <f>+K599</f>
        <v>619012410.96</v>
      </c>
      <c r="N599" s="61">
        <v>619012</v>
      </c>
      <c r="O599" s="62">
        <v>21875773831.98</v>
      </c>
      <c r="P599" s="63">
        <v>21875774</v>
      </c>
      <c r="Q599" s="64">
        <v>0</v>
      </c>
      <c r="R599" s="63">
        <v>0</v>
      </c>
      <c r="S599" s="65">
        <v>22494786</v>
      </c>
      <c r="T599" s="65">
        <v>0</v>
      </c>
      <c r="U599" s="65">
        <v>22494786</v>
      </c>
    </row>
    <row r="600" spans="1:21" ht="11.25">
      <c r="A600" s="37" t="s">
        <v>1447</v>
      </c>
      <c r="B600" s="114" t="s">
        <v>1448</v>
      </c>
      <c r="C600" s="38">
        <f>C601+C605+C607</f>
        <v>0</v>
      </c>
      <c r="D600" s="38">
        <f>D601+D605+D607</f>
        <v>1913297.14</v>
      </c>
      <c r="E600" s="38">
        <f>E601+E605+E607</f>
        <v>579254.16</v>
      </c>
      <c r="F600" s="39">
        <f>F601+F605+F607</f>
        <v>1334042.98</v>
      </c>
      <c r="G600" s="39">
        <f>G601+G607+G610</f>
        <v>0</v>
      </c>
      <c r="H600" s="39">
        <f>H601+H607+H610</f>
        <v>0</v>
      </c>
      <c r="I600" s="40">
        <f>I601+I607+I610+I605</f>
        <v>3526272927.21</v>
      </c>
      <c r="J600" s="40">
        <f>J601+J607+J610+J605</f>
        <v>488555799</v>
      </c>
      <c r="K600" s="39">
        <f>K601+K607+K610+K605</f>
        <v>35487701381.92</v>
      </c>
      <c r="L600" s="41">
        <v>0</v>
      </c>
      <c r="M600" s="41">
        <v>0</v>
      </c>
      <c r="N600" s="70">
        <v>35487700</v>
      </c>
      <c r="O600" s="43">
        <v>335010952085.17004</v>
      </c>
      <c r="P600" s="42">
        <v>335010950.63565</v>
      </c>
      <c r="Q600" s="42">
        <v>2788365537.08</v>
      </c>
      <c r="R600" s="42">
        <v>2788365</v>
      </c>
      <c r="S600" s="78">
        <v>367710285.63565</v>
      </c>
      <c r="T600" s="78">
        <v>0</v>
      </c>
      <c r="U600" s="78">
        <v>367710285.63565</v>
      </c>
    </row>
    <row r="601" spans="1:21" ht="11.25">
      <c r="A601" s="44" t="s">
        <v>1449</v>
      </c>
      <c r="B601" s="115" t="s">
        <v>1450</v>
      </c>
      <c r="C601" s="45">
        <f aca="true" t="shared" si="182" ref="C601:K601">SUM(C602)</f>
        <v>0</v>
      </c>
      <c r="D601" s="45">
        <f t="shared" si="182"/>
        <v>1907838.16</v>
      </c>
      <c r="E601" s="45">
        <f t="shared" si="182"/>
        <v>579254.16</v>
      </c>
      <c r="F601" s="46">
        <f t="shared" si="182"/>
        <v>1328584</v>
      </c>
      <c r="G601" s="46">
        <f t="shared" si="182"/>
        <v>0</v>
      </c>
      <c r="H601" s="46">
        <f t="shared" si="182"/>
        <v>0</v>
      </c>
      <c r="I601" s="47">
        <f t="shared" si="182"/>
        <v>5220875.08</v>
      </c>
      <c r="J601" s="47">
        <f t="shared" si="182"/>
        <v>2092072</v>
      </c>
      <c r="K601" s="46">
        <f t="shared" si="182"/>
        <v>4457387.08</v>
      </c>
      <c r="L601" s="48">
        <v>0</v>
      </c>
      <c r="M601" s="48">
        <v>0</v>
      </c>
      <c r="N601" s="49">
        <v>4457</v>
      </c>
      <c r="O601" s="50">
        <v>897427.58</v>
      </c>
      <c r="P601" s="51">
        <v>897</v>
      </c>
      <c r="Q601" s="51">
        <v>2524294</v>
      </c>
      <c r="R601" s="51">
        <v>2524</v>
      </c>
      <c r="S601" s="89">
        <v>2830</v>
      </c>
      <c r="T601" s="89">
        <v>0</v>
      </c>
      <c r="U601" s="89">
        <v>2830</v>
      </c>
    </row>
    <row r="602" spans="1:21" ht="11.25">
      <c r="A602" s="52" t="s">
        <v>1451</v>
      </c>
      <c r="B602" s="116" t="s">
        <v>1787</v>
      </c>
      <c r="C602" s="53">
        <v>0</v>
      </c>
      <c r="D602" s="56">
        <v>1907838.16</v>
      </c>
      <c r="E602" s="53">
        <v>579254.16</v>
      </c>
      <c r="F602" s="57">
        <f>C602+D602-E602</f>
        <v>1328584</v>
      </c>
      <c r="G602" s="85">
        <v>0</v>
      </c>
      <c r="H602" s="85">
        <v>0</v>
      </c>
      <c r="I602" s="59">
        <v>5220875.08</v>
      </c>
      <c r="J602" s="59">
        <v>2092072</v>
      </c>
      <c r="K602" s="60">
        <f>+F602+I602-J602</f>
        <v>4457387.08</v>
      </c>
      <c r="L602" s="66">
        <v>0</v>
      </c>
      <c r="M602" s="60">
        <f>+K602</f>
        <v>4457387.08</v>
      </c>
      <c r="N602" s="61">
        <v>4457</v>
      </c>
      <c r="O602" s="62">
        <v>897427.58</v>
      </c>
      <c r="P602" s="63">
        <v>897</v>
      </c>
      <c r="Q602" s="64">
        <v>2524294</v>
      </c>
      <c r="R602" s="63">
        <v>2524</v>
      </c>
      <c r="S602" s="65">
        <v>2830</v>
      </c>
      <c r="T602" s="65">
        <v>0</v>
      </c>
      <c r="U602" s="65">
        <v>2830</v>
      </c>
    </row>
    <row r="603" spans="1:21" ht="11.25">
      <c r="A603" s="44" t="s">
        <v>1506</v>
      </c>
      <c r="B603" s="115" t="s">
        <v>1450</v>
      </c>
      <c r="C603" s="45">
        <f aca="true" t="shared" si="183" ref="C603:K603">SUM(C605)</f>
        <v>0</v>
      </c>
      <c r="D603" s="45">
        <f t="shared" si="183"/>
        <v>0</v>
      </c>
      <c r="E603" s="45">
        <f t="shared" si="183"/>
        <v>0</v>
      </c>
      <c r="F603" s="46">
        <f t="shared" si="183"/>
        <v>0</v>
      </c>
      <c r="G603" s="46">
        <f t="shared" si="183"/>
        <v>0</v>
      </c>
      <c r="H603" s="46">
        <f t="shared" si="183"/>
        <v>0</v>
      </c>
      <c r="I603" s="47">
        <f t="shared" si="183"/>
        <v>10927542</v>
      </c>
      <c r="J603" s="47">
        <f t="shared" si="183"/>
        <v>40000</v>
      </c>
      <c r="K603" s="46">
        <f t="shared" si="183"/>
        <v>10887542</v>
      </c>
      <c r="L603" s="48">
        <v>0</v>
      </c>
      <c r="M603" s="48">
        <v>0</v>
      </c>
      <c r="N603" s="49">
        <v>0</v>
      </c>
      <c r="O603" s="50">
        <v>332247790864.21</v>
      </c>
      <c r="P603" s="51">
        <v>332247791</v>
      </c>
      <c r="Q603" s="51">
        <v>0</v>
      </c>
      <c r="R603" s="51">
        <v>0</v>
      </c>
      <c r="S603" s="83">
        <v>332247791</v>
      </c>
      <c r="T603" s="83">
        <v>0</v>
      </c>
      <c r="U603" s="83">
        <v>332247791</v>
      </c>
    </row>
    <row r="604" spans="1:21" ht="11.25">
      <c r="A604" s="52" t="s">
        <v>1532</v>
      </c>
      <c r="B604" s="119" t="s">
        <v>1788</v>
      </c>
      <c r="C604" s="53"/>
      <c r="D604" s="53"/>
      <c r="E604" s="53"/>
      <c r="F604" s="57"/>
      <c r="G604" s="57"/>
      <c r="H604" s="57"/>
      <c r="I604" s="72"/>
      <c r="J604" s="72"/>
      <c r="K604" s="57"/>
      <c r="L604" s="66"/>
      <c r="M604" s="66"/>
      <c r="N604" s="61">
        <v>0</v>
      </c>
      <c r="O604" s="62">
        <v>332247790864.21</v>
      </c>
      <c r="P604" s="63">
        <v>332247791</v>
      </c>
      <c r="Q604" s="64">
        <v>0</v>
      </c>
      <c r="R604" s="63">
        <v>0</v>
      </c>
      <c r="S604" s="65">
        <v>332247791</v>
      </c>
      <c r="T604" s="65">
        <v>0</v>
      </c>
      <c r="U604" s="65">
        <v>332247791</v>
      </c>
    </row>
    <row r="605" spans="1:21" ht="11.25">
      <c r="A605" s="44" t="s">
        <v>1452</v>
      </c>
      <c r="B605" s="115" t="s">
        <v>1453</v>
      </c>
      <c r="C605" s="45"/>
      <c r="D605" s="45"/>
      <c r="E605" s="45"/>
      <c r="F605" s="46">
        <v>0</v>
      </c>
      <c r="G605" s="86">
        <v>0</v>
      </c>
      <c r="H605" s="86">
        <v>0</v>
      </c>
      <c r="I605" s="50">
        <f>+I606</f>
        <v>10927542</v>
      </c>
      <c r="J605" s="50">
        <f>+J606</f>
        <v>40000</v>
      </c>
      <c r="K605" s="84">
        <f>+K606</f>
        <v>10887542</v>
      </c>
      <c r="L605" s="48">
        <v>0</v>
      </c>
      <c r="M605" s="48">
        <v>0</v>
      </c>
      <c r="N605" s="49">
        <v>10887</v>
      </c>
      <c r="O605" s="50">
        <v>0</v>
      </c>
      <c r="P605" s="51">
        <v>0</v>
      </c>
      <c r="Q605" s="51">
        <v>0</v>
      </c>
      <c r="R605" s="51">
        <v>0</v>
      </c>
      <c r="S605" s="89">
        <v>10887</v>
      </c>
      <c r="T605" s="89">
        <v>0</v>
      </c>
      <c r="U605" s="89">
        <v>10887</v>
      </c>
    </row>
    <row r="606" spans="1:21" ht="11.25">
      <c r="A606" s="52" t="s">
        <v>1454</v>
      </c>
      <c r="B606" s="116" t="s">
        <v>1455</v>
      </c>
      <c r="C606" s="53"/>
      <c r="D606" s="53"/>
      <c r="E606" s="53"/>
      <c r="F606" s="57">
        <v>0</v>
      </c>
      <c r="G606" s="87">
        <v>0</v>
      </c>
      <c r="H606" s="87">
        <v>0</v>
      </c>
      <c r="I606" s="59">
        <v>10927542</v>
      </c>
      <c r="J606" s="59">
        <v>40000</v>
      </c>
      <c r="K606" s="60">
        <f>+F606+I606-J606</f>
        <v>10887542</v>
      </c>
      <c r="L606" s="66">
        <v>0</v>
      </c>
      <c r="M606" s="60">
        <f>+K606</f>
        <v>10887542</v>
      </c>
      <c r="N606" s="61">
        <v>10887</v>
      </c>
      <c r="O606" s="59">
        <v>0</v>
      </c>
      <c r="P606" s="63">
        <v>0</v>
      </c>
      <c r="Q606" s="63">
        <v>0</v>
      </c>
      <c r="R606" s="63">
        <v>0</v>
      </c>
      <c r="S606" s="65">
        <v>10887</v>
      </c>
      <c r="T606" s="65">
        <v>0</v>
      </c>
      <c r="U606" s="65">
        <v>10887</v>
      </c>
    </row>
    <row r="607" spans="1:21" ht="11.25">
      <c r="A607" s="44" t="s">
        <v>1456</v>
      </c>
      <c r="B607" s="115" t="s">
        <v>1308</v>
      </c>
      <c r="C607" s="45">
        <f aca="true" t="shared" si="184" ref="C607:K607">SUM(C608)</f>
        <v>0</v>
      </c>
      <c r="D607" s="45">
        <f t="shared" si="184"/>
        <v>5458.98</v>
      </c>
      <c r="E607" s="45">
        <f t="shared" si="184"/>
        <v>0</v>
      </c>
      <c r="F607" s="46">
        <f t="shared" si="184"/>
        <v>5458.98</v>
      </c>
      <c r="G607" s="46">
        <f t="shared" si="184"/>
        <v>0</v>
      </c>
      <c r="H607" s="46">
        <f t="shared" si="184"/>
        <v>0</v>
      </c>
      <c r="I607" s="47">
        <f t="shared" si="184"/>
        <v>4112.5</v>
      </c>
      <c r="J607" s="47">
        <f t="shared" si="184"/>
        <v>0</v>
      </c>
      <c r="K607" s="46">
        <f t="shared" si="184"/>
        <v>9571.48</v>
      </c>
      <c r="L607" s="48">
        <v>0</v>
      </c>
      <c r="M607" s="48">
        <v>0</v>
      </c>
      <c r="N607" s="51">
        <v>9</v>
      </c>
      <c r="O607" s="51">
        <v>7271.3</v>
      </c>
      <c r="P607" s="51">
        <v>5.63565</v>
      </c>
      <c r="Q607" s="51">
        <v>0</v>
      </c>
      <c r="R607" s="51">
        <v>0</v>
      </c>
      <c r="S607" s="51">
        <v>14.63565</v>
      </c>
      <c r="T607" s="51">
        <v>0</v>
      </c>
      <c r="U607" s="51">
        <v>14.63565</v>
      </c>
    </row>
    <row r="608" spans="1:21" ht="11.25">
      <c r="A608" s="52" t="s">
        <v>1457</v>
      </c>
      <c r="B608" s="116" t="s">
        <v>1789</v>
      </c>
      <c r="C608" s="53">
        <v>0</v>
      </c>
      <c r="D608" s="56">
        <v>5458.98</v>
      </c>
      <c r="E608" s="53">
        <v>0</v>
      </c>
      <c r="F608" s="57">
        <f>C608+D608-E608</f>
        <v>5458.98</v>
      </c>
      <c r="G608" s="85">
        <v>0</v>
      </c>
      <c r="H608" s="85">
        <v>0</v>
      </c>
      <c r="I608" s="59">
        <v>4112.5</v>
      </c>
      <c r="J608" s="59">
        <v>0</v>
      </c>
      <c r="K608" s="60">
        <f>+F608+I608-J608</f>
        <v>9571.48</v>
      </c>
      <c r="L608" s="66">
        <v>0</v>
      </c>
      <c r="M608" s="60">
        <f>+K608</f>
        <v>9571.48</v>
      </c>
      <c r="N608" s="61">
        <v>9</v>
      </c>
      <c r="O608" s="62">
        <v>3635.65</v>
      </c>
      <c r="P608" s="63">
        <v>3.63565</v>
      </c>
      <c r="Q608" s="64">
        <v>0</v>
      </c>
      <c r="R608" s="63">
        <v>0</v>
      </c>
      <c r="S608" s="65">
        <v>12.63565</v>
      </c>
      <c r="T608" s="65">
        <v>0</v>
      </c>
      <c r="U608" s="65">
        <v>12.63565</v>
      </c>
    </row>
    <row r="609" spans="1:21" ht="11.25">
      <c r="A609" s="52" t="s">
        <v>2178</v>
      </c>
      <c r="B609" s="116" t="s">
        <v>2179</v>
      </c>
      <c r="C609" s="53">
        <v>0</v>
      </c>
      <c r="D609" s="56">
        <v>5458.98</v>
      </c>
      <c r="E609" s="53">
        <v>0</v>
      </c>
      <c r="F609" s="57">
        <f>C609+D609-E609</f>
        <v>5458.98</v>
      </c>
      <c r="G609" s="85">
        <v>0</v>
      </c>
      <c r="H609" s="85">
        <v>0</v>
      </c>
      <c r="I609" s="59">
        <v>4112.5</v>
      </c>
      <c r="J609" s="59">
        <v>0</v>
      </c>
      <c r="K609" s="60">
        <f>+F609+I609-J609</f>
        <v>9571.48</v>
      </c>
      <c r="L609" s="66">
        <v>0</v>
      </c>
      <c r="M609" s="60">
        <f>+K609</f>
        <v>9571.48</v>
      </c>
      <c r="N609" s="61">
        <v>0</v>
      </c>
      <c r="O609" s="62">
        <v>3635.65</v>
      </c>
      <c r="P609" s="63">
        <v>2</v>
      </c>
      <c r="Q609" s="64">
        <v>0</v>
      </c>
      <c r="R609" s="63">
        <v>0</v>
      </c>
      <c r="S609" s="65">
        <v>2</v>
      </c>
      <c r="T609" s="65">
        <v>0</v>
      </c>
      <c r="U609" s="65">
        <v>2</v>
      </c>
    </row>
    <row r="610" spans="1:21" ht="11.25">
      <c r="A610" s="44" t="s">
        <v>1458</v>
      </c>
      <c r="B610" s="115" t="s">
        <v>1459</v>
      </c>
      <c r="C610" s="45">
        <f aca="true" t="shared" si="185" ref="C610:K610">SUM(C611:C613)</f>
        <v>0</v>
      </c>
      <c r="D610" s="45">
        <f t="shared" si="185"/>
        <v>32448650210.73</v>
      </c>
      <c r="E610" s="45">
        <f t="shared" si="185"/>
        <v>0</v>
      </c>
      <c r="F610" s="46">
        <f t="shared" si="185"/>
        <v>32448650210.73</v>
      </c>
      <c r="G610" s="46">
        <f t="shared" si="185"/>
        <v>0</v>
      </c>
      <c r="H610" s="46">
        <f t="shared" si="185"/>
        <v>0</v>
      </c>
      <c r="I610" s="47">
        <f t="shared" si="185"/>
        <v>3510120397.63</v>
      </c>
      <c r="J610" s="47">
        <f t="shared" si="185"/>
        <v>486423727</v>
      </c>
      <c r="K610" s="46">
        <f t="shared" si="185"/>
        <v>35472346881.36</v>
      </c>
      <c r="L610" s="48">
        <v>0</v>
      </c>
      <c r="M610" s="48">
        <v>0</v>
      </c>
      <c r="N610" s="49">
        <v>35472347</v>
      </c>
      <c r="O610" s="50">
        <v>2762256522.08</v>
      </c>
      <c r="P610" s="51">
        <v>2762257</v>
      </c>
      <c r="Q610" s="51">
        <v>2785841243.08</v>
      </c>
      <c r="R610" s="51">
        <v>2785841</v>
      </c>
      <c r="S610" s="51">
        <v>35448763</v>
      </c>
      <c r="T610" s="51">
        <v>0</v>
      </c>
      <c r="U610" s="51">
        <v>35448763</v>
      </c>
    </row>
    <row r="611" spans="1:21" ht="11.25">
      <c r="A611" s="52" t="s">
        <v>1460</v>
      </c>
      <c r="B611" s="116" t="s">
        <v>1790</v>
      </c>
      <c r="C611" s="53">
        <v>0</v>
      </c>
      <c r="D611" s="56">
        <v>20914614177.23</v>
      </c>
      <c r="E611" s="53">
        <v>0</v>
      </c>
      <c r="F611" s="57">
        <f>C611+D611-E611</f>
        <v>20914614177.23</v>
      </c>
      <c r="G611" s="85">
        <v>0</v>
      </c>
      <c r="H611" s="85">
        <v>0</v>
      </c>
      <c r="I611" s="59">
        <v>74992100</v>
      </c>
      <c r="J611" s="59">
        <v>0</v>
      </c>
      <c r="K611" s="60">
        <f>+F611+I611-J611</f>
        <v>20989606277.23</v>
      </c>
      <c r="L611" s="66">
        <v>0</v>
      </c>
      <c r="M611" s="60">
        <f>+K611</f>
        <v>20989606277.23</v>
      </c>
      <c r="N611" s="61">
        <v>20989606</v>
      </c>
      <c r="O611" s="62">
        <v>0</v>
      </c>
      <c r="P611" s="63">
        <v>0</v>
      </c>
      <c r="Q611" s="64">
        <v>23584721</v>
      </c>
      <c r="R611" s="63">
        <v>23584</v>
      </c>
      <c r="S611" s="65">
        <v>20966022</v>
      </c>
      <c r="T611" s="65">
        <v>0</v>
      </c>
      <c r="U611" s="65">
        <v>20966022</v>
      </c>
    </row>
    <row r="612" spans="1:21" ht="11.25">
      <c r="A612" s="52" t="s">
        <v>1529</v>
      </c>
      <c r="B612" s="97" t="s">
        <v>1791</v>
      </c>
      <c r="C612" s="53"/>
      <c r="D612" s="56"/>
      <c r="E612" s="53"/>
      <c r="F612" s="57"/>
      <c r="G612" s="85"/>
      <c r="H612" s="85"/>
      <c r="I612" s="59"/>
      <c r="J612" s="59"/>
      <c r="K612" s="60"/>
      <c r="L612" s="66"/>
      <c r="M612" s="60"/>
      <c r="N612" s="61">
        <v>0</v>
      </c>
      <c r="O612" s="62">
        <v>2762256522.08</v>
      </c>
      <c r="P612" s="63">
        <v>2762257</v>
      </c>
      <c r="Q612" s="64">
        <v>2762256522.08</v>
      </c>
      <c r="R612" s="63">
        <v>2762257</v>
      </c>
      <c r="S612" s="65">
        <v>0</v>
      </c>
      <c r="T612" s="65">
        <v>0</v>
      </c>
      <c r="U612" s="65">
        <v>0</v>
      </c>
    </row>
    <row r="613" spans="1:21" ht="11.25">
      <c r="A613" s="52" t="s">
        <v>1461</v>
      </c>
      <c r="B613" s="116" t="s">
        <v>1792</v>
      </c>
      <c r="C613" s="53">
        <v>0</v>
      </c>
      <c r="D613" s="56">
        <v>11534036033.5</v>
      </c>
      <c r="E613" s="53">
        <v>0</v>
      </c>
      <c r="F613" s="57">
        <f>C613+D613-E613</f>
        <v>11534036033.5</v>
      </c>
      <c r="G613" s="85">
        <v>0</v>
      </c>
      <c r="H613" s="85">
        <v>0</v>
      </c>
      <c r="I613" s="59">
        <v>3435128297.63</v>
      </c>
      <c r="J613" s="59">
        <v>486423727</v>
      </c>
      <c r="K613" s="60">
        <f>+F613+I613-J613</f>
        <v>14482740604.130001</v>
      </c>
      <c r="L613" s="66">
        <v>0</v>
      </c>
      <c r="M613" s="60">
        <f>+K613</f>
        <v>14482740604.130001</v>
      </c>
      <c r="N613" s="61">
        <v>14482741</v>
      </c>
      <c r="O613" s="59">
        <v>0</v>
      </c>
      <c r="P613" s="63">
        <v>0</v>
      </c>
      <c r="Q613" s="63">
        <v>0</v>
      </c>
      <c r="R613" s="63">
        <v>0</v>
      </c>
      <c r="S613" s="65">
        <v>14482741</v>
      </c>
      <c r="T613" s="65">
        <v>0</v>
      </c>
      <c r="U613" s="65">
        <v>14482741</v>
      </c>
    </row>
    <row r="614" spans="1:21" ht="11.25">
      <c r="A614" s="90">
        <v>8</v>
      </c>
      <c r="B614" s="113" t="s">
        <v>1462</v>
      </c>
      <c r="C614" s="91">
        <f>+C615+C622</f>
        <v>0</v>
      </c>
      <c r="D614" s="91">
        <f>+D615+D622</f>
        <v>0</v>
      </c>
      <c r="E614" s="91">
        <f>+E615+E622</f>
        <v>0</v>
      </c>
      <c r="F614" s="92">
        <f>+F615+F622</f>
        <v>0</v>
      </c>
      <c r="G614" s="93">
        <v>0</v>
      </c>
      <c r="H614" s="93">
        <v>0</v>
      </c>
      <c r="I614" s="36">
        <f>+I615+I622</f>
        <v>18770538674.92</v>
      </c>
      <c r="J614" s="36">
        <f>+J615+J622</f>
        <v>18770538674.92</v>
      </c>
      <c r="K614" s="92">
        <f>+K615+K622</f>
        <v>0</v>
      </c>
      <c r="L614" s="34">
        <v>0</v>
      </c>
      <c r="M614" s="34">
        <v>0</v>
      </c>
      <c r="N614" s="35">
        <v>600160</v>
      </c>
      <c r="O614" s="36">
        <v>56359731859.130005</v>
      </c>
      <c r="P614" s="35">
        <v>56708976</v>
      </c>
      <c r="Q614" s="35">
        <v>56359731859.130005</v>
      </c>
      <c r="R614" s="35">
        <v>57309136</v>
      </c>
      <c r="S614" s="123">
        <v>0</v>
      </c>
      <c r="T614" s="123">
        <v>0</v>
      </c>
      <c r="U614" s="123">
        <v>0</v>
      </c>
    </row>
    <row r="615" spans="1:21" ht="11.25">
      <c r="A615" s="80">
        <v>8.3</v>
      </c>
      <c r="B615" s="114" t="s">
        <v>1463</v>
      </c>
      <c r="C615" s="94">
        <f>+C620</f>
        <v>0</v>
      </c>
      <c r="D615" s="94">
        <f>+D620</f>
        <v>0</v>
      </c>
      <c r="E615" s="94">
        <f>+E620</f>
        <v>0</v>
      </c>
      <c r="F615" s="95">
        <f>+F620</f>
        <v>0</v>
      </c>
      <c r="G615" s="96">
        <v>0</v>
      </c>
      <c r="H615" s="96">
        <v>0</v>
      </c>
      <c r="I615" s="43">
        <f>+I620</f>
        <v>9385269337.46</v>
      </c>
      <c r="J615" s="43">
        <f>+J620</f>
        <v>9385269337.46</v>
      </c>
      <c r="K615" s="95">
        <f>+K620</f>
        <v>0</v>
      </c>
      <c r="L615" s="41">
        <v>0</v>
      </c>
      <c r="M615" s="41">
        <v>0</v>
      </c>
      <c r="N615" s="70">
        <v>650338</v>
      </c>
      <c r="O615" s="43">
        <v>28381923489.56</v>
      </c>
      <c r="P615" s="42">
        <v>28731168</v>
      </c>
      <c r="Q615" s="42">
        <v>27977808369.57</v>
      </c>
      <c r="R615" s="42">
        <v>28927213</v>
      </c>
      <c r="S615" s="124">
        <v>454293</v>
      </c>
      <c r="T615" s="124">
        <v>0</v>
      </c>
      <c r="U615" s="124">
        <v>454293</v>
      </c>
    </row>
    <row r="616" spans="1:21" ht="11.25">
      <c r="A616" s="44" t="s">
        <v>1550</v>
      </c>
      <c r="B616" s="48" t="s">
        <v>1823</v>
      </c>
      <c r="C616" s="82">
        <f>+C618</f>
        <v>0</v>
      </c>
      <c r="D616" s="82">
        <f>+D618</f>
        <v>0</v>
      </c>
      <c r="E616" s="82">
        <f>+E618</f>
        <v>0</v>
      </c>
      <c r="F616" s="84">
        <f>+F618</f>
        <v>0</v>
      </c>
      <c r="G616" s="86">
        <v>0</v>
      </c>
      <c r="H616" s="86">
        <v>0</v>
      </c>
      <c r="I616" s="50">
        <f>+I618</f>
        <v>9385269337.46</v>
      </c>
      <c r="J616" s="50">
        <f>+J618</f>
        <v>9385269337.46</v>
      </c>
      <c r="K616" s="84">
        <f>+K618</f>
        <v>0</v>
      </c>
      <c r="L616" s="48">
        <v>0</v>
      </c>
      <c r="M616" s="48">
        <v>0</v>
      </c>
      <c r="N616" s="49">
        <v>50178</v>
      </c>
      <c r="O616" s="50">
        <v>117646439.7</v>
      </c>
      <c r="P616" s="51">
        <v>0</v>
      </c>
      <c r="Q616" s="51">
        <v>0</v>
      </c>
      <c r="R616" s="51">
        <v>0</v>
      </c>
      <c r="S616" s="51">
        <v>50178</v>
      </c>
      <c r="T616" s="83">
        <v>0</v>
      </c>
      <c r="U616" s="83">
        <v>50178</v>
      </c>
    </row>
    <row r="617" spans="1:21" ht="11.25">
      <c r="A617" s="52" t="s">
        <v>1551</v>
      </c>
      <c r="B617" s="97" t="s">
        <v>1743</v>
      </c>
      <c r="C617" s="62"/>
      <c r="D617" s="62"/>
      <c r="E617" s="62"/>
      <c r="F617" s="98"/>
      <c r="G617" s="87"/>
      <c r="H617" s="87"/>
      <c r="I617" s="59"/>
      <c r="J617" s="59"/>
      <c r="K617" s="98"/>
      <c r="L617" s="66"/>
      <c r="M617" s="66"/>
      <c r="N617" s="61">
        <v>50178</v>
      </c>
      <c r="O617" s="62">
        <v>117646439.7</v>
      </c>
      <c r="P617" s="63">
        <v>0</v>
      </c>
      <c r="Q617" s="64">
        <v>0</v>
      </c>
      <c r="R617" s="63">
        <v>0</v>
      </c>
      <c r="S617" s="65">
        <v>50178</v>
      </c>
      <c r="T617" s="65">
        <v>0</v>
      </c>
      <c r="U617" s="65">
        <v>50178</v>
      </c>
    </row>
    <row r="618" spans="1:21" ht="11.25">
      <c r="A618" s="44" t="s">
        <v>1507</v>
      </c>
      <c r="B618" s="115" t="s">
        <v>1465</v>
      </c>
      <c r="C618" s="82">
        <f>+C620</f>
        <v>0</v>
      </c>
      <c r="D618" s="82">
        <f>+D620</f>
        <v>0</v>
      </c>
      <c r="E618" s="82">
        <f>+E620</f>
        <v>0</v>
      </c>
      <c r="F618" s="84">
        <f>+F620</f>
        <v>0</v>
      </c>
      <c r="G618" s="86">
        <v>0</v>
      </c>
      <c r="H618" s="86">
        <v>0</v>
      </c>
      <c r="I618" s="50">
        <f>+I620</f>
        <v>9385269337.46</v>
      </c>
      <c r="J618" s="50">
        <f>+J620</f>
        <v>9385269337.46</v>
      </c>
      <c r="K618" s="84">
        <f>+K620</f>
        <v>0</v>
      </c>
      <c r="L618" s="48">
        <v>0</v>
      </c>
      <c r="M618" s="48">
        <v>0</v>
      </c>
      <c r="N618" s="49">
        <v>0</v>
      </c>
      <c r="O618" s="50">
        <v>117646439.7</v>
      </c>
      <c r="P618" s="51">
        <v>117646</v>
      </c>
      <c r="Q618" s="51">
        <v>0</v>
      </c>
      <c r="R618" s="51">
        <v>0</v>
      </c>
      <c r="S618" s="83">
        <v>117646</v>
      </c>
      <c r="T618" s="83">
        <v>0</v>
      </c>
      <c r="U618" s="83">
        <v>117646</v>
      </c>
    </row>
    <row r="619" spans="1:21" ht="11.25">
      <c r="A619" s="52" t="s">
        <v>1530</v>
      </c>
      <c r="B619" s="66" t="s">
        <v>1743</v>
      </c>
      <c r="C619" s="62"/>
      <c r="D619" s="62"/>
      <c r="E619" s="62"/>
      <c r="F619" s="98"/>
      <c r="G619" s="87"/>
      <c r="H619" s="87"/>
      <c r="I619" s="59"/>
      <c r="J619" s="59"/>
      <c r="K619" s="98"/>
      <c r="L619" s="66"/>
      <c r="M619" s="66"/>
      <c r="N619" s="61">
        <v>0</v>
      </c>
      <c r="O619" s="62">
        <v>117646439.7</v>
      </c>
      <c r="P619" s="63">
        <v>117646</v>
      </c>
      <c r="Q619" s="64">
        <v>0</v>
      </c>
      <c r="R619" s="63">
        <v>0</v>
      </c>
      <c r="S619" s="65">
        <v>117646</v>
      </c>
      <c r="T619" s="65">
        <v>0</v>
      </c>
      <c r="U619" s="65">
        <v>117646</v>
      </c>
    </row>
    <row r="620" spans="1:21" ht="11.25">
      <c r="A620" s="44" t="s">
        <v>1464</v>
      </c>
      <c r="B620" s="115" t="s">
        <v>1465</v>
      </c>
      <c r="C620" s="82">
        <f>+C621</f>
        <v>0</v>
      </c>
      <c r="D620" s="82">
        <f>+D621</f>
        <v>0</v>
      </c>
      <c r="E620" s="82">
        <f>+E621</f>
        <v>0</v>
      </c>
      <c r="F620" s="84">
        <f>+F621</f>
        <v>0</v>
      </c>
      <c r="G620" s="86">
        <v>0</v>
      </c>
      <c r="H620" s="86">
        <v>0</v>
      </c>
      <c r="I620" s="50">
        <f>+I621</f>
        <v>9385269337.46</v>
      </c>
      <c r="J620" s="50">
        <f>+J621</f>
        <v>9385269337.46</v>
      </c>
      <c r="K620" s="84">
        <f>+K621</f>
        <v>0</v>
      </c>
      <c r="L620" s="48">
        <v>0</v>
      </c>
      <c r="M620" s="48">
        <v>0</v>
      </c>
      <c r="N620" s="49">
        <v>600160</v>
      </c>
      <c r="O620" s="50">
        <v>28264277049.86</v>
      </c>
      <c r="P620" s="51">
        <v>28613522</v>
      </c>
      <c r="Q620" s="51">
        <v>27977808369.57</v>
      </c>
      <c r="R620" s="51">
        <v>28927213</v>
      </c>
      <c r="S620" s="51">
        <v>286469</v>
      </c>
      <c r="T620" s="51">
        <v>0</v>
      </c>
      <c r="U620" s="51">
        <v>286469</v>
      </c>
    </row>
    <row r="621" spans="1:21" ht="11.25">
      <c r="A621" s="52" t="s">
        <v>1466</v>
      </c>
      <c r="B621" s="116" t="s">
        <v>1793</v>
      </c>
      <c r="C621" s="53"/>
      <c r="D621" s="53"/>
      <c r="E621" s="53"/>
      <c r="F621" s="57">
        <v>0</v>
      </c>
      <c r="G621" s="87">
        <v>0</v>
      </c>
      <c r="H621" s="87">
        <v>0</v>
      </c>
      <c r="I621" s="59">
        <v>9385269337.46</v>
      </c>
      <c r="J621" s="59">
        <v>9385269337.46</v>
      </c>
      <c r="K621" s="60">
        <f>+F621+I621-J621</f>
        <v>0</v>
      </c>
      <c r="L621" s="66">
        <v>0</v>
      </c>
      <c r="M621" s="60">
        <f>+K621</f>
        <v>0</v>
      </c>
      <c r="N621" s="61">
        <v>600160</v>
      </c>
      <c r="O621" s="62">
        <v>28264277049.86</v>
      </c>
      <c r="P621" s="63">
        <v>28613522</v>
      </c>
      <c r="Q621" s="64">
        <v>27977808369.57</v>
      </c>
      <c r="R621" s="63">
        <v>28927213</v>
      </c>
      <c r="S621" s="65">
        <v>286469</v>
      </c>
      <c r="T621" s="65">
        <v>0</v>
      </c>
      <c r="U621" s="65">
        <v>286469</v>
      </c>
    </row>
    <row r="622" spans="1:21" ht="11.25">
      <c r="A622" s="80">
        <v>8.9</v>
      </c>
      <c r="B622" s="114" t="s">
        <v>1467</v>
      </c>
      <c r="C622" s="94">
        <f>+C623</f>
        <v>0</v>
      </c>
      <c r="D622" s="94">
        <f>+D623</f>
        <v>0</v>
      </c>
      <c r="E622" s="94">
        <f>+E623</f>
        <v>0</v>
      </c>
      <c r="F622" s="95">
        <f>+F623</f>
        <v>0</v>
      </c>
      <c r="G622" s="96">
        <v>0</v>
      </c>
      <c r="H622" s="96">
        <v>0</v>
      </c>
      <c r="I622" s="43">
        <f>+I623</f>
        <v>9385269337.46</v>
      </c>
      <c r="J622" s="43">
        <f>+J623</f>
        <v>9385269337.46</v>
      </c>
      <c r="K622" s="95">
        <f>+K623</f>
        <v>0</v>
      </c>
      <c r="L622" s="41">
        <v>0</v>
      </c>
      <c r="M622" s="41">
        <v>0</v>
      </c>
      <c r="N622" s="70">
        <v>-50178</v>
      </c>
      <c r="O622" s="43">
        <v>27977808369.57</v>
      </c>
      <c r="P622" s="42">
        <v>27977808</v>
      </c>
      <c r="Q622" s="42">
        <v>28381923489.56</v>
      </c>
      <c r="R622" s="42">
        <v>28381923</v>
      </c>
      <c r="S622" s="124">
        <v>-454293</v>
      </c>
      <c r="T622" s="124">
        <v>0</v>
      </c>
      <c r="U622" s="124">
        <v>-454293</v>
      </c>
    </row>
    <row r="623" spans="1:21" ht="11.25">
      <c r="A623" s="44" t="s">
        <v>1468</v>
      </c>
      <c r="B623" s="115" t="s">
        <v>1469</v>
      </c>
      <c r="C623" s="82">
        <f>+C626</f>
        <v>0</v>
      </c>
      <c r="D623" s="82">
        <f>+D626</f>
        <v>0</v>
      </c>
      <c r="E623" s="82">
        <f>+E626</f>
        <v>0</v>
      </c>
      <c r="F623" s="84">
        <f>+F626</f>
        <v>0</v>
      </c>
      <c r="G623" s="86">
        <v>0</v>
      </c>
      <c r="H623" s="86">
        <v>0</v>
      </c>
      <c r="I623" s="50">
        <f>+I626</f>
        <v>9385269337.46</v>
      </c>
      <c r="J623" s="50">
        <f>+J626</f>
        <v>9385269337.46</v>
      </c>
      <c r="K623" s="84">
        <f>+K626</f>
        <v>0</v>
      </c>
      <c r="L623" s="48">
        <v>0</v>
      </c>
      <c r="M623" s="48">
        <v>0</v>
      </c>
      <c r="N623" s="49">
        <v>-50178</v>
      </c>
      <c r="O623" s="50">
        <v>27977808369.57</v>
      </c>
      <c r="P623" s="51">
        <v>27977808</v>
      </c>
      <c r="Q623" s="51">
        <v>28381923489.56</v>
      </c>
      <c r="R623" s="51">
        <v>28381923</v>
      </c>
      <c r="S623" s="83">
        <v>-454293</v>
      </c>
      <c r="T623" s="83">
        <v>0</v>
      </c>
      <c r="U623" s="83">
        <v>-454293</v>
      </c>
    </row>
    <row r="624" spans="1:21" ht="11.25">
      <c r="A624" s="52" t="s">
        <v>1552</v>
      </c>
      <c r="B624" s="97" t="s">
        <v>1816</v>
      </c>
      <c r="C624" s="82"/>
      <c r="D624" s="82"/>
      <c r="E624" s="82"/>
      <c r="F624" s="84"/>
      <c r="G624" s="86"/>
      <c r="H624" s="86"/>
      <c r="I624" s="50"/>
      <c r="J624" s="50"/>
      <c r="K624" s="84"/>
      <c r="L624" s="48"/>
      <c r="M624" s="66"/>
      <c r="N624" s="61">
        <v>-50178</v>
      </c>
      <c r="O624" s="62">
        <v>0</v>
      </c>
      <c r="P624" s="63">
        <v>0</v>
      </c>
      <c r="Q624" s="64">
        <v>117646439.7</v>
      </c>
      <c r="R624" s="63">
        <v>0</v>
      </c>
      <c r="S624" s="65">
        <v>-50178</v>
      </c>
      <c r="T624" s="65">
        <v>0</v>
      </c>
      <c r="U624" s="65">
        <v>-50178</v>
      </c>
    </row>
    <row r="625" spans="1:21" ht="11.25">
      <c r="A625" s="52" t="s">
        <v>1531</v>
      </c>
      <c r="B625" s="97" t="s">
        <v>1794</v>
      </c>
      <c r="C625" s="82"/>
      <c r="D625" s="82"/>
      <c r="E625" s="82"/>
      <c r="F625" s="84"/>
      <c r="G625" s="86"/>
      <c r="H625" s="86"/>
      <c r="I625" s="50"/>
      <c r="J625" s="50"/>
      <c r="K625" s="84"/>
      <c r="L625" s="48"/>
      <c r="M625" s="66"/>
      <c r="N625" s="61">
        <v>0</v>
      </c>
      <c r="O625" s="62">
        <v>0</v>
      </c>
      <c r="P625" s="63">
        <v>0</v>
      </c>
      <c r="Q625" s="64">
        <v>117646439.7</v>
      </c>
      <c r="R625" s="63">
        <v>117646</v>
      </c>
      <c r="S625" s="65">
        <v>-117646</v>
      </c>
      <c r="T625" s="65">
        <v>0</v>
      </c>
      <c r="U625" s="65">
        <v>-117646</v>
      </c>
    </row>
    <row r="626" spans="1:21" ht="11.25">
      <c r="A626" s="52" t="s">
        <v>1470</v>
      </c>
      <c r="B626" s="116" t="s">
        <v>1793</v>
      </c>
      <c r="C626" s="53"/>
      <c r="D626" s="53"/>
      <c r="E626" s="53"/>
      <c r="F626" s="57">
        <v>0</v>
      </c>
      <c r="G626" s="87">
        <v>0</v>
      </c>
      <c r="H626" s="87">
        <v>0</v>
      </c>
      <c r="I626" s="59">
        <v>9385269337.46</v>
      </c>
      <c r="J626" s="59">
        <v>9385269337.46</v>
      </c>
      <c r="K626" s="60">
        <f>+F626-I626+J626</f>
        <v>0</v>
      </c>
      <c r="L626" s="66">
        <v>0</v>
      </c>
      <c r="M626" s="60">
        <f>+K626</f>
        <v>0</v>
      </c>
      <c r="N626" s="61">
        <v>0</v>
      </c>
      <c r="O626" s="62">
        <v>27977808369.57</v>
      </c>
      <c r="P626" s="63">
        <v>27977808</v>
      </c>
      <c r="Q626" s="64">
        <v>28264277049.86</v>
      </c>
      <c r="R626" s="63">
        <v>28264277</v>
      </c>
      <c r="S626" s="65">
        <v>-286469</v>
      </c>
      <c r="T626" s="65">
        <v>0</v>
      </c>
      <c r="U626" s="65">
        <v>-286469</v>
      </c>
    </row>
    <row r="627" spans="1:21" ht="11.25">
      <c r="A627" s="30" t="s">
        <v>1471</v>
      </c>
      <c r="B627" s="113" t="s">
        <v>1472</v>
      </c>
      <c r="C627" s="69">
        <f>C628+C633+C638</f>
        <v>0</v>
      </c>
      <c r="D627" s="69">
        <f>D628+D633+D638</f>
        <v>246273914893.53003</v>
      </c>
      <c r="E627" s="69">
        <f>E628+E633+E638</f>
        <v>2457342027814.09</v>
      </c>
      <c r="F627" s="32">
        <f>F628+F633+F638</f>
        <v>-2211068112920.56</v>
      </c>
      <c r="G627" s="32">
        <f>G628+G633+G639</f>
        <v>0</v>
      </c>
      <c r="H627" s="32">
        <f>H628+H633+H639</f>
        <v>0</v>
      </c>
      <c r="I627" s="33">
        <f>I628+I633+I639</f>
        <v>4740376608.72</v>
      </c>
      <c r="J627" s="33">
        <f>J628+J633+J639</f>
        <v>4740376608.72</v>
      </c>
      <c r="K627" s="32">
        <f>K628+K633+K639</f>
        <v>0</v>
      </c>
      <c r="L627" s="34">
        <v>0</v>
      </c>
      <c r="M627" s="34">
        <v>0</v>
      </c>
      <c r="N627" s="35">
        <v>2</v>
      </c>
      <c r="O627" s="36">
        <v>1997517887448.8398</v>
      </c>
      <c r="P627" s="35">
        <v>1998130780</v>
      </c>
      <c r="Q627" s="35">
        <v>1997517887448.8398</v>
      </c>
      <c r="R627" s="35">
        <v>1998130778</v>
      </c>
      <c r="S627" s="121">
        <v>0</v>
      </c>
      <c r="T627" s="121">
        <v>0</v>
      </c>
      <c r="U627" s="121">
        <v>0</v>
      </c>
    </row>
    <row r="628" spans="1:21" ht="11.25">
      <c r="A628" s="37" t="s">
        <v>1473</v>
      </c>
      <c r="B628" s="114" t="s">
        <v>1474</v>
      </c>
      <c r="C628" s="38">
        <f aca="true" t="shared" si="186" ref="C628:K628">C629+C631</f>
        <v>0</v>
      </c>
      <c r="D628" s="38">
        <f t="shared" si="186"/>
        <v>246272611660.53003</v>
      </c>
      <c r="E628" s="38">
        <f t="shared" si="186"/>
        <v>2456449969470.09</v>
      </c>
      <c r="F628" s="39">
        <f t="shared" si="186"/>
        <v>-2210177357809.56</v>
      </c>
      <c r="G628" s="39">
        <f t="shared" si="186"/>
        <v>0</v>
      </c>
      <c r="H628" s="39">
        <f t="shared" si="186"/>
        <v>0</v>
      </c>
      <c r="I628" s="40">
        <f t="shared" si="186"/>
        <v>874044820.22</v>
      </c>
      <c r="J628" s="40">
        <f t="shared" si="186"/>
        <v>2858237542.5</v>
      </c>
      <c r="K628" s="39">
        <f t="shared" si="186"/>
        <v>-2212161550531.84</v>
      </c>
      <c r="L628" s="41">
        <v>0</v>
      </c>
      <c r="M628" s="41">
        <v>0</v>
      </c>
      <c r="N628" s="70">
        <v>2212216410</v>
      </c>
      <c r="O628" s="43">
        <v>1974609946368.18</v>
      </c>
      <c r="P628" s="42">
        <v>1974943823</v>
      </c>
      <c r="Q628" s="42">
        <v>22899974390.660004</v>
      </c>
      <c r="R628" s="42">
        <v>23178992</v>
      </c>
      <c r="S628" s="78">
        <v>260451579</v>
      </c>
      <c r="T628" s="78">
        <v>0</v>
      </c>
      <c r="U628" s="78">
        <v>260451579</v>
      </c>
    </row>
    <row r="629" spans="1:21" ht="11.25">
      <c r="A629" s="44" t="s">
        <v>1475</v>
      </c>
      <c r="B629" s="115" t="s">
        <v>1476</v>
      </c>
      <c r="C629" s="45">
        <f aca="true" t="shared" si="187" ref="C629:H629">SUM(C630)</f>
        <v>0</v>
      </c>
      <c r="D629" s="45">
        <f t="shared" si="187"/>
        <v>15550326021.86</v>
      </c>
      <c r="E629" s="45">
        <f t="shared" si="187"/>
        <v>1981443040108.45</v>
      </c>
      <c r="F629" s="46">
        <f t="shared" si="187"/>
        <v>-1965892714086.5898</v>
      </c>
      <c r="G629" s="46">
        <f t="shared" si="187"/>
        <v>0</v>
      </c>
      <c r="H629" s="46">
        <f t="shared" si="187"/>
        <v>0</v>
      </c>
      <c r="I629" s="47">
        <f>+I630</f>
        <v>874044820.22</v>
      </c>
      <c r="J629" s="47">
        <f>+J630</f>
        <v>2858237542.5</v>
      </c>
      <c r="K629" s="46">
        <f>+K630</f>
        <v>-1967876906808.8699</v>
      </c>
      <c r="L629" s="48">
        <v>0</v>
      </c>
      <c r="M629" s="48">
        <v>0</v>
      </c>
      <c r="N629" s="49">
        <v>1967876909</v>
      </c>
      <c r="O629" s="50">
        <v>1855379016834.7</v>
      </c>
      <c r="P629" s="51">
        <v>1855379019</v>
      </c>
      <c r="Q629" s="51">
        <v>284967307.83</v>
      </c>
      <c r="R629" s="51">
        <v>284967</v>
      </c>
      <c r="S629" s="89">
        <v>112782857</v>
      </c>
      <c r="T629" s="89">
        <v>0</v>
      </c>
      <c r="U629" s="89">
        <v>112782857</v>
      </c>
    </row>
    <row r="630" spans="1:21" ht="11.25">
      <c r="A630" s="52" t="s">
        <v>1477</v>
      </c>
      <c r="B630" s="116" t="s">
        <v>1795</v>
      </c>
      <c r="C630" s="53">
        <v>0</v>
      </c>
      <c r="D630" s="56">
        <v>15550326021.86</v>
      </c>
      <c r="E630" s="53">
        <v>1981443040108.45</v>
      </c>
      <c r="F630" s="57">
        <f>C630+D630-E630</f>
        <v>-1965892714086.5898</v>
      </c>
      <c r="G630" s="99">
        <v>0</v>
      </c>
      <c r="H630" s="85">
        <v>0</v>
      </c>
      <c r="I630" s="59">
        <v>874044820.22</v>
      </c>
      <c r="J630" s="59">
        <v>2858237542.5</v>
      </c>
      <c r="K630" s="60">
        <f>+F630+I630-J630</f>
        <v>-1967876906808.8699</v>
      </c>
      <c r="L630" s="66">
        <v>0</v>
      </c>
      <c r="M630" s="60">
        <f>+K630</f>
        <v>-1967876906808.8699</v>
      </c>
      <c r="N630" s="61">
        <v>1967876909</v>
      </c>
      <c r="O630" s="62">
        <v>1855379016834.7</v>
      </c>
      <c r="P630" s="63">
        <v>1855379019</v>
      </c>
      <c r="Q630" s="64">
        <v>284967307.83</v>
      </c>
      <c r="R630" s="63">
        <v>284967</v>
      </c>
      <c r="S630" s="65">
        <v>112782857</v>
      </c>
      <c r="T630" s="65">
        <v>0</v>
      </c>
      <c r="U630" s="65">
        <v>112782857</v>
      </c>
    </row>
    <row r="631" spans="1:21" ht="11.25">
      <c r="A631" s="44" t="s">
        <v>1478</v>
      </c>
      <c r="B631" s="115" t="s">
        <v>1479</v>
      </c>
      <c r="C631" s="45">
        <f aca="true" t="shared" si="188" ref="C631:K631">SUM(C632)</f>
        <v>0</v>
      </c>
      <c r="D631" s="45">
        <f t="shared" si="188"/>
        <v>230722285638.67</v>
      </c>
      <c r="E631" s="45">
        <f t="shared" si="188"/>
        <v>475006929361.64</v>
      </c>
      <c r="F631" s="46">
        <f t="shared" si="188"/>
        <v>-244284643722.97</v>
      </c>
      <c r="G631" s="46">
        <f t="shared" si="188"/>
        <v>0</v>
      </c>
      <c r="H631" s="46">
        <f t="shared" si="188"/>
        <v>0</v>
      </c>
      <c r="I631" s="47">
        <f t="shared" si="188"/>
        <v>0</v>
      </c>
      <c r="J631" s="47">
        <f t="shared" si="188"/>
        <v>0</v>
      </c>
      <c r="K631" s="46">
        <f t="shared" si="188"/>
        <v>-244284643722.97</v>
      </c>
      <c r="L631" s="48">
        <v>0</v>
      </c>
      <c r="M631" s="48">
        <v>0</v>
      </c>
      <c r="N631" s="49">
        <v>244339501</v>
      </c>
      <c r="O631" s="50">
        <v>119230929533.48</v>
      </c>
      <c r="P631" s="51">
        <v>119564804</v>
      </c>
      <c r="Q631" s="51">
        <v>22615007082.83</v>
      </c>
      <c r="R631" s="51">
        <v>22894025</v>
      </c>
      <c r="S631" s="89">
        <v>147668722</v>
      </c>
      <c r="T631" s="89">
        <v>0</v>
      </c>
      <c r="U631" s="89">
        <v>147668722</v>
      </c>
    </row>
    <row r="632" spans="1:21" ht="11.25">
      <c r="A632" s="52" t="s">
        <v>1480</v>
      </c>
      <c r="B632" s="116" t="s">
        <v>1796</v>
      </c>
      <c r="C632" s="53">
        <v>0</v>
      </c>
      <c r="D632" s="56">
        <f>581759630+230140526008.67</f>
        <v>230722285638.67</v>
      </c>
      <c r="E632" s="53">
        <v>475006929361.64</v>
      </c>
      <c r="F632" s="57">
        <f>C632+D632-E632</f>
        <v>-244284643722.97</v>
      </c>
      <c r="G632" s="99">
        <v>0</v>
      </c>
      <c r="H632" s="85">
        <v>0</v>
      </c>
      <c r="I632" s="59">
        <v>0</v>
      </c>
      <c r="J632" s="59">
        <v>0</v>
      </c>
      <c r="K632" s="60">
        <f>+F632+I632-J632</f>
        <v>-244284643722.97</v>
      </c>
      <c r="L632" s="66">
        <v>0</v>
      </c>
      <c r="M632" s="60">
        <f>+K632</f>
        <v>-244284643722.97</v>
      </c>
      <c r="N632" s="61">
        <v>244339501</v>
      </c>
      <c r="O632" s="62">
        <v>119230929533.48</v>
      </c>
      <c r="P632" s="63">
        <v>119564804</v>
      </c>
      <c r="Q632" s="64">
        <v>22615007082.83</v>
      </c>
      <c r="R632" s="63">
        <v>22894025</v>
      </c>
      <c r="S632" s="65">
        <v>147668722</v>
      </c>
      <c r="T632" s="65">
        <v>0</v>
      </c>
      <c r="U632" s="65">
        <v>147668722</v>
      </c>
    </row>
    <row r="633" spans="1:21" ht="11.25">
      <c r="A633" s="37" t="s">
        <v>1481</v>
      </c>
      <c r="B633" s="114" t="s">
        <v>1482</v>
      </c>
      <c r="C633" s="38">
        <f aca="true" t="shared" si="189" ref="C633:K633">C634+C636</f>
        <v>0</v>
      </c>
      <c r="D633" s="38">
        <f t="shared" si="189"/>
        <v>0</v>
      </c>
      <c r="E633" s="38">
        <f t="shared" si="189"/>
        <v>890755111</v>
      </c>
      <c r="F633" s="39">
        <f t="shared" si="189"/>
        <v>-890755111</v>
      </c>
      <c r="G633" s="39">
        <f t="shared" si="189"/>
        <v>0</v>
      </c>
      <c r="H633" s="39">
        <f t="shared" si="189"/>
        <v>0</v>
      </c>
      <c r="I633" s="40">
        <f t="shared" si="189"/>
        <v>504047123</v>
      </c>
      <c r="J633" s="40">
        <f t="shared" si="189"/>
        <v>504047123</v>
      </c>
      <c r="K633" s="39">
        <f t="shared" si="189"/>
        <v>-890755111</v>
      </c>
      <c r="L633" s="41">
        <v>0</v>
      </c>
      <c r="M633" s="41">
        <v>0</v>
      </c>
      <c r="N633" s="70">
        <v>890755</v>
      </c>
      <c r="O633" s="43">
        <v>3983345</v>
      </c>
      <c r="P633" s="42">
        <v>3983</v>
      </c>
      <c r="Q633" s="42">
        <v>3983345</v>
      </c>
      <c r="R633" s="42">
        <v>3983</v>
      </c>
      <c r="S633" s="78">
        <v>890755</v>
      </c>
      <c r="T633" s="78">
        <v>0</v>
      </c>
      <c r="U633" s="78">
        <v>890755</v>
      </c>
    </row>
    <row r="634" spans="1:21" ht="11.25">
      <c r="A634" s="44" t="s">
        <v>1483</v>
      </c>
      <c r="B634" s="115" t="s">
        <v>1484</v>
      </c>
      <c r="C634" s="45">
        <f aca="true" t="shared" si="190" ref="C634:K634">SUM(C635)</f>
        <v>0</v>
      </c>
      <c r="D634" s="45">
        <f t="shared" si="190"/>
        <v>0</v>
      </c>
      <c r="E634" s="45">
        <f t="shared" si="190"/>
        <v>890755111</v>
      </c>
      <c r="F634" s="46">
        <f t="shared" si="190"/>
        <v>-890755111</v>
      </c>
      <c r="G634" s="46">
        <f t="shared" si="190"/>
        <v>0</v>
      </c>
      <c r="H634" s="46">
        <f t="shared" si="190"/>
        <v>0</v>
      </c>
      <c r="I634" s="47">
        <f t="shared" si="190"/>
        <v>0</v>
      </c>
      <c r="J634" s="47">
        <f t="shared" si="190"/>
        <v>0</v>
      </c>
      <c r="K634" s="46">
        <f t="shared" si="190"/>
        <v>-890755111</v>
      </c>
      <c r="L634" s="48">
        <v>0</v>
      </c>
      <c r="M634" s="48">
        <v>0</v>
      </c>
      <c r="N634" s="49">
        <v>890755</v>
      </c>
      <c r="O634" s="50">
        <v>0</v>
      </c>
      <c r="P634" s="51">
        <v>0</v>
      </c>
      <c r="Q634" s="51">
        <v>0</v>
      </c>
      <c r="R634" s="51">
        <v>0</v>
      </c>
      <c r="S634" s="89">
        <v>890755</v>
      </c>
      <c r="T634" s="89">
        <v>0</v>
      </c>
      <c r="U634" s="89">
        <v>890755</v>
      </c>
    </row>
    <row r="635" spans="1:21" ht="11.25">
      <c r="A635" s="52" t="s">
        <v>1485</v>
      </c>
      <c r="B635" s="116" t="s">
        <v>1743</v>
      </c>
      <c r="C635" s="53">
        <v>0</v>
      </c>
      <c r="D635" s="56">
        <v>0</v>
      </c>
      <c r="E635" s="53">
        <v>890755111</v>
      </c>
      <c r="F635" s="57">
        <f>C635+D635-E635</f>
        <v>-890755111</v>
      </c>
      <c r="G635" s="99">
        <v>0</v>
      </c>
      <c r="H635" s="85">
        <v>0</v>
      </c>
      <c r="I635" s="59">
        <v>0</v>
      </c>
      <c r="J635" s="59">
        <v>0</v>
      </c>
      <c r="K635" s="60">
        <f>+F635+I635-J635</f>
        <v>-890755111</v>
      </c>
      <c r="L635" s="66">
        <v>0</v>
      </c>
      <c r="M635" s="60">
        <f>+K635</f>
        <v>-890755111</v>
      </c>
      <c r="N635" s="61">
        <v>890755</v>
      </c>
      <c r="O635" s="59">
        <v>0</v>
      </c>
      <c r="P635" s="63">
        <v>0</v>
      </c>
      <c r="Q635" s="63">
        <v>0</v>
      </c>
      <c r="R635" s="63">
        <v>0</v>
      </c>
      <c r="S635" s="65">
        <v>890755</v>
      </c>
      <c r="T635" s="65">
        <v>0</v>
      </c>
      <c r="U635" s="65">
        <v>890755</v>
      </c>
    </row>
    <row r="636" spans="1:21" ht="11.25">
      <c r="A636" s="44" t="s">
        <v>1486</v>
      </c>
      <c r="B636" s="115" t="s">
        <v>1487</v>
      </c>
      <c r="C636" s="45">
        <f>SUM(C637)</f>
        <v>0</v>
      </c>
      <c r="D636" s="45">
        <f>SUM(D637)</f>
        <v>0</v>
      </c>
      <c r="E636" s="45">
        <f>SUM(E637)</f>
        <v>0</v>
      </c>
      <c r="F636" s="46">
        <f>SUM(F637)</f>
        <v>0</v>
      </c>
      <c r="G636" s="46">
        <f>SUM(G638)</f>
        <v>0</v>
      </c>
      <c r="H636" s="46">
        <f>SUM(H638)</f>
        <v>0</v>
      </c>
      <c r="I636" s="47">
        <f>+I637+I638</f>
        <v>504047123</v>
      </c>
      <c r="J636" s="47">
        <f>+J637+J638</f>
        <v>504047123</v>
      </c>
      <c r="K636" s="46">
        <f>+K637+K638</f>
        <v>0</v>
      </c>
      <c r="L636" s="48">
        <v>0</v>
      </c>
      <c r="M636" s="48">
        <v>0</v>
      </c>
      <c r="N636" s="49">
        <v>0</v>
      </c>
      <c r="O636" s="50">
        <v>3983345</v>
      </c>
      <c r="P636" s="51">
        <v>3983</v>
      </c>
      <c r="Q636" s="51">
        <v>3983345</v>
      </c>
      <c r="R636" s="51">
        <v>3983</v>
      </c>
      <c r="S636" s="89">
        <v>0</v>
      </c>
      <c r="T636" s="89">
        <v>0</v>
      </c>
      <c r="U636" s="89">
        <v>0</v>
      </c>
    </row>
    <row r="637" spans="1:21" ht="11.25">
      <c r="A637" s="52" t="s">
        <v>1488</v>
      </c>
      <c r="B637" s="116" t="s">
        <v>1489</v>
      </c>
      <c r="C637" s="53"/>
      <c r="D637" s="53"/>
      <c r="E637" s="53"/>
      <c r="F637" s="57">
        <v>0</v>
      </c>
      <c r="G637" s="60">
        <v>0</v>
      </c>
      <c r="H637" s="87">
        <v>0</v>
      </c>
      <c r="I637" s="59">
        <v>452510652</v>
      </c>
      <c r="J637" s="59">
        <v>452510652</v>
      </c>
      <c r="K637" s="60">
        <f>+F637+I637-J637</f>
        <v>0</v>
      </c>
      <c r="L637" s="66">
        <v>0</v>
      </c>
      <c r="M637" s="60">
        <f>+K637</f>
        <v>0</v>
      </c>
      <c r="N637" s="61">
        <v>0</v>
      </c>
      <c r="O637" s="62">
        <v>3983345</v>
      </c>
      <c r="P637" s="63">
        <v>3983</v>
      </c>
      <c r="Q637" s="64">
        <v>3983345</v>
      </c>
      <c r="R637" s="63">
        <v>3983</v>
      </c>
      <c r="S637" s="65">
        <v>0</v>
      </c>
      <c r="T637" s="65">
        <v>0</v>
      </c>
      <c r="U637" s="65">
        <v>0</v>
      </c>
    </row>
    <row r="638" spans="1:21" ht="11.25">
      <c r="A638" s="52" t="s">
        <v>1490</v>
      </c>
      <c r="B638" s="116" t="s">
        <v>1800</v>
      </c>
      <c r="C638" s="53">
        <v>0</v>
      </c>
      <c r="D638" s="56">
        <v>1303233</v>
      </c>
      <c r="E638" s="53">
        <v>1303233</v>
      </c>
      <c r="F638" s="57">
        <f>C638+D638-E638</f>
        <v>0</v>
      </c>
      <c r="G638" s="60">
        <v>0</v>
      </c>
      <c r="H638" s="87">
        <v>0</v>
      </c>
      <c r="I638" s="59">
        <v>51536471</v>
      </c>
      <c r="J638" s="59">
        <v>51536471</v>
      </c>
      <c r="K638" s="60">
        <f>+F638+I638-J638</f>
        <v>0</v>
      </c>
      <c r="L638" s="66">
        <v>0</v>
      </c>
      <c r="M638" s="60">
        <f>+K638</f>
        <v>0</v>
      </c>
      <c r="N638" s="61">
        <v>0</v>
      </c>
      <c r="O638" s="59">
        <v>0</v>
      </c>
      <c r="P638" s="63">
        <v>0</v>
      </c>
      <c r="Q638" s="63">
        <v>0</v>
      </c>
      <c r="R638" s="63">
        <v>0</v>
      </c>
      <c r="S638" s="65">
        <v>0</v>
      </c>
      <c r="T638" s="65">
        <v>0</v>
      </c>
      <c r="U638" s="65">
        <v>0</v>
      </c>
    </row>
    <row r="639" spans="1:21" ht="11.25">
      <c r="A639" s="37" t="s">
        <v>1491</v>
      </c>
      <c r="B639" s="114" t="s">
        <v>1492</v>
      </c>
      <c r="C639" s="38">
        <f aca="true" t="shared" si="191" ref="C639:K639">C640+C643</f>
        <v>0</v>
      </c>
      <c r="D639" s="38">
        <f t="shared" si="191"/>
        <v>2457342027814.09</v>
      </c>
      <c r="E639" s="38">
        <f t="shared" si="191"/>
        <v>246273914893.53003</v>
      </c>
      <c r="F639" s="39">
        <f t="shared" si="191"/>
        <v>2211068112920.56</v>
      </c>
      <c r="G639" s="39">
        <f t="shared" si="191"/>
        <v>0</v>
      </c>
      <c r="H639" s="39">
        <f t="shared" si="191"/>
        <v>0</v>
      </c>
      <c r="I639" s="40">
        <f t="shared" si="191"/>
        <v>3362284665.5</v>
      </c>
      <c r="J639" s="40">
        <f t="shared" si="191"/>
        <v>1378091943.22</v>
      </c>
      <c r="K639" s="39">
        <f t="shared" si="191"/>
        <v>2213052305642.84</v>
      </c>
      <c r="L639" s="41">
        <v>0</v>
      </c>
      <c r="M639" s="41">
        <v>0</v>
      </c>
      <c r="N639" s="70">
        <v>-2213107163</v>
      </c>
      <c r="O639" s="43">
        <v>22903957735.660004</v>
      </c>
      <c r="P639" s="42">
        <v>23182974</v>
      </c>
      <c r="Q639" s="42">
        <v>1974613929713.18</v>
      </c>
      <c r="R639" s="42">
        <v>1974947803</v>
      </c>
      <c r="S639" s="78">
        <v>-261342334</v>
      </c>
      <c r="T639" s="78">
        <v>0</v>
      </c>
      <c r="U639" s="78">
        <v>-261342334</v>
      </c>
    </row>
    <row r="640" spans="1:21" ht="11.25">
      <c r="A640" s="44" t="s">
        <v>1493</v>
      </c>
      <c r="B640" s="115" t="s">
        <v>1494</v>
      </c>
      <c r="C640" s="45">
        <f aca="true" t="shared" si="192" ref="C640:K640">SUM(C641:C642)</f>
        <v>0</v>
      </c>
      <c r="D640" s="45">
        <f t="shared" si="192"/>
        <v>2456449969470.09</v>
      </c>
      <c r="E640" s="45">
        <f t="shared" si="192"/>
        <v>246272611660.53003</v>
      </c>
      <c r="F640" s="46">
        <f t="shared" si="192"/>
        <v>2210177357809.56</v>
      </c>
      <c r="G640" s="46">
        <f t="shared" si="192"/>
        <v>0</v>
      </c>
      <c r="H640" s="46">
        <f t="shared" si="192"/>
        <v>0</v>
      </c>
      <c r="I640" s="47">
        <f t="shared" si="192"/>
        <v>2858237542.5</v>
      </c>
      <c r="J640" s="47">
        <f t="shared" si="192"/>
        <v>874044820.22</v>
      </c>
      <c r="K640" s="46">
        <f t="shared" si="192"/>
        <v>2212161550531.84</v>
      </c>
      <c r="L640" s="48">
        <v>0</v>
      </c>
      <c r="M640" s="48">
        <v>0</v>
      </c>
      <c r="N640" s="49">
        <v>-2212216408</v>
      </c>
      <c r="O640" s="50">
        <v>22899974390.660004</v>
      </c>
      <c r="P640" s="51">
        <v>23178991</v>
      </c>
      <c r="Q640" s="51">
        <v>1974609946368.18</v>
      </c>
      <c r="R640" s="51">
        <v>1974943820</v>
      </c>
      <c r="S640" s="89">
        <v>-260451579</v>
      </c>
      <c r="T640" s="89">
        <v>0</v>
      </c>
      <c r="U640" s="89">
        <v>-260451579</v>
      </c>
    </row>
    <row r="641" spans="1:21" ht="11.25">
      <c r="A641" s="52" t="s">
        <v>1495</v>
      </c>
      <c r="B641" s="116" t="s">
        <v>1797</v>
      </c>
      <c r="C641" s="53">
        <v>0</v>
      </c>
      <c r="D641" s="56">
        <v>1981443040108.45</v>
      </c>
      <c r="E641" s="53">
        <v>15550326021.86</v>
      </c>
      <c r="F641" s="57">
        <f>C641+D641-E641</f>
        <v>1965892714086.5898</v>
      </c>
      <c r="G641" s="99">
        <v>0</v>
      </c>
      <c r="H641" s="85">
        <v>0</v>
      </c>
      <c r="I641" s="59">
        <v>2858237542.5</v>
      </c>
      <c r="J641" s="59">
        <v>874044820.22</v>
      </c>
      <c r="K641" s="60">
        <f>+F641+I641-J641</f>
        <v>1967876906808.8699</v>
      </c>
      <c r="L641" s="66">
        <v>0</v>
      </c>
      <c r="M641" s="60">
        <f>+K641</f>
        <v>1967876906808.8699</v>
      </c>
      <c r="N641" s="61">
        <v>-1967876907</v>
      </c>
      <c r="O641" s="62">
        <v>284967307.83</v>
      </c>
      <c r="P641" s="63">
        <v>284966</v>
      </c>
      <c r="Q641" s="64">
        <v>1855379016834.7</v>
      </c>
      <c r="R641" s="63">
        <v>1855379016</v>
      </c>
      <c r="S641" s="65">
        <v>-112782857</v>
      </c>
      <c r="T641" s="65">
        <v>0</v>
      </c>
      <c r="U641" s="65">
        <v>-112782857</v>
      </c>
    </row>
    <row r="642" spans="1:21" ht="11.25">
      <c r="A642" s="52" t="s">
        <v>1496</v>
      </c>
      <c r="B642" s="116" t="s">
        <v>1798</v>
      </c>
      <c r="C642" s="53">
        <v>0</v>
      </c>
      <c r="D642" s="56">
        <v>475006929361.64</v>
      </c>
      <c r="E642" s="53">
        <f>581759630+230140526008.67</f>
        <v>230722285638.67</v>
      </c>
      <c r="F642" s="57">
        <f>C642+D642-E642</f>
        <v>244284643722.97</v>
      </c>
      <c r="G642" s="99">
        <v>0</v>
      </c>
      <c r="H642" s="85">
        <v>0</v>
      </c>
      <c r="I642" s="59">
        <v>0</v>
      </c>
      <c r="J642" s="59">
        <v>0</v>
      </c>
      <c r="K642" s="60">
        <f>+F642+I642-J642</f>
        <v>244284643722.97</v>
      </c>
      <c r="L642" s="66">
        <v>0</v>
      </c>
      <c r="M642" s="60">
        <f>+K642</f>
        <v>244284643722.97</v>
      </c>
      <c r="N642" s="61">
        <v>-244339501</v>
      </c>
      <c r="O642" s="62">
        <v>22615007082.83</v>
      </c>
      <c r="P642" s="63">
        <v>22894025</v>
      </c>
      <c r="Q642" s="64">
        <v>119230929533.48</v>
      </c>
      <c r="R642" s="63">
        <v>119564804</v>
      </c>
      <c r="S642" s="65">
        <v>-147668722</v>
      </c>
      <c r="T642" s="65">
        <v>0</v>
      </c>
      <c r="U642" s="65">
        <v>-147668722</v>
      </c>
    </row>
    <row r="643" spans="1:21" ht="11.25">
      <c r="A643" s="44" t="s">
        <v>1497</v>
      </c>
      <c r="B643" s="115" t="s">
        <v>1498</v>
      </c>
      <c r="C643" s="45">
        <f aca="true" t="shared" si="193" ref="C643:K643">SUM(C644:C645)</f>
        <v>0</v>
      </c>
      <c r="D643" s="45">
        <f t="shared" si="193"/>
        <v>892058344</v>
      </c>
      <c r="E643" s="45">
        <f t="shared" si="193"/>
        <v>1303233</v>
      </c>
      <c r="F643" s="46">
        <f t="shared" si="193"/>
        <v>890755111</v>
      </c>
      <c r="G643" s="46">
        <f t="shared" si="193"/>
        <v>0</v>
      </c>
      <c r="H643" s="46">
        <f t="shared" si="193"/>
        <v>0</v>
      </c>
      <c r="I643" s="47">
        <f t="shared" si="193"/>
        <v>504047123</v>
      </c>
      <c r="J643" s="47">
        <f t="shared" si="193"/>
        <v>504047123</v>
      </c>
      <c r="K643" s="46">
        <f t="shared" si="193"/>
        <v>890755111</v>
      </c>
      <c r="L643" s="48">
        <v>0</v>
      </c>
      <c r="M643" s="48">
        <v>0</v>
      </c>
      <c r="N643" s="49">
        <v>-890755</v>
      </c>
      <c r="O643" s="50">
        <v>3983345</v>
      </c>
      <c r="P643" s="51">
        <v>3983</v>
      </c>
      <c r="Q643" s="51">
        <v>3983345</v>
      </c>
      <c r="R643" s="51">
        <v>3983</v>
      </c>
      <c r="S643" s="89">
        <v>-890755</v>
      </c>
      <c r="T643" s="89">
        <v>0</v>
      </c>
      <c r="U643" s="89">
        <v>-890755</v>
      </c>
    </row>
    <row r="644" spans="1:21" ht="11.25">
      <c r="A644" s="52" t="s">
        <v>1499</v>
      </c>
      <c r="B644" s="116" t="s">
        <v>1799</v>
      </c>
      <c r="C644" s="53">
        <v>0</v>
      </c>
      <c r="D644" s="56">
        <v>890755111</v>
      </c>
      <c r="E644" s="53">
        <v>0</v>
      </c>
      <c r="F644" s="57">
        <f>C644+D644-E644</f>
        <v>890755111</v>
      </c>
      <c r="G644" s="99">
        <v>0</v>
      </c>
      <c r="H644" s="85">
        <v>0</v>
      </c>
      <c r="I644" s="59">
        <v>0</v>
      </c>
      <c r="J644" s="59">
        <v>0</v>
      </c>
      <c r="K644" s="60">
        <f>+F644+I644-J644</f>
        <v>890755111</v>
      </c>
      <c r="L644" s="66">
        <v>0</v>
      </c>
      <c r="M644" s="60">
        <f>+K644</f>
        <v>890755111</v>
      </c>
      <c r="N644" s="61">
        <v>-890755</v>
      </c>
      <c r="O644" s="59">
        <v>0</v>
      </c>
      <c r="P644" s="63">
        <v>0</v>
      </c>
      <c r="Q644" s="63">
        <v>0</v>
      </c>
      <c r="R644" s="63">
        <v>0</v>
      </c>
      <c r="S644" s="65">
        <v>-890755</v>
      </c>
      <c r="T644" s="65">
        <v>0</v>
      </c>
      <c r="U644" s="65">
        <v>-890755</v>
      </c>
    </row>
    <row r="645" spans="1:21" ht="11.25">
      <c r="A645" s="52" t="s">
        <v>1500</v>
      </c>
      <c r="B645" s="116" t="s">
        <v>1800</v>
      </c>
      <c r="C645" s="53">
        <v>0</v>
      </c>
      <c r="D645" s="56">
        <v>1303233</v>
      </c>
      <c r="E645" s="53">
        <v>1303233</v>
      </c>
      <c r="F645" s="57">
        <f>C645+D645-E645</f>
        <v>0</v>
      </c>
      <c r="G645" s="99">
        <v>0</v>
      </c>
      <c r="H645" s="85">
        <v>0</v>
      </c>
      <c r="I645" s="59">
        <v>504047123</v>
      </c>
      <c r="J645" s="59">
        <v>504047123</v>
      </c>
      <c r="K645" s="60">
        <f>+F645+I645-J645</f>
        <v>0</v>
      </c>
      <c r="L645" s="66">
        <v>0</v>
      </c>
      <c r="M645" s="60">
        <f>+K645</f>
        <v>0</v>
      </c>
      <c r="N645" s="61">
        <v>0</v>
      </c>
      <c r="O645" s="62">
        <v>3983345</v>
      </c>
      <c r="P645" s="63">
        <v>3983</v>
      </c>
      <c r="Q645" s="64">
        <v>3983345</v>
      </c>
      <c r="R645" s="63">
        <v>3983</v>
      </c>
      <c r="S645" s="65">
        <v>0</v>
      </c>
      <c r="T645" s="65">
        <v>0</v>
      </c>
      <c r="U645" s="65">
        <v>0</v>
      </c>
    </row>
    <row r="646" spans="1:19" ht="11.25">
      <c r="A646" s="100"/>
      <c r="B646" s="100"/>
      <c r="C646" s="101"/>
      <c r="D646" s="102"/>
      <c r="E646" s="101"/>
      <c r="F646" s="103"/>
      <c r="I646" s="106"/>
      <c r="J646" s="106"/>
      <c r="K646" s="107"/>
      <c r="O646" s="106"/>
      <c r="P646" s="108"/>
      <c r="Q646" s="108"/>
      <c r="R646" s="108"/>
      <c r="S646" s="109"/>
    </row>
    <row r="647" spans="4:8" ht="11.25">
      <c r="D647" s="68"/>
      <c r="G647" s="104">
        <v>0</v>
      </c>
      <c r="H647" s="105">
        <v>0</v>
      </c>
    </row>
    <row r="648" spans="4:8" ht="11.25">
      <c r="D648" s="68"/>
      <c r="G648" s="104">
        <v>0</v>
      </c>
      <c r="H648" s="105">
        <v>0</v>
      </c>
    </row>
    <row r="649" spans="4:8" ht="11.25">
      <c r="D649" s="68"/>
      <c r="G649" s="104">
        <v>0</v>
      </c>
      <c r="H649" s="105">
        <v>0</v>
      </c>
    </row>
    <row r="650" spans="4:8" ht="11.25">
      <c r="D650" s="68"/>
      <c r="G650" s="104">
        <v>0</v>
      </c>
      <c r="H650" s="105">
        <v>0</v>
      </c>
    </row>
    <row r="651" spans="1:21" ht="12.75">
      <c r="A651" s="3" t="s">
        <v>1824</v>
      </c>
      <c r="B651" s="3"/>
      <c r="C651" s="6"/>
      <c r="D651" s="7"/>
      <c r="E651" s="3" t="s">
        <v>1825</v>
      </c>
      <c r="F651" s="3"/>
      <c r="G651" s="8"/>
      <c r="H651" s="105">
        <v>0</v>
      </c>
      <c r="R651" s="223" t="s">
        <v>1825</v>
      </c>
      <c r="S651" s="223"/>
      <c r="T651" s="223"/>
      <c r="U651" s="223"/>
    </row>
    <row r="652" spans="1:21" ht="12.75">
      <c r="A652" s="9" t="s">
        <v>1826</v>
      </c>
      <c r="B652" s="9"/>
      <c r="C652" s="6"/>
      <c r="D652" s="7"/>
      <c r="E652" s="9" t="s">
        <v>1827</v>
      </c>
      <c r="F652" s="9"/>
      <c r="G652" s="8"/>
      <c r="H652" s="105">
        <v>0</v>
      </c>
      <c r="R652" s="140" t="s">
        <v>1827</v>
      </c>
      <c r="S652" s="140"/>
      <c r="T652" s="140"/>
      <c r="U652" s="140"/>
    </row>
    <row r="653" spans="1:7" ht="12.75">
      <c r="A653" s="10"/>
      <c r="B653" s="10"/>
      <c r="C653" s="6"/>
      <c r="D653" s="7"/>
      <c r="E653" s="7"/>
      <c r="F653" s="11"/>
      <c r="G653" s="8"/>
    </row>
    <row r="654" spans="1:7" ht="12.75">
      <c r="A654" s="10"/>
      <c r="B654" s="10"/>
      <c r="C654" s="6"/>
      <c r="D654" s="7"/>
      <c r="E654" s="7"/>
      <c r="F654" s="11"/>
      <c r="G654" s="8"/>
    </row>
    <row r="655" spans="1:7" ht="12.75">
      <c r="A655" s="10"/>
      <c r="B655" s="10"/>
      <c r="C655" s="6"/>
      <c r="D655" s="7"/>
      <c r="E655" s="7"/>
      <c r="F655" s="11"/>
      <c r="G655" s="8"/>
    </row>
    <row r="656" spans="1:7" ht="12.75">
      <c r="A656" s="10"/>
      <c r="B656" s="10"/>
      <c r="C656" s="6"/>
      <c r="D656" s="7"/>
      <c r="E656" s="7"/>
      <c r="F656" s="11"/>
      <c r="G656" s="8"/>
    </row>
    <row r="657" spans="1:7" ht="12.75">
      <c r="A657" s="10"/>
      <c r="B657" s="10"/>
      <c r="C657" s="6"/>
      <c r="D657" s="7"/>
      <c r="E657" s="7"/>
      <c r="F657" s="11"/>
      <c r="G657" s="8"/>
    </row>
    <row r="658" spans="1:7" ht="12.75">
      <c r="A658" s="3" t="s">
        <v>1828</v>
      </c>
      <c r="B658" s="3"/>
      <c r="C658" s="6"/>
      <c r="D658" s="7"/>
      <c r="E658" s="7"/>
      <c r="F658" s="11"/>
      <c r="G658" s="8"/>
    </row>
    <row r="659" spans="1:7" ht="12.75">
      <c r="A659" s="9" t="s">
        <v>1829</v>
      </c>
      <c r="B659" s="9"/>
      <c r="C659" s="6"/>
      <c r="D659" s="7"/>
      <c r="E659" s="7"/>
      <c r="F659" s="11"/>
      <c r="G659" s="8"/>
    </row>
    <row r="660" spans="1:7" ht="12.75">
      <c r="A660" s="9" t="s">
        <v>1830</v>
      </c>
      <c r="B660" s="9"/>
      <c r="C660" s="6"/>
      <c r="D660" s="7"/>
      <c r="E660" s="7"/>
      <c r="F660" s="11"/>
      <c r="G660" s="8"/>
    </row>
  </sheetData>
  <mergeCells count="12">
    <mergeCell ref="R652:U652"/>
    <mergeCell ref="A7:U7"/>
    <mergeCell ref="N1:U1"/>
    <mergeCell ref="A9:B9"/>
    <mergeCell ref="R651:U651"/>
    <mergeCell ref="N5:U5"/>
    <mergeCell ref="N4:U4"/>
    <mergeCell ref="N3:U3"/>
    <mergeCell ref="N2:U2"/>
    <mergeCell ref="A8:H8"/>
    <mergeCell ref="I8:M8"/>
    <mergeCell ref="N6:U6"/>
  </mergeCells>
  <printOptions/>
  <pageMargins left="0.2" right="0.2" top="0.76" bottom="0.4" header="0" footer="0"/>
  <pageSetup horizontalDpi="600" verticalDpi="600" orientation="landscape" r:id="rId1"/>
  <headerFooter alignWithMargins="0">
    <oddFooter>&amp;R&amp;P 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2270"/>
  <sheetViews>
    <sheetView tabSelected="1" workbookViewId="0" topLeftCell="A2238">
      <selection activeCell="D2266" sqref="D2266"/>
    </sheetView>
  </sheetViews>
  <sheetFormatPr defaultColWidth="11.421875" defaultRowHeight="12.75"/>
  <cols>
    <col min="1" max="1" width="10.57421875" style="178" customWidth="1"/>
    <col min="2" max="2" width="42.421875" style="179" customWidth="1"/>
    <col min="3" max="3" width="11.57421875" style="180" customWidth="1"/>
    <col min="4" max="4" width="42.7109375" style="181" customWidth="1"/>
    <col min="5" max="5" width="14.57421875" style="182" customWidth="1"/>
    <col min="6" max="6" width="14.8515625" style="182" bestFit="1" customWidth="1"/>
    <col min="7" max="7" width="19.7109375" style="208" customWidth="1"/>
    <col min="8" max="9" width="15.57421875" style="207" bestFit="1" customWidth="1"/>
    <col min="10" max="16384" width="11.421875" style="207" customWidth="1"/>
  </cols>
  <sheetData>
    <row r="1" spans="1:7" s="187" customFormat="1" ht="12">
      <c r="A1" s="136" t="s">
        <v>1838</v>
      </c>
      <c r="B1" s="137"/>
      <c r="C1" s="218"/>
      <c r="D1" s="239" t="s">
        <v>1839</v>
      </c>
      <c r="E1" s="239"/>
      <c r="F1" s="239"/>
      <c r="G1" s="186"/>
    </row>
    <row r="2" spans="1:7" s="187" customFormat="1" ht="12">
      <c r="A2" s="136" t="s">
        <v>1840</v>
      </c>
      <c r="B2" s="137"/>
      <c r="C2" s="218"/>
      <c r="D2" s="239" t="s">
        <v>1178</v>
      </c>
      <c r="E2" s="239"/>
      <c r="F2" s="239"/>
      <c r="G2" s="186"/>
    </row>
    <row r="3" spans="1:7" s="187" customFormat="1" ht="12">
      <c r="A3" s="136" t="s">
        <v>1841</v>
      </c>
      <c r="B3" s="137"/>
      <c r="C3" s="218"/>
      <c r="D3" s="138"/>
      <c r="E3" s="141"/>
      <c r="F3" s="141"/>
      <c r="G3" s="188"/>
    </row>
    <row r="4" spans="1:7" s="187" customFormat="1" ht="12">
      <c r="A4" s="136" t="s">
        <v>1842</v>
      </c>
      <c r="B4" s="137"/>
      <c r="C4" s="218"/>
      <c r="D4" s="138"/>
      <c r="E4" s="141"/>
      <c r="F4" s="141"/>
      <c r="G4" s="188"/>
    </row>
    <row r="5" spans="1:7" s="187" customFormat="1" ht="12">
      <c r="A5" s="136" t="s">
        <v>1843</v>
      </c>
      <c r="B5" s="137"/>
      <c r="C5" s="218"/>
      <c r="D5" s="138"/>
      <c r="E5" s="141"/>
      <c r="F5" s="141"/>
      <c r="G5" s="188"/>
    </row>
    <row r="6" spans="1:7" s="187" customFormat="1" ht="12">
      <c r="A6" s="136" t="s">
        <v>1179</v>
      </c>
      <c r="B6" s="137"/>
      <c r="C6" s="218"/>
      <c r="D6" s="240" t="s">
        <v>1844</v>
      </c>
      <c r="E6" s="240"/>
      <c r="F6" s="240"/>
      <c r="G6" s="189"/>
    </row>
    <row r="7" spans="1:7" s="191" customFormat="1" ht="12.75">
      <c r="A7" s="142"/>
      <c r="B7" s="143"/>
      <c r="C7" s="219"/>
      <c r="D7" s="144"/>
      <c r="E7" s="145"/>
      <c r="F7" s="145"/>
      <c r="G7" s="190"/>
    </row>
    <row r="8" spans="1:7" s="193" customFormat="1" ht="12.75">
      <c r="A8" s="146" t="s">
        <v>1801</v>
      </c>
      <c r="B8" s="146" t="s">
        <v>1997</v>
      </c>
      <c r="C8" s="220" t="s">
        <v>1845</v>
      </c>
      <c r="D8" s="146" t="s">
        <v>1846</v>
      </c>
      <c r="E8" s="147" t="s">
        <v>1847</v>
      </c>
      <c r="F8" s="147" t="s">
        <v>2006</v>
      </c>
      <c r="G8" s="192"/>
    </row>
    <row r="9" spans="1:7" s="195" customFormat="1" ht="12">
      <c r="A9" s="148">
        <v>120101</v>
      </c>
      <c r="B9" s="234" t="s">
        <v>1848</v>
      </c>
      <c r="C9" s="234"/>
      <c r="D9" s="234"/>
      <c r="E9" s="149">
        <f>+E10</f>
        <v>134298712</v>
      </c>
      <c r="F9" s="149"/>
      <c r="G9" s="194"/>
    </row>
    <row r="10" spans="1:7" s="197" customFormat="1" ht="12">
      <c r="A10" s="150">
        <v>120101</v>
      </c>
      <c r="B10" s="151" t="s">
        <v>1849</v>
      </c>
      <c r="C10" s="152">
        <v>11500000</v>
      </c>
      <c r="D10" s="153" t="s">
        <v>1850</v>
      </c>
      <c r="E10" s="154">
        <v>134298712</v>
      </c>
      <c r="F10" s="154"/>
      <c r="G10" s="196"/>
    </row>
    <row r="11" spans="1:7" s="195" customFormat="1" ht="12">
      <c r="A11" s="148">
        <v>120106</v>
      </c>
      <c r="B11" s="234" t="s">
        <v>1851</v>
      </c>
      <c r="C11" s="234"/>
      <c r="D11" s="234"/>
      <c r="E11" s="149">
        <f>SUM(E12:E13)</f>
        <v>3019544</v>
      </c>
      <c r="F11" s="149"/>
      <c r="G11" s="194"/>
    </row>
    <row r="12" spans="1:7" s="197" customFormat="1" ht="19.5">
      <c r="A12" s="150">
        <v>120106</v>
      </c>
      <c r="B12" s="151" t="s">
        <v>1852</v>
      </c>
      <c r="C12" s="152" t="s">
        <v>1853</v>
      </c>
      <c r="D12" s="153" t="s">
        <v>1854</v>
      </c>
      <c r="E12" s="154">
        <v>506539</v>
      </c>
      <c r="F12" s="154"/>
      <c r="G12" s="196"/>
    </row>
    <row r="13" spans="1:7" s="197" customFormat="1" ht="12">
      <c r="A13" s="150">
        <v>120106</v>
      </c>
      <c r="B13" s="151" t="s">
        <v>1852</v>
      </c>
      <c r="C13" s="152" t="s">
        <v>1855</v>
      </c>
      <c r="D13" s="153" t="s">
        <v>1856</v>
      </c>
      <c r="E13" s="154">
        <v>2513005</v>
      </c>
      <c r="F13" s="154"/>
      <c r="G13" s="196"/>
    </row>
    <row r="14" spans="1:7" s="197" customFormat="1" ht="12">
      <c r="A14" s="148">
        <v>120141</v>
      </c>
      <c r="B14" s="237" t="s">
        <v>1857</v>
      </c>
      <c r="C14" s="237"/>
      <c r="D14" s="237"/>
      <c r="E14" s="149">
        <f>+E15</f>
        <v>5100965</v>
      </c>
      <c r="F14" s="155"/>
      <c r="G14" s="196"/>
    </row>
    <row r="15" spans="1:7" s="197" customFormat="1" ht="12">
      <c r="A15" s="150">
        <v>120141</v>
      </c>
      <c r="B15" s="151" t="s">
        <v>1858</v>
      </c>
      <c r="C15" s="152">
        <v>95100000</v>
      </c>
      <c r="D15" s="153" t="s">
        <v>1859</v>
      </c>
      <c r="E15" s="154">
        <v>5100965</v>
      </c>
      <c r="F15" s="154"/>
      <c r="G15" s="196"/>
    </row>
    <row r="16" spans="1:7" s="197" customFormat="1" ht="12">
      <c r="A16" s="148">
        <v>120142</v>
      </c>
      <c r="B16" s="237" t="s">
        <v>1860</v>
      </c>
      <c r="C16" s="237"/>
      <c r="D16" s="237"/>
      <c r="E16" s="149">
        <f>+E17</f>
        <v>5066054</v>
      </c>
      <c r="F16" s="155"/>
      <c r="G16" s="196"/>
    </row>
    <row r="17" spans="1:7" s="197" customFormat="1" ht="12">
      <c r="A17" s="150">
        <v>120142</v>
      </c>
      <c r="B17" s="209" t="s">
        <v>1861</v>
      </c>
      <c r="C17" s="152">
        <v>210105001</v>
      </c>
      <c r="D17" s="153" t="s">
        <v>1862</v>
      </c>
      <c r="E17" s="154">
        <v>5066054</v>
      </c>
      <c r="F17" s="154"/>
      <c r="G17" s="196"/>
    </row>
    <row r="18" spans="1:7" s="197" customFormat="1" ht="12">
      <c r="A18" s="148">
        <v>120143</v>
      </c>
      <c r="B18" s="237" t="s">
        <v>1860</v>
      </c>
      <c r="C18" s="237"/>
      <c r="D18" s="237"/>
      <c r="E18" s="149">
        <f>+E19</f>
        <v>4477429</v>
      </c>
      <c r="F18" s="155"/>
      <c r="G18" s="196"/>
    </row>
    <row r="19" spans="1:7" s="197" customFormat="1" ht="12">
      <c r="A19" s="150">
        <v>120143</v>
      </c>
      <c r="B19" s="209" t="s">
        <v>1863</v>
      </c>
      <c r="C19" s="152" t="s">
        <v>1853</v>
      </c>
      <c r="D19" s="153" t="s">
        <v>1864</v>
      </c>
      <c r="E19" s="154">
        <v>4477429</v>
      </c>
      <c r="F19" s="154"/>
      <c r="G19" s="196"/>
    </row>
    <row r="20" spans="1:7" s="197" customFormat="1" ht="12">
      <c r="A20" s="148">
        <v>120190</v>
      </c>
      <c r="B20" s="237" t="s">
        <v>1865</v>
      </c>
      <c r="C20" s="237"/>
      <c r="D20" s="237"/>
      <c r="E20" s="149">
        <f>+E21</f>
        <v>5504321</v>
      </c>
      <c r="F20" s="155"/>
      <c r="G20" s="196"/>
    </row>
    <row r="21" spans="1:7" s="197" customFormat="1" ht="12">
      <c r="A21" s="150">
        <v>120190</v>
      </c>
      <c r="B21" s="151" t="s">
        <v>1866</v>
      </c>
      <c r="C21" s="152">
        <v>44500000</v>
      </c>
      <c r="D21" s="153" t="s">
        <v>1867</v>
      </c>
      <c r="E21" s="154">
        <v>5504321</v>
      </c>
      <c r="F21" s="154"/>
      <c r="G21" s="196"/>
    </row>
    <row r="22" spans="1:7" s="197" customFormat="1" ht="12">
      <c r="A22" s="148">
        <v>142402</v>
      </c>
      <c r="B22" s="237" t="s">
        <v>1868</v>
      </c>
      <c r="C22" s="237"/>
      <c r="D22" s="237"/>
      <c r="E22" s="149">
        <f>+E23</f>
        <v>51516041</v>
      </c>
      <c r="F22" s="155"/>
      <c r="G22" s="196"/>
    </row>
    <row r="23" spans="1:7" s="197" customFormat="1" ht="12">
      <c r="A23" s="150">
        <v>142402</v>
      </c>
      <c r="B23" s="151" t="s">
        <v>1869</v>
      </c>
      <c r="C23" s="221" t="s">
        <v>1870</v>
      </c>
      <c r="D23" s="210" t="s">
        <v>1871</v>
      </c>
      <c r="E23" s="154">
        <f>51486576+29465</f>
        <v>51516041</v>
      </c>
      <c r="F23" s="154"/>
      <c r="G23" s="196"/>
    </row>
    <row r="24" spans="1:7" s="198" customFormat="1" ht="12">
      <c r="A24" s="148">
        <v>230706</v>
      </c>
      <c r="B24" s="234" t="s">
        <v>1872</v>
      </c>
      <c r="C24" s="234"/>
      <c r="D24" s="234"/>
      <c r="E24" s="149">
        <f>+E25</f>
        <v>16600966</v>
      </c>
      <c r="F24" s="149"/>
      <c r="G24" s="196"/>
    </row>
    <row r="25" spans="1:7" s="197" customFormat="1" ht="12">
      <c r="A25" s="150">
        <v>230706</v>
      </c>
      <c r="B25" s="151" t="s">
        <v>1873</v>
      </c>
      <c r="C25" s="152">
        <v>11500000</v>
      </c>
      <c r="D25" s="153" t="s">
        <v>1850</v>
      </c>
      <c r="E25" s="154">
        <v>16600966</v>
      </c>
      <c r="F25" s="154"/>
      <c r="G25" s="196"/>
    </row>
    <row r="26" spans="1:10" s="198" customFormat="1" ht="12">
      <c r="A26" s="148">
        <v>240314</v>
      </c>
      <c r="B26" s="235" t="s">
        <v>1874</v>
      </c>
      <c r="C26" s="235"/>
      <c r="D26" s="235"/>
      <c r="E26" s="149">
        <f>+SUM(E27:E1012)</f>
        <v>758832512</v>
      </c>
      <c r="F26" s="149"/>
      <c r="G26" s="196"/>
      <c r="H26" s="196"/>
      <c r="I26" s="196"/>
      <c r="J26" s="196"/>
    </row>
    <row r="27" spans="1:10" s="202" customFormat="1" ht="12">
      <c r="A27" s="156">
        <v>240314</v>
      </c>
      <c r="B27" s="157" t="s">
        <v>1409</v>
      </c>
      <c r="C27" s="152">
        <v>119191000</v>
      </c>
      <c r="D27" s="158" t="s">
        <v>1875</v>
      </c>
      <c r="E27" s="154">
        <v>2595778</v>
      </c>
      <c r="F27" s="159"/>
      <c r="G27" s="199"/>
      <c r="H27" s="200"/>
      <c r="I27" s="200"/>
      <c r="J27" s="201"/>
    </row>
    <row r="28" spans="1:10" s="202" customFormat="1" ht="12">
      <c r="A28" s="156">
        <v>240314</v>
      </c>
      <c r="B28" s="157" t="s">
        <v>1409</v>
      </c>
      <c r="C28" s="152">
        <v>110505000</v>
      </c>
      <c r="D28" s="158" t="s">
        <v>1876</v>
      </c>
      <c r="E28" s="154">
        <v>49335825</v>
      </c>
      <c r="F28" s="159"/>
      <c r="G28" s="199"/>
      <c r="H28" s="200"/>
      <c r="I28" s="200"/>
      <c r="J28" s="201"/>
    </row>
    <row r="29" spans="1:10" s="202" customFormat="1" ht="12">
      <c r="A29" s="156">
        <v>240314</v>
      </c>
      <c r="B29" s="157" t="s">
        <v>1409</v>
      </c>
      <c r="C29" s="152">
        <v>118181000</v>
      </c>
      <c r="D29" s="158" t="s">
        <v>1877</v>
      </c>
      <c r="E29" s="154">
        <v>5707660</v>
      </c>
      <c r="F29" s="159"/>
      <c r="G29" s="199"/>
      <c r="H29" s="200"/>
      <c r="I29" s="200"/>
      <c r="J29" s="201"/>
    </row>
    <row r="30" spans="1:10" s="202" customFormat="1" ht="12">
      <c r="A30" s="156">
        <v>240314</v>
      </c>
      <c r="B30" s="157" t="s">
        <v>1409</v>
      </c>
      <c r="C30" s="152">
        <v>110808000</v>
      </c>
      <c r="D30" s="158" t="s">
        <v>1878</v>
      </c>
      <c r="E30" s="154">
        <v>10764990</v>
      </c>
      <c r="F30" s="159"/>
      <c r="G30" s="199"/>
      <c r="H30" s="200"/>
      <c r="I30" s="200"/>
      <c r="J30" s="201"/>
    </row>
    <row r="31" spans="1:10" s="202" customFormat="1" ht="12">
      <c r="A31" s="156">
        <v>240314</v>
      </c>
      <c r="B31" s="157" t="s">
        <v>1409</v>
      </c>
      <c r="C31" s="152">
        <v>111313000</v>
      </c>
      <c r="D31" s="158" t="s">
        <v>1879</v>
      </c>
      <c r="E31" s="154">
        <v>20323342</v>
      </c>
      <c r="F31" s="159"/>
      <c r="G31" s="199"/>
      <c r="H31" s="200"/>
      <c r="I31" s="200"/>
      <c r="J31" s="201"/>
    </row>
    <row r="32" spans="1:10" s="202" customFormat="1" ht="12">
      <c r="A32" s="156">
        <v>240314</v>
      </c>
      <c r="B32" s="157" t="s">
        <v>1409</v>
      </c>
      <c r="C32" s="152">
        <v>111515000</v>
      </c>
      <c r="D32" s="158" t="s">
        <v>1880</v>
      </c>
      <c r="E32" s="154">
        <v>21503912</v>
      </c>
      <c r="F32" s="159"/>
      <c r="G32" s="199"/>
      <c r="H32" s="200"/>
      <c r="I32" s="200"/>
      <c r="J32" s="201"/>
    </row>
    <row r="33" spans="1:10" s="202" customFormat="1" ht="12">
      <c r="A33" s="156">
        <v>240314</v>
      </c>
      <c r="B33" s="157" t="s">
        <v>1409</v>
      </c>
      <c r="C33" s="211">
        <v>111717000</v>
      </c>
      <c r="D33" s="158" t="s">
        <v>1881</v>
      </c>
      <c r="E33" s="154">
        <v>10999160</v>
      </c>
      <c r="F33" s="159"/>
      <c r="G33" s="199"/>
      <c r="H33" s="200"/>
      <c r="I33" s="200"/>
      <c r="J33" s="201"/>
    </row>
    <row r="34" spans="1:10" s="202" customFormat="1" ht="12">
      <c r="A34" s="156">
        <v>240314</v>
      </c>
      <c r="B34" s="157" t="s">
        <v>1409</v>
      </c>
      <c r="C34" s="152">
        <v>111818000</v>
      </c>
      <c r="D34" s="158" t="s">
        <v>1882</v>
      </c>
      <c r="E34" s="154">
        <v>6077550</v>
      </c>
      <c r="F34" s="159"/>
      <c r="G34" s="199"/>
      <c r="H34" s="200"/>
      <c r="I34" s="200"/>
      <c r="J34" s="201"/>
    </row>
    <row r="35" spans="1:10" s="202" customFormat="1" ht="12">
      <c r="A35" s="156">
        <v>240314</v>
      </c>
      <c r="B35" s="157" t="s">
        <v>1409</v>
      </c>
      <c r="C35" s="211">
        <v>118585000</v>
      </c>
      <c r="D35" s="158" t="s">
        <v>1883</v>
      </c>
      <c r="E35" s="154">
        <v>6709416</v>
      </c>
      <c r="F35" s="159"/>
      <c r="G35" s="199"/>
      <c r="H35" s="200"/>
      <c r="I35" s="200"/>
      <c r="J35" s="201"/>
    </row>
    <row r="36" spans="1:10" s="202" customFormat="1" ht="12">
      <c r="A36" s="156">
        <v>240314</v>
      </c>
      <c r="B36" s="157" t="s">
        <v>1409</v>
      </c>
      <c r="C36" s="211">
        <v>111919000</v>
      </c>
      <c r="D36" s="158" t="s">
        <v>1884</v>
      </c>
      <c r="E36" s="154">
        <v>19848964</v>
      </c>
      <c r="F36" s="159"/>
      <c r="G36" s="199"/>
      <c r="H36" s="200"/>
      <c r="I36" s="200"/>
      <c r="J36" s="201"/>
    </row>
    <row r="37" spans="1:10" s="202" customFormat="1" ht="12">
      <c r="A37" s="156">
        <v>240314</v>
      </c>
      <c r="B37" s="157" t="s">
        <v>1409</v>
      </c>
      <c r="C37" s="211">
        <v>112020000</v>
      </c>
      <c r="D37" s="158" t="s">
        <v>1885</v>
      </c>
      <c r="E37" s="154">
        <v>12677709</v>
      </c>
      <c r="F37" s="159"/>
      <c r="G37" s="199"/>
      <c r="H37" s="200"/>
      <c r="I37" s="200"/>
      <c r="J37" s="201"/>
    </row>
    <row r="38" spans="1:10" s="202" customFormat="1" ht="12">
      <c r="A38" s="156">
        <v>240314</v>
      </c>
      <c r="B38" s="157" t="s">
        <v>1409</v>
      </c>
      <c r="C38" s="211">
        <v>112727000</v>
      </c>
      <c r="D38" s="158" t="s">
        <v>1886</v>
      </c>
      <c r="E38" s="154">
        <v>11605605</v>
      </c>
      <c r="F38" s="159"/>
      <c r="G38" s="199"/>
      <c r="H38" s="200"/>
      <c r="I38" s="200"/>
      <c r="J38" s="201"/>
    </row>
    <row r="39" spans="1:10" s="202" customFormat="1" ht="12">
      <c r="A39" s="156">
        <v>240314</v>
      </c>
      <c r="B39" s="157" t="s">
        <v>1409</v>
      </c>
      <c r="C39" s="211">
        <v>112323000</v>
      </c>
      <c r="D39" s="158" t="s">
        <v>1887</v>
      </c>
      <c r="E39" s="154">
        <v>17493348</v>
      </c>
      <c r="F39" s="159"/>
      <c r="G39" s="199"/>
      <c r="H39" s="200"/>
      <c r="I39" s="200"/>
      <c r="J39" s="201"/>
    </row>
    <row r="40" spans="1:10" s="202" customFormat="1" ht="12">
      <c r="A40" s="156">
        <v>240314</v>
      </c>
      <c r="B40" s="157" t="s">
        <v>1409</v>
      </c>
      <c r="C40" s="211">
        <v>112525000</v>
      </c>
      <c r="D40" s="158" t="s">
        <v>1991</v>
      </c>
      <c r="E40" s="154">
        <v>29693394</v>
      </c>
      <c r="F40" s="159"/>
      <c r="G40" s="199"/>
      <c r="H40" s="200"/>
      <c r="I40" s="200"/>
      <c r="J40" s="201"/>
    </row>
    <row r="41" spans="1:10" s="202" customFormat="1" ht="12">
      <c r="A41" s="156">
        <v>240314</v>
      </c>
      <c r="B41" s="157" t="s">
        <v>1409</v>
      </c>
      <c r="C41" s="211">
        <v>119494000</v>
      </c>
      <c r="D41" s="158" t="s">
        <v>1888</v>
      </c>
      <c r="E41" s="154">
        <v>1532220</v>
      </c>
      <c r="F41" s="159"/>
      <c r="G41" s="199"/>
      <c r="H41" s="200"/>
      <c r="I41" s="200"/>
      <c r="J41" s="201"/>
    </row>
    <row r="42" spans="1:10" s="202" customFormat="1" ht="12">
      <c r="A42" s="156">
        <v>240314</v>
      </c>
      <c r="B42" s="157" t="s">
        <v>1409</v>
      </c>
      <c r="C42" s="211">
        <v>119595000</v>
      </c>
      <c r="D42" s="158" t="s">
        <v>1889</v>
      </c>
      <c r="E42" s="154">
        <v>3460713</v>
      </c>
      <c r="F42" s="159"/>
      <c r="G42" s="199"/>
      <c r="H42" s="200"/>
      <c r="I42" s="200"/>
      <c r="J42" s="201"/>
    </row>
    <row r="43" spans="1:10" s="202" customFormat="1" ht="12">
      <c r="A43" s="156">
        <v>240314</v>
      </c>
      <c r="B43" s="157" t="s">
        <v>1409</v>
      </c>
      <c r="C43" s="211">
        <v>114141000</v>
      </c>
      <c r="D43" s="158" t="s">
        <v>1890</v>
      </c>
      <c r="E43" s="154">
        <v>13148178</v>
      </c>
      <c r="F43" s="159"/>
      <c r="G43" s="199"/>
      <c r="H43" s="200"/>
      <c r="I43" s="200"/>
      <c r="J43" s="201"/>
    </row>
    <row r="44" spans="1:10" s="202" customFormat="1" ht="12">
      <c r="A44" s="156">
        <v>240314</v>
      </c>
      <c r="B44" s="157" t="s">
        <v>1409</v>
      </c>
      <c r="C44" s="211">
        <v>114444000</v>
      </c>
      <c r="D44" s="158" t="s">
        <v>1891</v>
      </c>
      <c r="E44" s="154">
        <v>10686259</v>
      </c>
      <c r="F44" s="159"/>
      <c r="G44" s="199"/>
      <c r="H44" s="200"/>
      <c r="I44" s="200"/>
      <c r="J44" s="201"/>
    </row>
    <row r="45" spans="1:10" s="202" customFormat="1" ht="12">
      <c r="A45" s="156">
        <v>240314</v>
      </c>
      <c r="B45" s="157" t="s">
        <v>1409</v>
      </c>
      <c r="C45" s="211">
        <v>114747000</v>
      </c>
      <c r="D45" s="158" t="s">
        <v>1892</v>
      </c>
      <c r="E45" s="154">
        <v>16171315</v>
      </c>
      <c r="F45" s="159"/>
      <c r="G45" s="199"/>
      <c r="H45" s="200"/>
      <c r="I45" s="200"/>
      <c r="J45" s="201"/>
    </row>
    <row r="46" spans="1:10" s="202" customFormat="1" ht="12">
      <c r="A46" s="156">
        <v>240314</v>
      </c>
      <c r="B46" s="157" t="s">
        <v>1409</v>
      </c>
      <c r="C46" s="211">
        <v>115050000</v>
      </c>
      <c r="D46" s="158" t="s">
        <v>1893</v>
      </c>
      <c r="E46" s="154">
        <v>7735542</v>
      </c>
      <c r="F46" s="159"/>
      <c r="G46" s="199"/>
      <c r="H46" s="200"/>
      <c r="I46" s="200"/>
      <c r="J46" s="201"/>
    </row>
    <row r="47" spans="1:10" s="202" customFormat="1" ht="12">
      <c r="A47" s="156">
        <v>240314</v>
      </c>
      <c r="B47" s="157" t="s">
        <v>1409</v>
      </c>
      <c r="C47" s="211">
        <v>115252000</v>
      </c>
      <c r="D47" s="158" t="s">
        <v>1894</v>
      </c>
      <c r="E47" s="154">
        <v>19386010</v>
      </c>
      <c r="F47" s="159"/>
      <c r="G47" s="199"/>
      <c r="H47" s="200"/>
      <c r="I47" s="200"/>
      <c r="J47" s="201"/>
    </row>
    <row r="48" spans="1:10" s="202" customFormat="1" ht="12">
      <c r="A48" s="156">
        <v>240314</v>
      </c>
      <c r="B48" s="157" t="s">
        <v>1409</v>
      </c>
      <c r="C48" s="211">
        <v>115454000</v>
      </c>
      <c r="D48" s="158" t="s">
        <v>1895</v>
      </c>
      <c r="E48" s="154">
        <v>14602156</v>
      </c>
      <c r="F48" s="159"/>
      <c r="G48" s="199"/>
      <c r="H48" s="200"/>
      <c r="I48" s="200"/>
      <c r="J48" s="201"/>
    </row>
    <row r="49" spans="1:10" s="202" customFormat="1" ht="12">
      <c r="A49" s="156">
        <v>240314</v>
      </c>
      <c r="B49" s="157" t="s">
        <v>1409</v>
      </c>
      <c r="C49" s="211">
        <v>118686000</v>
      </c>
      <c r="D49" s="158" t="s">
        <v>1896</v>
      </c>
      <c r="E49" s="154">
        <v>9633014</v>
      </c>
      <c r="F49" s="159"/>
      <c r="G49" s="199"/>
      <c r="H49" s="200"/>
      <c r="I49" s="200"/>
      <c r="J49" s="201"/>
    </row>
    <row r="50" spans="1:10" s="202" customFormat="1" ht="12">
      <c r="A50" s="156">
        <v>240314</v>
      </c>
      <c r="B50" s="157" t="s">
        <v>1409</v>
      </c>
      <c r="C50" s="152">
        <v>116363000</v>
      </c>
      <c r="D50" s="158" t="s">
        <v>1897</v>
      </c>
      <c r="E50" s="154">
        <v>4934854</v>
      </c>
      <c r="F50" s="159"/>
      <c r="G50" s="199"/>
      <c r="H50" s="200"/>
      <c r="I50" s="200"/>
      <c r="J50" s="201"/>
    </row>
    <row r="51" spans="1:10" s="202" customFormat="1" ht="12">
      <c r="A51" s="156">
        <v>240314</v>
      </c>
      <c r="B51" s="157" t="s">
        <v>1409</v>
      </c>
      <c r="C51" s="211">
        <v>116666000</v>
      </c>
      <c r="D51" s="158" t="s">
        <v>1898</v>
      </c>
      <c r="E51" s="154">
        <v>5388491</v>
      </c>
      <c r="F51" s="159"/>
      <c r="G51" s="199"/>
      <c r="H51" s="200"/>
      <c r="I51" s="200"/>
      <c r="J51" s="201"/>
    </row>
    <row r="52" spans="1:10" s="202" customFormat="1" ht="12">
      <c r="A52" s="156">
        <v>240314</v>
      </c>
      <c r="B52" s="157" t="s">
        <v>1409</v>
      </c>
      <c r="C52" s="211">
        <v>118888000</v>
      </c>
      <c r="D52" s="158" t="s">
        <v>1899</v>
      </c>
      <c r="E52" s="154">
        <v>1636653</v>
      </c>
      <c r="F52" s="159"/>
      <c r="G52" s="199"/>
      <c r="H52" s="200"/>
      <c r="I52" s="200"/>
      <c r="J52" s="201"/>
    </row>
    <row r="53" spans="1:10" s="202" customFormat="1" ht="12">
      <c r="A53" s="156">
        <v>240314</v>
      </c>
      <c r="B53" s="157" t="s">
        <v>1409</v>
      </c>
      <c r="C53" s="211">
        <v>116868000</v>
      </c>
      <c r="D53" s="158" t="s">
        <v>1900</v>
      </c>
      <c r="E53" s="154">
        <v>19460901</v>
      </c>
      <c r="F53" s="159"/>
      <c r="G53" s="199"/>
      <c r="H53" s="200"/>
      <c r="I53" s="200"/>
      <c r="J53" s="201"/>
    </row>
    <row r="54" spans="1:10" s="202" customFormat="1" ht="12">
      <c r="A54" s="156">
        <v>240314</v>
      </c>
      <c r="B54" s="157" t="s">
        <v>1409</v>
      </c>
      <c r="C54" s="211">
        <v>117070000</v>
      </c>
      <c r="D54" s="158" t="s">
        <v>1901</v>
      </c>
      <c r="E54" s="154">
        <v>13130810</v>
      </c>
      <c r="F54" s="159"/>
      <c r="G54" s="199"/>
      <c r="H54" s="200"/>
      <c r="I54" s="200"/>
      <c r="J54" s="201"/>
    </row>
    <row r="55" spans="1:10" s="202" customFormat="1" ht="12">
      <c r="A55" s="156">
        <v>240314</v>
      </c>
      <c r="B55" s="157" t="s">
        <v>1409</v>
      </c>
      <c r="C55" s="211">
        <v>117373000</v>
      </c>
      <c r="D55" s="158" t="s">
        <v>1902</v>
      </c>
      <c r="E55" s="154">
        <v>15837321</v>
      </c>
      <c r="F55" s="159"/>
      <c r="G55" s="199"/>
      <c r="H55" s="200"/>
      <c r="I55" s="200"/>
      <c r="J55" s="201"/>
    </row>
    <row r="56" spans="1:10" s="202" customFormat="1" ht="12">
      <c r="A56" s="156">
        <v>240314</v>
      </c>
      <c r="B56" s="157" t="s">
        <v>1409</v>
      </c>
      <c r="C56" s="211">
        <v>117676000</v>
      </c>
      <c r="D56" s="158" t="s">
        <v>1903</v>
      </c>
      <c r="E56" s="154">
        <v>19496269</v>
      </c>
      <c r="F56" s="159"/>
      <c r="G56" s="199"/>
      <c r="H56" s="200"/>
      <c r="I56" s="200"/>
      <c r="J56" s="201"/>
    </row>
    <row r="57" spans="1:10" s="202" customFormat="1" ht="12">
      <c r="A57" s="156">
        <v>240314</v>
      </c>
      <c r="B57" s="157" t="s">
        <v>1409</v>
      </c>
      <c r="C57" s="211">
        <v>119797000</v>
      </c>
      <c r="D57" s="158" t="s">
        <v>1904</v>
      </c>
      <c r="E57" s="154">
        <v>1371925</v>
      </c>
      <c r="F57" s="159"/>
      <c r="G57" s="199"/>
      <c r="H57" s="200"/>
      <c r="I57" s="200"/>
      <c r="J57" s="201"/>
    </row>
    <row r="58" spans="1:10" s="202" customFormat="1" ht="12">
      <c r="A58" s="156">
        <v>240314</v>
      </c>
      <c r="B58" s="157" t="s">
        <v>1409</v>
      </c>
      <c r="C58" s="211">
        <v>119999000</v>
      </c>
      <c r="D58" s="158" t="s">
        <v>1905</v>
      </c>
      <c r="E58" s="154">
        <v>2632719</v>
      </c>
      <c r="F58" s="159"/>
      <c r="G58" s="199"/>
      <c r="H58" s="200"/>
      <c r="I58" s="200"/>
      <c r="J58" s="201"/>
    </row>
    <row r="59" spans="1:10" s="202" customFormat="1" ht="12">
      <c r="A59" s="156">
        <v>240314</v>
      </c>
      <c r="B59" s="157" t="s">
        <v>1409</v>
      </c>
      <c r="C59" s="152">
        <v>210108001</v>
      </c>
      <c r="D59" s="158" t="s">
        <v>1906</v>
      </c>
      <c r="E59" s="154">
        <v>14534079</v>
      </c>
      <c r="F59" s="159"/>
      <c r="G59" s="199"/>
      <c r="H59" s="200"/>
      <c r="I59" s="200"/>
      <c r="J59" s="201"/>
    </row>
    <row r="60" spans="1:10" s="202" customFormat="1" ht="12">
      <c r="A60" s="156">
        <v>240314</v>
      </c>
      <c r="B60" s="157" t="s">
        <v>1409</v>
      </c>
      <c r="C60" s="152">
        <v>210111001</v>
      </c>
      <c r="D60" s="158" t="s">
        <v>1907</v>
      </c>
      <c r="E60" s="154">
        <v>78258961</v>
      </c>
      <c r="F60" s="159"/>
      <c r="G60" s="199"/>
      <c r="H60" s="200"/>
      <c r="I60" s="200"/>
      <c r="J60" s="201"/>
    </row>
    <row r="61" spans="1:10" s="202" customFormat="1" ht="12">
      <c r="A61" s="156">
        <v>240314</v>
      </c>
      <c r="B61" s="157" t="s">
        <v>1409</v>
      </c>
      <c r="C61" s="152">
        <v>210113001</v>
      </c>
      <c r="D61" s="158" t="s">
        <v>1908</v>
      </c>
      <c r="E61" s="154">
        <v>14642974</v>
      </c>
      <c r="F61" s="159"/>
      <c r="G61" s="199"/>
      <c r="H61" s="200"/>
      <c r="I61" s="200"/>
      <c r="J61" s="201"/>
    </row>
    <row r="62" spans="1:10" s="202" customFormat="1" ht="12">
      <c r="A62" s="156">
        <v>240314</v>
      </c>
      <c r="B62" s="157" t="s">
        <v>1409</v>
      </c>
      <c r="C62" s="212">
        <v>210147001</v>
      </c>
      <c r="D62" s="158" t="s">
        <v>1909</v>
      </c>
      <c r="E62" s="154">
        <v>6749565</v>
      </c>
      <c r="F62" s="159"/>
      <c r="G62" s="199"/>
      <c r="H62" s="200"/>
      <c r="I62" s="200"/>
      <c r="J62" s="201"/>
    </row>
    <row r="63" spans="1:10" s="202" customFormat="1" ht="12">
      <c r="A63" s="156">
        <v>240314</v>
      </c>
      <c r="B63" s="157" t="s">
        <v>1409</v>
      </c>
      <c r="C63" s="152" t="s">
        <v>1910</v>
      </c>
      <c r="D63" s="158" t="s">
        <v>1911</v>
      </c>
      <c r="E63" s="154">
        <v>4359242</v>
      </c>
      <c r="F63" s="159"/>
      <c r="G63" s="199"/>
      <c r="H63" s="200"/>
      <c r="I63" s="200"/>
      <c r="J63" s="201"/>
    </row>
    <row r="64" spans="1:10" s="202" customFormat="1" ht="12">
      <c r="A64" s="156">
        <v>240314</v>
      </c>
      <c r="B64" s="157" t="s">
        <v>1409</v>
      </c>
      <c r="C64" s="152" t="s">
        <v>1912</v>
      </c>
      <c r="D64" s="158" t="s">
        <v>1913</v>
      </c>
      <c r="E64" s="154">
        <v>1833311</v>
      </c>
      <c r="F64" s="159"/>
      <c r="G64" s="199"/>
      <c r="H64" s="200"/>
      <c r="I64" s="200"/>
      <c r="J64" s="201"/>
    </row>
    <row r="65" spans="1:10" s="202" customFormat="1" ht="12">
      <c r="A65" s="156">
        <v>240314</v>
      </c>
      <c r="B65" s="157" t="s">
        <v>1409</v>
      </c>
      <c r="C65" s="152">
        <v>216005360</v>
      </c>
      <c r="D65" s="158" t="s">
        <v>1914</v>
      </c>
      <c r="E65" s="154">
        <v>7385434</v>
      </c>
      <c r="F65" s="159"/>
      <c r="G65" s="199"/>
      <c r="H65" s="200"/>
      <c r="I65" s="200"/>
      <c r="J65" s="201"/>
    </row>
    <row r="66" spans="1:10" s="202" customFormat="1" ht="12">
      <c r="A66" s="156">
        <v>240314</v>
      </c>
      <c r="B66" s="157" t="s">
        <v>1409</v>
      </c>
      <c r="C66" s="152" t="s">
        <v>1915</v>
      </c>
      <c r="D66" s="158" t="s">
        <v>1916</v>
      </c>
      <c r="E66" s="154">
        <v>24605665</v>
      </c>
      <c r="F66" s="159"/>
      <c r="G66" s="199"/>
      <c r="H66" s="200"/>
      <c r="I66" s="200"/>
      <c r="J66" s="201"/>
    </row>
    <row r="67" spans="1:10" s="202" customFormat="1" ht="12">
      <c r="A67" s="156">
        <v>240314</v>
      </c>
      <c r="B67" s="157" t="s">
        <v>1409</v>
      </c>
      <c r="C67" s="152" t="s">
        <v>1917</v>
      </c>
      <c r="D67" s="158" t="s">
        <v>1918</v>
      </c>
      <c r="E67" s="154">
        <v>2932038</v>
      </c>
      <c r="F67" s="159"/>
      <c r="G67" s="199"/>
      <c r="H67" s="200"/>
      <c r="I67" s="200"/>
      <c r="J67" s="201"/>
    </row>
    <row r="68" spans="1:10" s="202" customFormat="1" ht="12">
      <c r="A68" s="156">
        <v>240314</v>
      </c>
      <c r="B68" s="157" t="s">
        <v>1409</v>
      </c>
      <c r="C68" s="152">
        <v>215808758</v>
      </c>
      <c r="D68" s="158" t="s">
        <v>1919</v>
      </c>
      <c r="E68" s="154">
        <v>3956331</v>
      </c>
      <c r="F68" s="159"/>
      <c r="G68" s="199"/>
      <c r="H68" s="200"/>
      <c r="I68" s="200"/>
      <c r="J68" s="201"/>
    </row>
    <row r="69" spans="1:10" s="202" customFormat="1" ht="12">
      <c r="A69" s="156">
        <v>240314</v>
      </c>
      <c r="B69" s="157" t="s">
        <v>1409</v>
      </c>
      <c r="C69" s="152" t="s">
        <v>1920</v>
      </c>
      <c r="D69" s="158" t="s">
        <v>1921</v>
      </c>
      <c r="E69" s="154">
        <v>2504076</v>
      </c>
      <c r="F69" s="159"/>
      <c r="G69" s="199"/>
      <c r="H69" s="200"/>
      <c r="I69" s="200"/>
      <c r="J69" s="201"/>
    </row>
    <row r="70" spans="1:10" s="202" customFormat="1" ht="12">
      <c r="A70" s="156">
        <v>240314</v>
      </c>
      <c r="B70" s="157" t="s">
        <v>1409</v>
      </c>
      <c r="C70" s="211">
        <v>210115001</v>
      </c>
      <c r="D70" s="158" t="s">
        <v>1922</v>
      </c>
      <c r="E70" s="154">
        <v>2162644</v>
      </c>
      <c r="F70" s="159"/>
      <c r="G70" s="199"/>
      <c r="H70" s="200"/>
      <c r="I70" s="200"/>
      <c r="J70" s="201"/>
    </row>
    <row r="71" spans="1:10" s="202" customFormat="1" ht="12">
      <c r="A71" s="156">
        <v>240314</v>
      </c>
      <c r="B71" s="157" t="s">
        <v>1409</v>
      </c>
      <c r="C71" s="211">
        <v>213815238</v>
      </c>
      <c r="D71" s="158" t="s">
        <v>1923</v>
      </c>
      <c r="E71" s="154">
        <v>369225</v>
      </c>
      <c r="F71" s="159"/>
      <c r="G71" s="199"/>
      <c r="H71" s="200"/>
      <c r="I71" s="200"/>
      <c r="J71" s="201"/>
    </row>
    <row r="72" spans="1:10" s="202" customFormat="1" ht="12">
      <c r="A72" s="156">
        <v>240314</v>
      </c>
      <c r="B72" s="157" t="s">
        <v>1409</v>
      </c>
      <c r="C72" s="211">
        <v>215915759</v>
      </c>
      <c r="D72" s="158" t="s">
        <v>1924</v>
      </c>
      <c r="E72" s="154">
        <v>2843228</v>
      </c>
      <c r="F72" s="159"/>
      <c r="G72" s="199"/>
      <c r="H72" s="200"/>
      <c r="I72" s="200"/>
      <c r="J72" s="201"/>
    </row>
    <row r="73" spans="1:10" s="202" customFormat="1" ht="12">
      <c r="A73" s="156">
        <v>240314</v>
      </c>
      <c r="B73" s="157" t="s">
        <v>1409</v>
      </c>
      <c r="C73" s="211">
        <v>210117001</v>
      </c>
      <c r="D73" s="158" t="s">
        <v>1925</v>
      </c>
      <c r="E73" s="154">
        <v>6546377</v>
      </c>
      <c r="F73" s="159"/>
      <c r="G73" s="199"/>
      <c r="H73" s="200"/>
      <c r="I73" s="200"/>
      <c r="J73" s="201"/>
    </row>
    <row r="74" spans="1:10" s="202" customFormat="1" ht="12">
      <c r="A74" s="156">
        <v>240314</v>
      </c>
      <c r="B74" s="157" t="s">
        <v>1409</v>
      </c>
      <c r="C74" s="211">
        <v>210118001</v>
      </c>
      <c r="D74" s="158" t="s">
        <v>1926</v>
      </c>
      <c r="E74" s="154">
        <v>3543016</v>
      </c>
      <c r="F74" s="159"/>
      <c r="G74" s="199"/>
      <c r="H74" s="200"/>
      <c r="I74" s="200"/>
      <c r="J74" s="201"/>
    </row>
    <row r="75" spans="1:10" s="202" customFormat="1" ht="12">
      <c r="A75" s="156">
        <v>240314</v>
      </c>
      <c r="B75" s="157" t="s">
        <v>1409</v>
      </c>
      <c r="C75" s="211">
        <v>210119001</v>
      </c>
      <c r="D75" s="158" t="s">
        <v>1927</v>
      </c>
      <c r="E75" s="154">
        <v>4403698</v>
      </c>
      <c r="F75" s="159"/>
      <c r="G75" s="199"/>
      <c r="H75" s="200"/>
      <c r="I75" s="200"/>
      <c r="J75" s="201"/>
    </row>
    <row r="76" spans="1:10" s="202" customFormat="1" ht="12">
      <c r="A76" s="156">
        <v>240314</v>
      </c>
      <c r="B76" s="157" t="s">
        <v>1409</v>
      </c>
      <c r="C76" s="211">
        <v>210120001</v>
      </c>
      <c r="D76" s="158" t="s">
        <v>1928</v>
      </c>
      <c r="E76" s="154">
        <v>5985397</v>
      </c>
      <c r="F76" s="159"/>
      <c r="G76" s="199"/>
      <c r="H76" s="200"/>
      <c r="I76" s="200"/>
      <c r="J76" s="201"/>
    </row>
    <row r="77" spans="1:10" s="202" customFormat="1" ht="12">
      <c r="A77" s="156">
        <v>240314</v>
      </c>
      <c r="B77" s="157" t="s">
        <v>1409</v>
      </c>
      <c r="C77" s="211">
        <v>210123001</v>
      </c>
      <c r="D77" s="158" t="s">
        <v>1929</v>
      </c>
      <c r="E77" s="154">
        <v>2338830</v>
      </c>
      <c r="F77" s="159"/>
      <c r="G77" s="199"/>
      <c r="H77" s="200"/>
      <c r="I77" s="200"/>
      <c r="J77" s="201"/>
    </row>
    <row r="78" spans="1:10" s="202" customFormat="1" ht="12">
      <c r="A78" s="156">
        <v>240314</v>
      </c>
      <c r="B78" s="157" t="s">
        <v>1409</v>
      </c>
      <c r="C78" s="211">
        <v>211723417</v>
      </c>
      <c r="D78" s="158" t="s">
        <v>1930</v>
      </c>
      <c r="E78" s="154">
        <v>7334573</v>
      </c>
      <c r="F78" s="159"/>
      <c r="G78" s="199"/>
      <c r="H78" s="200"/>
      <c r="I78" s="200"/>
      <c r="J78" s="201"/>
    </row>
    <row r="79" spans="1:10" s="202" customFormat="1" ht="12">
      <c r="A79" s="156">
        <v>240314</v>
      </c>
      <c r="B79" s="157" t="s">
        <v>1409</v>
      </c>
      <c r="C79" s="211">
        <v>216023660</v>
      </c>
      <c r="D79" s="158" t="s">
        <v>1931</v>
      </c>
      <c r="E79" s="154">
        <v>1952250</v>
      </c>
      <c r="F79" s="159"/>
      <c r="G79" s="199"/>
      <c r="H79" s="200"/>
      <c r="I79" s="200"/>
      <c r="J79" s="201"/>
    </row>
    <row r="80" spans="1:10" s="202" customFormat="1" ht="12">
      <c r="A80" s="156">
        <v>240314</v>
      </c>
      <c r="B80" s="157" t="s">
        <v>1409</v>
      </c>
      <c r="C80" s="211">
        <v>219025290</v>
      </c>
      <c r="D80" s="158" t="s">
        <v>1932</v>
      </c>
      <c r="E80" s="154">
        <v>1716848</v>
      </c>
      <c r="F80" s="159"/>
      <c r="G80" s="199"/>
      <c r="H80" s="200"/>
      <c r="I80" s="200"/>
      <c r="J80" s="201"/>
    </row>
    <row r="81" spans="1:10" s="202" customFormat="1" ht="12">
      <c r="A81" s="156">
        <v>240314</v>
      </c>
      <c r="B81" s="157" t="s">
        <v>1409</v>
      </c>
      <c r="C81" s="211">
        <v>210725307</v>
      </c>
      <c r="D81" s="158" t="s">
        <v>1933</v>
      </c>
      <c r="E81" s="154">
        <v>1266999</v>
      </c>
      <c r="F81" s="159"/>
      <c r="G81" s="199"/>
      <c r="H81" s="200"/>
      <c r="I81" s="200"/>
      <c r="J81" s="201"/>
    </row>
    <row r="82" spans="1:10" s="202" customFormat="1" ht="12">
      <c r="A82" s="156">
        <v>240314</v>
      </c>
      <c r="B82" s="157" t="s">
        <v>1409</v>
      </c>
      <c r="C82" s="211">
        <v>215425754</v>
      </c>
      <c r="D82" s="158" t="s">
        <v>1934</v>
      </c>
      <c r="E82" s="154">
        <v>5260268</v>
      </c>
      <c r="F82" s="159"/>
      <c r="G82" s="199"/>
      <c r="H82" s="200"/>
      <c r="I82" s="200"/>
      <c r="J82" s="201"/>
    </row>
    <row r="83" spans="1:10" s="202" customFormat="1" ht="12">
      <c r="A83" s="156">
        <v>240314</v>
      </c>
      <c r="B83" s="157" t="s">
        <v>1409</v>
      </c>
      <c r="C83" s="211">
        <v>213044430</v>
      </c>
      <c r="D83" s="158" t="s">
        <v>1935</v>
      </c>
      <c r="E83" s="154">
        <v>2782498</v>
      </c>
      <c r="F83" s="159"/>
      <c r="G83" s="199"/>
      <c r="H83" s="200"/>
      <c r="I83" s="200"/>
      <c r="J83" s="201"/>
    </row>
    <row r="84" spans="1:10" s="202" customFormat="1" ht="12">
      <c r="A84" s="156">
        <v>240314</v>
      </c>
      <c r="B84" s="157" t="s">
        <v>1409</v>
      </c>
      <c r="C84" s="211">
        <v>210141001</v>
      </c>
      <c r="D84" s="158" t="s">
        <v>1936</v>
      </c>
      <c r="E84" s="154">
        <v>6588982</v>
      </c>
      <c r="F84" s="159"/>
      <c r="G84" s="199"/>
      <c r="H84" s="200"/>
      <c r="I84" s="200"/>
      <c r="J84" s="201"/>
    </row>
    <row r="85" spans="1:10" s="202" customFormat="1" ht="12">
      <c r="A85" s="156">
        <v>240314</v>
      </c>
      <c r="B85" s="157" t="s">
        <v>1409</v>
      </c>
      <c r="C85" s="211">
        <v>218947189</v>
      </c>
      <c r="D85" s="158" t="s">
        <v>1937</v>
      </c>
      <c r="E85" s="154">
        <v>2335861</v>
      </c>
      <c r="F85" s="159"/>
      <c r="G85" s="199"/>
      <c r="H85" s="200"/>
      <c r="I85" s="200"/>
      <c r="J85" s="201"/>
    </row>
    <row r="86" spans="1:10" s="202" customFormat="1" ht="12">
      <c r="A86" s="156">
        <v>240314</v>
      </c>
      <c r="B86" s="157" t="s">
        <v>1409</v>
      </c>
      <c r="C86" s="211">
        <v>210150001</v>
      </c>
      <c r="D86" s="158" t="s">
        <v>1938</v>
      </c>
      <c r="E86" s="154">
        <v>6846904</v>
      </c>
      <c r="F86" s="159"/>
      <c r="G86" s="199"/>
      <c r="H86" s="200"/>
      <c r="I86" s="200"/>
      <c r="J86" s="201"/>
    </row>
    <row r="87" spans="1:10" s="202" customFormat="1" ht="12">
      <c r="A87" s="156">
        <v>240314</v>
      </c>
      <c r="B87" s="157" t="s">
        <v>1409</v>
      </c>
      <c r="C87" s="211">
        <v>210152001</v>
      </c>
      <c r="D87" s="158" t="s">
        <v>1939</v>
      </c>
      <c r="E87" s="154">
        <v>8271241</v>
      </c>
      <c r="F87" s="159"/>
      <c r="G87" s="199"/>
      <c r="H87" s="200"/>
      <c r="I87" s="200"/>
      <c r="J87" s="201"/>
    </row>
    <row r="88" spans="1:10" s="202" customFormat="1" ht="12">
      <c r="A88" s="156">
        <v>240314</v>
      </c>
      <c r="B88" s="157" t="s">
        <v>1409</v>
      </c>
      <c r="C88" s="211">
        <v>213552835</v>
      </c>
      <c r="D88" s="158" t="s">
        <v>1940</v>
      </c>
      <c r="E88" s="154">
        <v>3912139</v>
      </c>
      <c r="F88" s="159"/>
      <c r="G88" s="199"/>
      <c r="H88" s="200"/>
      <c r="I88" s="200"/>
      <c r="J88" s="201"/>
    </row>
    <row r="89" spans="1:10" s="202" customFormat="1" ht="12">
      <c r="A89" s="156">
        <v>240314</v>
      </c>
      <c r="B89" s="157" t="s">
        <v>1409</v>
      </c>
      <c r="C89" s="211">
        <v>210154001</v>
      </c>
      <c r="D89" s="158" t="s">
        <v>1941</v>
      </c>
      <c r="E89" s="154">
        <v>11124628</v>
      </c>
      <c r="F89" s="159"/>
      <c r="G89" s="199"/>
      <c r="H89" s="200"/>
      <c r="I89" s="200"/>
      <c r="J89" s="201"/>
    </row>
    <row r="90" spans="1:10" s="202" customFormat="1" ht="12">
      <c r="A90" s="156">
        <v>240314</v>
      </c>
      <c r="B90" s="157" t="s">
        <v>1409</v>
      </c>
      <c r="C90" s="213">
        <v>210163001</v>
      </c>
      <c r="D90" s="158" t="s">
        <v>1942</v>
      </c>
      <c r="E90" s="154">
        <v>4667832</v>
      </c>
      <c r="F90" s="159"/>
      <c r="G90" s="199"/>
      <c r="H90" s="200"/>
      <c r="I90" s="200"/>
      <c r="J90" s="201"/>
    </row>
    <row r="91" spans="1:10" s="202" customFormat="1" ht="12">
      <c r="A91" s="156">
        <v>240314</v>
      </c>
      <c r="B91" s="157" t="s">
        <v>1409</v>
      </c>
      <c r="C91" s="211">
        <v>210166001</v>
      </c>
      <c r="D91" s="158" t="s">
        <v>1943</v>
      </c>
      <c r="E91" s="154">
        <v>2676625</v>
      </c>
      <c r="F91" s="159"/>
      <c r="G91" s="199"/>
      <c r="H91" s="200"/>
      <c r="I91" s="200"/>
      <c r="J91" s="201"/>
    </row>
    <row r="92" spans="1:10" s="202" customFormat="1" ht="12">
      <c r="A92" s="156">
        <v>240314</v>
      </c>
      <c r="B92" s="157" t="s">
        <v>1409</v>
      </c>
      <c r="C92" s="211">
        <v>217066170</v>
      </c>
      <c r="D92" s="158" t="s">
        <v>1944</v>
      </c>
      <c r="E92" s="154">
        <v>6902915</v>
      </c>
      <c r="F92" s="159"/>
      <c r="G92" s="199"/>
      <c r="H92" s="200"/>
      <c r="I92" s="200"/>
      <c r="J92" s="201"/>
    </row>
    <row r="93" spans="1:10" s="202" customFormat="1" ht="12">
      <c r="A93" s="156">
        <v>240314</v>
      </c>
      <c r="B93" s="157" t="s">
        <v>1409</v>
      </c>
      <c r="C93" s="211">
        <v>210168001</v>
      </c>
      <c r="D93" s="158" t="s">
        <v>1945</v>
      </c>
      <c r="E93" s="154">
        <v>3371768</v>
      </c>
      <c r="F93" s="159"/>
      <c r="G93" s="199"/>
      <c r="H93" s="200"/>
      <c r="I93" s="200"/>
      <c r="J93" s="201"/>
    </row>
    <row r="94" spans="1:10" s="202" customFormat="1" ht="12">
      <c r="A94" s="156">
        <v>240314</v>
      </c>
      <c r="B94" s="157" t="s">
        <v>1409</v>
      </c>
      <c r="C94" s="211">
        <v>218168081</v>
      </c>
      <c r="D94" s="158" t="s">
        <v>1946</v>
      </c>
      <c r="E94" s="154">
        <v>8474850</v>
      </c>
      <c r="F94" s="159"/>
      <c r="G94" s="199"/>
      <c r="H94" s="200"/>
      <c r="I94" s="200"/>
      <c r="J94" s="201"/>
    </row>
    <row r="95" spans="1:10" s="202" customFormat="1" ht="12">
      <c r="A95" s="156">
        <v>240314</v>
      </c>
      <c r="B95" s="157" t="s">
        <v>1409</v>
      </c>
      <c r="C95" s="211">
        <v>217668276</v>
      </c>
      <c r="D95" s="158" t="s">
        <v>1947</v>
      </c>
      <c r="E95" s="154">
        <v>3128444</v>
      </c>
      <c r="F95" s="159"/>
      <c r="G95" s="199"/>
      <c r="H95" s="200"/>
      <c r="I95" s="200"/>
      <c r="J95" s="201"/>
    </row>
    <row r="96" spans="1:10" s="202" customFormat="1" ht="12">
      <c r="A96" s="156">
        <v>240314</v>
      </c>
      <c r="B96" s="157" t="s">
        <v>1409</v>
      </c>
      <c r="C96" s="211">
        <v>210768307</v>
      </c>
      <c r="D96" s="158" t="s">
        <v>1948</v>
      </c>
      <c r="E96" s="154">
        <v>2012563</v>
      </c>
      <c r="F96" s="159"/>
      <c r="G96" s="199"/>
      <c r="H96" s="200"/>
      <c r="I96" s="200"/>
      <c r="J96" s="201"/>
    </row>
    <row r="97" spans="1:10" s="202" customFormat="1" ht="12">
      <c r="A97" s="156">
        <v>240314</v>
      </c>
      <c r="B97" s="157" t="s">
        <v>1409</v>
      </c>
      <c r="C97" s="211">
        <v>210170001</v>
      </c>
      <c r="D97" s="158" t="s">
        <v>1949</v>
      </c>
      <c r="E97" s="154">
        <v>4893777</v>
      </c>
      <c r="F97" s="159"/>
      <c r="G97" s="199"/>
      <c r="H97" s="200"/>
      <c r="I97" s="200"/>
      <c r="J97" s="201"/>
    </row>
    <row r="98" spans="1:10" s="202" customFormat="1" ht="12">
      <c r="A98" s="156">
        <v>240314</v>
      </c>
      <c r="B98" s="157" t="s">
        <v>1409</v>
      </c>
      <c r="C98" s="211">
        <v>210173001</v>
      </c>
      <c r="D98" s="158" t="s">
        <v>1950</v>
      </c>
      <c r="E98" s="154">
        <v>7618568</v>
      </c>
      <c r="F98" s="159"/>
      <c r="G98" s="199"/>
      <c r="H98" s="200"/>
      <c r="I98" s="200"/>
      <c r="J98" s="201"/>
    </row>
    <row r="99" spans="1:10" s="202" customFormat="1" ht="12">
      <c r="A99" s="156">
        <v>240314</v>
      </c>
      <c r="B99" s="157" t="s">
        <v>1409</v>
      </c>
      <c r="C99" s="211">
        <v>210176001</v>
      </c>
      <c r="D99" s="158" t="s">
        <v>1951</v>
      </c>
      <c r="E99" s="154">
        <v>7126886</v>
      </c>
      <c r="F99" s="159"/>
      <c r="G99" s="199"/>
      <c r="H99" s="200"/>
      <c r="I99" s="200"/>
      <c r="J99" s="201"/>
    </row>
    <row r="100" spans="1:10" s="202" customFormat="1" ht="12">
      <c r="A100" s="156">
        <v>240314</v>
      </c>
      <c r="B100" s="157" t="s">
        <v>1409</v>
      </c>
      <c r="C100" s="211">
        <v>210976109</v>
      </c>
      <c r="D100" s="158" t="s">
        <v>1952</v>
      </c>
      <c r="E100" s="154">
        <v>1673692</v>
      </c>
      <c r="F100" s="159"/>
      <c r="G100" s="199"/>
      <c r="H100" s="200"/>
      <c r="I100" s="200"/>
      <c r="J100" s="201"/>
    </row>
    <row r="101" spans="1:10" s="202" customFormat="1" ht="12">
      <c r="A101" s="156">
        <v>240314</v>
      </c>
      <c r="B101" s="157" t="s">
        <v>1409</v>
      </c>
      <c r="C101" s="211">
        <v>211176111</v>
      </c>
      <c r="D101" s="158" t="s">
        <v>1953</v>
      </c>
      <c r="E101" s="154">
        <v>19892948</v>
      </c>
      <c r="F101" s="159"/>
      <c r="G101" s="199"/>
      <c r="H101" s="200"/>
      <c r="I101" s="200"/>
      <c r="J101" s="201"/>
    </row>
    <row r="102" spans="1:10" s="202" customFormat="1" ht="12">
      <c r="A102" s="156">
        <v>240314</v>
      </c>
      <c r="B102" s="157" t="s">
        <v>1409</v>
      </c>
      <c r="C102" s="211">
        <v>214776147</v>
      </c>
      <c r="D102" s="158" t="s">
        <v>1954</v>
      </c>
      <c r="E102" s="154">
        <v>1901610</v>
      </c>
      <c r="F102" s="159"/>
      <c r="G102" s="199"/>
      <c r="H102" s="200"/>
      <c r="I102" s="200"/>
      <c r="J102" s="201"/>
    </row>
    <row r="103" spans="1:10" s="202" customFormat="1" ht="12">
      <c r="A103" s="156">
        <v>240314</v>
      </c>
      <c r="B103" s="157" t="s">
        <v>1409</v>
      </c>
      <c r="C103" s="211">
        <v>212076520</v>
      </c>
      <c r="D103" s="158" t="s">
        <v>1955</v>
      </c>
      <c r="E103" s="154">
        <v>3808139</v>
      </c>
      <c r="F103" s="159"/>
      <c r="G103" s="199"/>
      <c r="H103" s="200"/>
      <c r="I103" s="200"/>
      <c r="J103" s="201"/>
    </row>
    <row r="104" spans="1:10" s="202" customFormat="1" ht="12">
      <c r="A104" s="156">
        <v>240314</v>
      </c>
      <c r="B104" s="157" t="s">
        <v>1409</v>
      </c>
      <c r="C104" s="211">
        <v>213476834</v>
      </c>
      <c r="D104" s="158" t="s">
        <v>1956</v>
      </c>
      <c r="E104" s="154">
        <v>2811649</v>
      </c>
      <c r="F104" s="159"/>
      <c r="G104" s="199"/>
      <c r="H104" s="200"/>
      <c r="I104" s="200"/>
      <c r="J104" s="201"/>
    </row>
    <row r="105" spans="1:10" s="202" customFormat="1" ht="12">
      <c r="A105" s="156">
        <v>240314</v>
      </c>
      <c r="B105" s="157" t="s">
        <v>1409</v>
      </c>
      <c r="C105" s="152" t="s">
        <v>1957</v>
      </c>
      <c r="D105" s="160" t="s">
        <v>1958</v>
      </c>
      <c r="E105" s="154">
        <v>18170</v>
      </c>
      <c r="F105" s="159"/>
      <c r="G105" s="199"/>
      <c r="H105" s="200"/>
      <c r="I105" s="200"/>
      <c r="J105" s="201"/>
    </row>
    <row r="106" spans="1:10" s="202" customFormat="1" ht="12">
      <c r="A106" s="156">
        <v>240314</v>
      </c>
      <c r="B106" s="157" t="s">
        <v>1409</v>
      </c>
      <c r="C106" s="152" t="s">
        <v>1959</v>
      </c>
      <c r="D106" s="160" t="s">
        <v>1960</v>
      </c>
      <c r="E106" s="154">
        <v>2552</v>
      </c>
      <c r="F106" s="159"/>
      <c r="G106" s="199"/>
      <c r="H106" s="200"/>
      <c r="I106" s="200"/>
      <c r="J106" s="201"/>
    </row>
    <row r="107" spans="1:10" s="202" customFormat="1" ht="12">
      <c r="A107" s="156">
        <v>240314</v>
      </c>
      <c r="B107" s="157" t="s">
        <v>1409</v>
      </c>
      <c r="C107" s="152" t="s">
        <v>1961</v>
      </c>
      <c r="D107" s="160" t="s">
        <v>1962</v>
      </c>
      <c r="E107" s="154">
        <v>4378</v>
      </c>
      <c r="F107" s="159"/>
      <c r="G107" s="199"/>
      <c r="H107" s="200"/>
      <c r="I107" s="200"/>
      <c r="J107" s="201"/>
    </row>
    <row r="108" spans="1:10" s="202" customFormat="1" ht="12">
      <c r="A108" s="156">
        <v>240314</v>
      </c>
      <c r="B108" s="157" t="s">
        <v>1409</v>
      </c>
      <c r="C108" s="152" t="s">
        <v>1963</v>
      </c>
      <c r="D108" s="160" t="s">
        <v>1964</v>
      </c>
      <c r="E108" s="154">
        <v>29858</v>
      </c>
      <c r="F108" s="159"/>
      <c r="G108" s="199"/>
      <c r="H108" s="200"/>
      <c r="I108" s="200"/>
      <c r="J108" s="201"/>
    </row>
    <row r="109" spans="1:10" s="202" customFormat="1" ht="12">
      <c r="A109" s="156">
        <v>240314</v>
      </c>
      <c r="B109" s="157" t="s">
        <v>1409</v>
      </c>
      <c r="C109" s="152" t="s">
        <v>1965</v>
      </c>
      <c r="D109" s="160" t="s">
        <v>1966</v>
      </c>
      <c r="E109" s="154">
        <v>24395</v>
      </c>
      <c r="F109" s="159"/>
      <c r="G109" s="199"/>
      <c r="H109" s="200"/>
      <c r="I109" s="200"/>
      <c r="J109" s="201"/>
    </row>
    <row r="110" spans="1:10" s="202" customFormat="1" ht="12">
      <c r="A110" s="156">
        <v>240314</v>
      </c>
      <c r="B110" s="157" t="s">
        <v>1409</v>
      </c>
      <c r="C110" s="152" t="s">
        <v>1967</v>
      </c>
      <c r="D110" s="160" t="s">
        <v>1968</v>
      </c>
      <c r="E110" s="154">
        <v>44305</v>
      </c>
      <c r="F110" s="159"/>
      <c r="G110" s="199"/>
      <c r="H110" s="200"/>
      <c r="I110" s="200"/>
      <c r="J110" s="201"/>
    </row>
    <row r="111" spans="1:10" s="202" customFormat="1" ht="12">
      <c r="A111" s="156">
        <v>240314</v>
      </c>
      <c r="B111" s="157" t="s">
        <v>1409</v>
      </c>
      <c r="C111" s="152" t="s">
        <v>1969</v>
      </c>
      <c r="D111" s="160" t="s">
        <v>1970</v>
      </c>
      <c r="E111" s="154">
        <v>6442</v>
      </c>
      <c r="F111" s="159"/>
      <c r="G111" s="199"/>
      <c r="H111" s="200"/>
      <c r="I111" s="200"/>
      <c r="J111" s="201"/>
    </row>
    <row r="112" spans="1:10" s="202" customFormat="1" ht="12">
      <c r="A112" s="156">
        <v>240314</v>
      </c>
      <c r="B112" s="157" t="s">
        <v>1409</v>
      </c>
      <c r="C112" s="152" t="s">
        <v>1971</v>
      </c>
      <c r="D112" s="160" t="s">
        <v>1972</v>
      </c>
      <c r="E112" s="154">
        <v>13240</v>
      </c>
      <c r="F112" s="159"/>
      <c r="G112" s="199"/>
      <c r="H112" s="200"/>
      <c r="I112" s="200"/>
      <c r="J112" s="201"/>
    </row>
    <row r="113" spans="1:10" s="202" customFormat="1" ht="12">
      <c r="A113" s="156">
        <v>240314</v>
      </c>
      <c r="B113" s="157" t="s">
        <v>1409</v>
      </c>
      <c r="C113" s="152" t="s">
        <v>1973</v>
      </c>
      <c r="D113" s="160" t="s">
        <v>1974</v>
      </c>
      <c r="E113" s="154">
        <v>16725</v>
      </c>
      <c r="F113" s="159"/>
      <c r="G113" s="199"/>
      <c r="H113" s="200"/>
      <c r="I113" s="200"/>
      <c r="J113" s="201"/>
    </row>
    <row r="114" spans="1:10" s="202" customFormat="1" ht="12">
      <c r="A114" s="156">
        <v>240314</v>
      </c>
      <c r="B114" s="157" t="s">
        <v>1409</v>
      </c>
      <c r="C114" s="152">
        <v>214205042</v>
      </c>
      <c r="D114" s="160" t="s">
        <v>1975</v>
      </c>
      <c r="E114" s="154">
        <v>26306</v>
      </c>
      <c r="F114" s="159"/>
      <c r="G114" s="199"/>
      <c r="H114" s="200"/>
      <c r="I114" s="200"/>
      <c r="J114" s="201"/>
    </row>
    <row r="115" spans="1:10" s="202" customFormat="1" ht="12">
      <c r="A115" s="156">
        <v>240314</v>
      </c>
      <c r="B115" s="157" t="s">
        <v>1409</v>
      </c>
      <c r="C115" s="152" t="s">
        <v>1976</v>
      </c>
      <c r="D115" s="160" t="s">
        <v>1977</v>
      </c>
      <c r="E115" s="154">
        <v>8311</v>
      </c>
      <c r="F115" s="159"/>
      <c r="G115" s="199"/>
      <c r="H115" s="200"/>
      <c r="I115" s="200"/>
      <c r="J115" s="201"/>
    </row>
    <row r="116" spans="1:10" s="202" customFormat="1" ht="12">
      <c r="A116" s="156">
        <v>240314</v>
      </c>
      <c r="B116" s="157" t="s">
        <v>1409</v>
      </c>
      <c r="C116" s="152" t="s">
        <v>1978</v>
      </c>
      <c r="D116" s="160" t="s">
        <v>1979</v>
      </c>
      <c r="E116" s="154">
        <v>101710</v>
      </c>
      <c r="F116" s="159"/>
      <c r="G116" s="199"/>
      <c r="H116" s="200"/>
      <c r="I116" s="200"/>
      <c r="J116" s="201"/>
    </row>
    <row r="117" spans="1:10" s="202" customFormat="1" ht="12">
      <c r="A117" s="156">
        <v>240314</v>
      </c>
      <c r="B117" s="157" t="s">
        <v>1409</v>
      </c>
      <c r="C117" s="152">
        <v>215105051</v>
      </c>
      <c r="D117" s="160" t="s">
        <v>1980</v>
      </c>
      <c r="E117" s="154">
        <v>54072</v>
      </c>
      <c r="F117" s="159"/>
      <c r="G117" s="199"/>
      <c r="H117" s="200"/>
      <c r="I117" s="200"/>
      <c r="J117" s="201"/>
    </row>
    <row r="118" spans="1:10" s="202" customFormat="1" ht="12">
      <c r="A118" s="156">
        <v>240314</v>
      </c>
      <c r="B118" s="157" t="s">
        <v>1409</v>
      </c>
      <c r="C118" s="152" t="s">
        <v>1981</v>
      </c>
      <c r="D118" s="160" t="s">
        <v>1982</v>
      </c>
      <c r="E118" s="154">
        <v>12928</v>
      </c>
      <c r="F118" s="159"/>
      <c r="G118" s="199"/>
      <c r="H118" s="200"/>
      <c r="I118" s="200"/>
      <c r="J118" s="201"/>
    </row>
    <row r="119" spans="1:10" s="202" customFormat="1" ht="12">
      <c r="A119" s="156">
        <v>240314</v>
      </c>
      <c r="B119" s="157" t="s">
        <v>1409</v>
      </c>
      <c r="C119" s="152">
        <v>215905059</v>
      </c>
      <c r="D119" s="160" t="s">
        <v>1983</v>
      </c>
      <c r="E119" s="154">
        <v>6336</v>
      </c>
      <c r="F119" s="159"/>
      <c r="G119" s="199"/>
      <c r="H119" s="200"/>
      <c r="I119" s="200"/>
      <c r="J119" s="201"/>
    </row>
    <row r="120" spans="1:10" s="202" customFormat="1" ht="12">
      <c r="A120" s="156">
        <v>240314</v>
      </c>
      <c r="B120" s="157" t="s">
        <v>1409</v>
      </c>
      <c r="C120" s="152" t="s">
        <v>1984</v>
      </c>
      <c r="D120" s="160" t="s">
        <v>1985</v>
      </c>
      <c r="E120" s="154">
        <v>43765</v>
      </c>
      <c r="F120" s="159"/>
      <c r="G120" s="199"/>
      <c r="H120" s="200"/>
      <c r="I120" s="200"/>
      <c r="J120" s="201"/>
    </row>
    <row r="121" spans="1:10" s="202" customFormat="1" ht="12">
      <c r="A121" s="156">
        <v>240314</v>
      </c>
      <c r="B121" s="157" t="s">
        <v>1409</v>
      </c>
      <c r="C121" s="152" t="s">
        <v>1986</v>
      </c>
      <c r="D121" s="160" t="s">
        <v>1987</v>
      </c>
      <c r="E121" s="154">
        <v>7284</v>
      </c>
      <c r="F121" s="159"/>
      <c r="G121" s="199"/>
      <c r="H121" s="200"/>
      <c r="I121" s="200"/>
      <c r="J121" s="201"/>
    </row>
    <row r="122" spans="1:10" s="202" customFormat="1" ht="12">
      <c r="A122" s="156">
        <v>240314</v>
      </c>
      <c r="B122" s="157" t="s">
        <v>1409</v>
      </c>
      <c r="C122" s="152" t="s">
        <v>1988</v>
      </c>
      <c r="D122" s="160" t="s">
        <v>1989</v>
      </c>
      <c r="E122" s="154">
        <v>9983</v>
      </c>
      <c r="F122" s="159"/>
      <c r="G122" s="199"/>
      <c r="H122" s="200"/>
      <c r="I122" s="200"/>
      <c r="J122" s="201"/>
    </row>
    <row r="123" spans="1:10" s="202" customFormat="1" ht="12">
      <c r="A123" s="156">
        <v>240314</v>
      </c>
      <c r="B123" s="157" t="s">
        <v>1409</v>
      </c>
      <c r="C123" s="152" t="s">
        <v>1990</v>
      </c>
      <c r="D123" s="160" t="s">
        <v>1632</v>
      </c>
      <c r="E123" s="154">
        <v>17549</v>
      </c>
      <c r="F123" s="159"/>
      <c r="G123" s="199"/>
      <c r="H123" s="200"/>
      <c r="I123" s="200"/>
      <c r="J123" s="201"/>
    </row>
    <row r="124" spans="1:10" s="202" customFormat="1" ht="12">
      <c r="A124" s="156">
        <v>240314</v>
      </c>
      <c r="B124" s="157" t="s">
        <v>1409</v>
      </c>
      <c r="C124" s="152" t="s">
        <v>1633</v>
      </c>
      <c r="D124" s="160" t="s">
        <v>1634</v>
      </c>
      <c r="E124" s="154">
        <v>27870</v>
      </c>
      <c r="F124" s="159"/>
      <c r="G124" s="199"/>
      <c r="H124" s="200"/>
      <c r="I124" s="200"/>
      <c r="J124" s="201"/>
    </row>
    <row r="125" spans="1:10" s="202" customFormat="1" ht="12">
      <c r="A125" s="156">
        <v>240314</v>
      </c>
      <c r="B125" s="157" t="s">
        <v>1409</v>
      </c>
      <c r="C125" s="152" t="s">
        <v>1635</v>
      </c>
      <c r="D125" s="160" t="s">
        <v>1636</v>
      </c>
      <c r="E125" s="154">
        <v>10562</v>
      </c>
      <c r="F125" s="159"/>
      <c r="G125" s="199"/>
      <c r="H125" s="200"/>
      <c r="I125" s="200"/>
      <c r="J125" s="201"/>
    </row>
    <row r="126" spans="1:10" s="202" customFormat="1" ht="12">
      <c r="A126" s="156">
        <v>240314</v>
      </c>
      <c r="B126" s="157" t="s">
        <v>1409</v>
      </c>
      <c r="C126" s="152" t="s">
        <v>1637</v>
      </c>
      <c r="D126" s="160" t="s">
        <v>1638</v>
      </c>
      <c r="E126" s="154">
        <v>8205</v>
      </c>
      <c r="F126" s="159"/>
      <c r="G126" s="199"/>
      <c r="H126" s="200"/>
      <c r="I126" s="200"/>
      <c r="J126" s="201"/>
    </row>
    <row r="127" spans="1:10" s="202" customFormat="1" ht="12">
      <c r="A127" s="156">
        <v>240314</v>
      </c>
      <c r="B127" s="157" t="s">
        <v>1409</v>
      </c>
      <c r="C127" s="152" t="s">
        <v>1639</v>
      </c>
      <c r="D127" s="160" t="s">
        <v>1640</v>
      </c>
      <c r="E127" s="154">
        <v>38219</v>
      </c>
      <c r="F127" s="159"/>
      <c r="G127" s="199"/>
      <c r="H127" s="200"/>
      <c r="I127" s="200"/>
      <c r="J127" s="201"/>
    </row>
    <row r="128" spans="1:10" s="202" customFormat="1" ht="12">
      <c r="A128" s="156">
        <v>240314</v>
      </c>
      <c r="B128" s="157" t="s">
        <v>1409</v>
      </c>
      <c r="C128" s="152" t="s">
        <v>1641</v>
      </c>
      <c r="D128" s="160" t="s">
        <v>1642</v>
      </c>
      <c r="E128" s="154">
        <v>10352</v>
      </c>
      <c r="F128" s="159"/>
      <c r="G128" s="199"/>
      <c r="H128" s="200"/>
      <c r="I128" s="200"/>
      <c r="J128" s="201"/>
    </row>
    <row r="129" spans="1:10" s="202" customFormat="1" ht="12">
      <c r="A129" s="156">
        <v>240314</v>
      </c>
      <c r="B129" s="157" t="s">
        <v>1409</v>
      </c>
      <c r="C129" s="152">
        <v>212905129</v>
      </c>
      <c r="D129" s="160" t="s">
        <v>1643</v>
      </c>
      <c r="E129" s="154">
        <v>55735</v>
      </c>
      <c r="F129" s="159"/>
      <c r="G129" s="199"/>
      <c r="H129" s="200"/>
      <c r="I129" s="200"/>
      <c r="J129" s="201"/>
    </row>
    <row r="130" spans="1:10" s="202" customFormat="1" ht="12">
      <c r="A130" s="156">
        <v>240314</v>
      </c>
      <c r="B130" s="157" t="s">
        <v>1409</v>
      </c>
      <c r="C130" s="152" t="s">
        <v>1644</v>
      </c>
      <c r="D130" s="160" t="s">
        <v>1645</v>
      </c>
      <c r="E130" s="154">
        <v>10335</v>
      </c>
      <c r="F130" s="159"/>
      <c r="G130" s="199"/>
      <c r="H130" s="200"/>
      <c r="I130" s="200"/>
      <c r="J130" s="201"/>
    </row>
    <row r="131" spans="1:10" s="202" customFormat="1" ht="12">
      <c r="A131" s="156">
        <v>240314</v>
      </c>
      <c r="B131" s="157" t="s">
        <v>1409</v>
      </c>
      <c r="C131" s="152" t="s">
        <v>1646</v>
      </c>
      <c r="D131" s="160" t="s">
        <v>1647</v>
      </c>
      <c r="E131" s="154">
        <v>22843</v>
      </c>
      <c r="F131" s="159"/>
      <c r="G131" s="199"/>
      <c r="H131" s="200"/>
      <c r="I131" s="200"/>
      <c r="J131" s="201"/>
    </row>
    <row r="132" spans="1:10" s="202" customFormat="1" ht="12">
      <c r="A132" s="156">
        <v>240314</v>
      </c>
      <c r="B132" s="157" t="s">
        <v>1409</v>
      </c>
      <c r="C132" s="152" t="s">
        <v>1648</v>
      </c>
      <c r="D132" s="160" t="s">
        <v>1649</v>
      </c>
      <c r="E132" s="154">
        <v>6058</v>
      </c>
      <c r="F132" s="159"/>
      <c r="G132" s="199"/>
      <c r="H132" s="200"/>
      <c r="I132" s="200"/>
      <c r="J132" s="201"/>
    </row>
    <row r="133" spans="1:10" s="202" customFormat="1" ht="12">
      <c r="A133" s="156">
        <v>240314</v>
      </c>
      <c r="B133" s="157" t="s">
        <v>1409</v>
      </c>
      <c r="C133" s="152" t="s">
        <v>1650</v>
      </c>
      <c r="D133" s="160" t="s">
        <v>1651</v>
      </c>
      <c r="E133" s="154">
        <v>6164</v>
      </c>
      <c r="F133" s="159"/>
      <c r="G133" s="199"/>
      <c r="H133" s="200"/>
      <c r="I133" s="200"/>
      <c r="J133" s="201"/>
    </row>
    <row r="134" spans="1:10" s="202" customFormat="1" ht="12">
      <c r="A134" s="156">
        <v>240314</v>
      </c>
      <c r="B134" s="157" t="s">
        <v>1409</v>
      </c>
      <c r="C134" s="152" t="s">
        <v>1652</v>
      </c>
      <c r="D134" s="160" t="s">
        <v>1653</v>
      </c>
      <c r="E134" s="154">
        <v>50164</v>
      </c>
      <c r="F134" s="159"/>
      <c r="G134" s="199"/>
      <c r="H134" s="200"/>
      <c r="I134" s="200"/>
      <c r="J134" s="201"/>
    </row>
    <row r="135" spans="1:10" s="202" customFormat="1" ht="12">
      <c r="A135" s="156">
        <v>240314</v>
      </c>
      <c r="B135" s="157" t="s">
        <v>1409</v>
      </c>
      <c r="C135" s="152" t="s">
        <v>1654</v>
      </c>
      <c r="D135" s="160" t="s">
        <v>1655</v>
      </c>
      <c r="E135" s="154">
        <v>44204</v>
      </c>
      <c r="F135" s="159"/>
      <c r="G135" s="199"/>
      <c r="H135" s="200"/>
      <c r="I135" s="200"/>
      <c r="J135" s="201"/>
    </row>
    <row r="136" spans="1:10" s="202" customFormat="1" ht="12">
      <c r="A136" s="156">
        <v>240314</v>
      </c>
      <c r="B136" s="157" t="s">
        <v>1409</v>
      </c>
      <c r="C136" s="152">
        <v>215005150</v>
      </c>
      <c r="D136" s="160" t="s">
        <v>1656</v>
      </c>
      <c r="E136" s="154">
        <v>5816</v>
      </c>
      <c r="F136" s="159"/>
      <c r="G136" s="199"/>
      <c r="H136" s="200"/>
      <c r="I136" s="200"/>
      <c r="J136" s="201"/>
    </row>
    <row r="137" spans="1:10" s="202" customFormat="1" ht="12">
      <c r="A137" s="156">
        <v>240314</v>
      </c>
      <c r="B137" s="157" t="s">
        <v>1409</v>
      </c>
      <c r="C137" s="152" t="s">
        <v>1657</v>
      </c>
      <c r="D137" s="160" t="s">
        <v>1658</v>
      </c>
      <c r="E137" s="154">
        <v>95354</v>
      </c>
      <c r="F137" s="159"/>
      <c r="G137" s="199"/>
      <c r="H137" s="200"/>
      <c r="I137" s="200"/>
      <c r="J137" s="201"/>
    </row>
    <row r="138" spans="1:10" s="202" customFormat="1" ht="12">
      <c r="A138" s="156">
        <v>240314</v>
      </c>
      <c r="B138" s="157" t="s">
        <v>1409</v>
      </c>
      <c r="C138" s="152" t="s">
        <v>1659</v>
      </c>
      <c r="D138" s="160" t="s">
        <v>1660</v>
      </c>
      <c r="E138" s="154">
        <v>62596</v>
      </c>
      <c r="F138" s="159"/>
      <c r="G138" s="199"/>
      <c r="H138" s="200"/>
      <c r="I138" s="200"/>
      <c r="J138" s="201"/>
    </row>
    <row r="139" spans="1:10" s="202" customFormat="1" ht="12">
      <c r="A139" s="156">
        <v>240314</v>
      </c>
      <c r="B139" s="157" t="s">
        <v>1409</v>
      </c>
      <c r="C139" s="152" t="s">
        <v>1661</v>
      </c>
      <c r="D139" s="160" t="s">
        <v>1662</v>
      </c>
      <c r="E139" s="154">
        <v>11895</v>
      </c>
      <c r="F139" s="159"/>
      <c r="G139" s="199"/>
      <c r="H139" s="200"/>
      <c r="I139" s="200"/>
      <c r="J139" s="201"/>
    </row>
    <row r="140" spans="1:10" s="202" customFormat="1" ht="12">
      <c r="A140" s="156">
        <v>240314</v>
      </c>
      <c r="B140" s="157" t="s">
        <v>1409</v>
      </c>
      <c r="C140" s="152" t="s">
        <v>1663</v>
      </c>
      <c r="D140" s="160" t="s">
        <v>1664</v>
      </c>
      <c r="E140" s="154">
        <v>16746</v>
      </c>
      <c r="F140" s="159"/>
      <c r="G140" s="199"/>
      <c r="H140" s="200"/>
      <c r="I140" s="200"/>
      <c r="J140" s="201"/>
    </row>
    <row r="141" spans="1:10" s="202" customFormat="1" ht="12">
      <c r="A141" s="156">
        <v>240314</v>
      </c>
      <c r="B141" s="157" t="s">
        <v>1409</v>
      </c>
      <c r="C141" s="152" t="s">
        <v>1665</v>
      </c>
      <c r="D141" s="160" t="s">
        <v>1666</v>
      </c>
      <c r="E141" s="154">
        <v>4152</v>
      </c>
      <c r="F141" s="159"/>
      <c r="G141" s="199"/>
      <c r="H141" s="200"/>
      <c r="I141" s="200"/>
      <c r="J141" s="201"/>
    </row>
    <row r="142" spans="1:10" s="202" customFormat="1" ht="12">
      <c r="A142" s="156">
        <v>240314</v>
      </c>
      <c r="B142" s="157" t="s">
        <v>1409</v>
      </c>
      <c r="C142" s="152" t="s">
        <v>1667</v>
      </c>
      <c r="D142" s="160" t="s">
        <v>1668</v>
      </c>
      <c r="E142" s="154">
        <v>19416</v>
      </c>
      <c r="F142" s="159"/>
      <c r="G142" s="199"/>
      <c r="H142" s="200"/>
      <c r="I142" s="200"/>
      <c r="J142" s="201"/>
    </row>
    <row r="143" spans="1:10" s="202" customFormat="1" ht="12">
      <c r="A143" s="156">
        <v>240314</v>
      </c>
      <c r="B143" s="157" t="s">
        <v>1409</v>
      </c>
      <c r="C143" s="152" t="s">
        <v>1669</v>
      </c>
      <c r="D143" s="160" t="s">
        <v>1670</v>
      </c>
      <c r="E143" s="154">
        <v>64946</v>
      </c>
      <c r="F143" s="159"/>
      <c r="G143" s="199"/>
      <c r="H143" s="200"/>
      <c r="I143" s="200"/>
      <c r="J143" s="201"/>
    </row>
    <row r="144" spans="1:10" s="202" customFormat="1" ht="12">
      <c r="A144" s="156">
        <v>240314</v>
      </c>
      <c r="B144" s="157" t="s">
        <v>1409</v>
      </c>
      <c r="C144" s="152" t="s">
        <v>1671</v>
      </c>
      <c r="D144" s="160" t="s">
        <v>1672</v>
      </c>
      <c r="E144" s="154">
        <v>31509</v>
      </c>
      <c r="F144" s="159"/>
      <c r="G144" s="199"/>
      <c r="H144" s="200"/>
      <c r="I144" s="200"/>
      <c r="J144" s="201"/>
    </row>
    <row r="145" spans="1:10" s="202" customFormat="1" ht="12">
      <c r="A145" s="156">
        <v>240314</v>
      </c>
      <c r="B145" s="157" t="s">
        <v>1409</v>
      </c>
      <c r="C145" s="152" t="s">
        <v>1673</v>
      </c>
      <c r="D145" s="160" t="s">
        <v>1674</v>
      </c>
      <c r="E145" s="154">
        <v>18230</v>
      </c>
      <c r="F145" s="159"/>
      <c r="G145" s="199"/>
      <c r="H145" s="200"/>
      <c r="I145" s="200"/>
      <c r="J145" s="201"/>
    </row>
    <row r="146" spans="1:10" s="202" customFormat="1" ht="12">
      <c r="A146" s="156">
        <v>240314</v>
      </c>
      <c r="B146" s="157" t="s">
        <v>1409</v>
      </c>
      <c r="C146" s="152">
        <v>214005240</v>
      </c>
      <c r="D146" s="160" t="s">
        <v>1675</v>
      </c>
      <c r="E146" s="154">
        <v>14583</v>
      </c>
      <c r="F146" s="159"/>
      <c r="G146" s="199"/>
      <c r="H146" s="200"/>
      <c r="I146" s="200"/>
      <c r="J146" s="201"/>
    </row>
    <row r="147" spans="1:10" s="202" customFormat="1" ht="12">
      <c r="A147" s="156">
        <v>240314</v>
      </c>
      <c r="B147" s="157" t="s">
        <v>1409</v>
      </c>
      <c r="C147" s="152" t="s">
        <v>1676</v>
      </c>
      <c r="D147" s="160" t="s">
        <v>1677</v>
      </c>
      <c r="E147" s="154">
        <v>57063</v>
      </c>
      <c r="F147" s="159"/>
      <c r="G147" s="199"/>
      <c r="H147" s="200"/>
      <c r="I147" s="200"/>
      <c r="J147" s="201"/>
    </row>
    <row r="148" spans="1:10" s="202" customFormat="1" ht="12">
      <c r="A148" s="156">
        <v>240314</v>
      </c>
      <c r="B148" s="157" t="s">
        <v>1409</v>
      </c>
      <c r="C148" s="152" t="s">
        <v>1678</v>
      </c>
      <c r="D148" s="160" t="s">
        <v>1679</v>
      </c>
      <c r="E148" s="154">
        <v>9201</v>
      </c>
      <c r="F148" s="159"/>
      <c r="G148" s="199"/>
      <c r="H148" s="200"/>
      <c r="I148" s="200"/>
      <c r="J148" s="201"/>
    </row>
    <row r="149" spans="1:10" s="202" customFormat="1" ht="12">
      <c r="A149" s="156">
        <v>240314</v>
      </c>
      <c r="B149" s="157" t="s">
        <v>1409</v>
      </c>
      <c r="C149" s="152" t="s">
        <v>1680</v>
      </c>
      <c r="D149" s="160" t="s">
        <v>1681</v>
      </c>
      <c r="E149" s="154">
        <v>26291</v>
      </c>
      <c r="F149" s="159"/>
      <c r="G149" s="199"/>
      <c r="H149" s="200"/>
      <c r="I149" s="200"/>
      <c r="J149" s="201"/>
    </row>
    <row r="150" spans="1:10" s="202" customFormat="1" ht="12">
      <c r="A150" s="156">
        <v>240314</v>
      </c>
      <c r="B150" s="157" t="s">
        <v>1409</v>
      </c>
      <c r="C150" s="152" t="s">
        <v>1682</v>
      </c>
      <c r="D150" s="160" t="s">
        <v>1683</v>
      </c>
      <c r="E150" s="154">
        <v>26069</v>
      </c>
      <c r="F150" s="159"/>
      <c r="G150" s="199"/>
      <c r="H150" s="200"/>
      <c r="I150" s="200"/>
      <c r="J150" s="201"/>
    </row>
    <row r="151" spans="1:10" s="202" customFormat="1" ht="12">
      <c r="A151" s="156">
        <v>240314</v>
      </c>
      <c r="B151" s="157" t="s">
        <v>1409</v>
      </c>
      <c r="C151" s="152" t="s">
        <v>1684</v>
      </c>
      <c r="D151" s="160" t="s">
        <v>1685</v>
      </c>
      <c r="E151" s="154">
        <v>4969</v>
      </c>
      <c r="F151" s="159"/>
      <c r="G151" s="199"/>
      <c r="H151" s="200"/>
      <c r="I151" s="200"/>
      <c r="J151" s="201"/>
    </row>
    <row r="152" spans="1:10" s="202" customFormat="1" ht="12">
      <c r="A152" s="156">
        <v>240314</v>
      </c>
      <c r="B152" s="157" t="s">
        <v>1409</v>
      </c>
      <c r="C152" s="152" t="s">
        <v>1686</v>
      </c>
      <c r="D152" s="160" t="s">
        <v>1687</v>
      </c>
      <c r="E152" s="154">
        <v>35295</v>
      </c>
      <c r="F152" s="159"/>
      <c r="G152" s="199"/>
      <c r="H152" s="200"/>
      <c r="I152" s="200"/>
      <c r="J152" s="201"/>
    </row>
    <row r="153" spans="1:10" s="202" customFormat="1" ht="12">
      <c r="A153" s="156">
        <v>240314</v>
      </c>
      <c r="B153" s="157" t="s">
        <v>1409</v>
      </c>
      <c r="C153" s="152">
        <v>211005310</v>
      </c>
      <c r="D153" s="160" t="s">
        <v>0</v>
      </c>
      <c r="E153" s="154">
        <v>11814</v>
      </c>
      <c r="F153" s="159"/>
      <c r="G153" s="199"/>
      <c r="H153" s="200"/>
      <c r="I153" s="200"/>
      <c r="J153" s="201"/>
    </row>
    <row r="154" spans="1:10" s="202" customFormat="1" ht="12">
      <c r="A154" s="156">
        <v>240314</v>
      </c>
      <c r="B154" s="157" t="s">
        <v>1409</v>
      </c>
      <c r="C154" s="152" t="s">
        <v>1</v>
      </c>
      <c r="D154" s="160" t="s">
        <v>2</v>
      </c>
      <c r="E154" s="154">
        <v>11234</v>
      </c>
      <c r="F154" s="159"/>
      <c r="G154" s="199"/>
      <c r="H154" s="200"/>
      <c r="I154" s="200"/>
      <c r="J154" s="201"/>
    </row>
    <row r="155" spans="1:10" s="202" customFormat="1" ht="12">
      <c r="A155" s="156">
        <v>240314</v>
      </c>
      <c r="B155" s="157" t="s">
        <v>1409</v>
      </c>
      <c r="C155" s="152" t="s">
        <v>3</v>
      </c>
      <c r="D155" s="160" t="s">
        <v>4</v>
      </c>
      <c r="E155" s="154">
        <v>6408</v>
      </c>
      <c r="F155" s="159"/>
      <c r="G155" s="199"/>
      <c r="H155" s="200"/>
      <c r="I155" s="200"/>
      <c r="J155" s="201"/>
    </row>
    <row r="156" spans="1:10" s="202" customFormat="1" ht="12">
      <c r="A156" s="156">
        <v>240314</v>
      </c>
      <c r="B156" s="157" t="s">
        <v>1409</v>
      </c>
      <c r="C156" s="152" t="s">
        <v>5</v>
      </c>
      <c r="D156" s="160" t="s">
        <v>6</v>
      </c>
      <c r="E156" s="154">
        <v>33404</v>
      </c>
      <c r="F156" s="159"/>
      <c r="G156" s="199"/>
      <c r="H156" s="200"/>
      <c r="I156" s="200"/>
      <c r="J156" s="201"/>
    </row>
    <row r="157" spans="1:10" s="202" customFormat="1" ht="12">
      <c r="A157" s="156">
        <v>240314</v>
      </c>
      <c r="B157" s="157" t="s">
        <v>1409</v>
      </c>
      <c r="C157" s="152" t="s">
        <v>7</v>
      </c>
      <c r="D157" s="160" t="s">
        <v>8</v>
      </c>
      <c r="E157" s="154">
        <v>6936</v>
      </c>
      <c r="F157" s="159"/>
      <c r="G157" s="199"/>
      <c r="H157" s="200"/>
      <c r="I157" s="200"/>
      <c r="J157" s="201"/>
    </row>
    <row r="158" spans="1:10" s="202" customFormat="1" ht="12">
      <c r="A158" s="156">
        <v>240314</v>
      </c>
      <c r="B158" s="157" t="s">
        <v>1409</v>
      </c>
      <c r="C158" s="152" t="s">
        <v>9</v>
      </c>
      <c r="D158" s="160" t="s">
        <v>10</v>
      </c>
      <c r="E158" s="154">
        <v>3950</v>
      </c>
      <c r="F158" s="159"/>
      <c r="G158" s="199"/>
      <c r="H158" s="200"/>
      <c r="I158" s="200"/>
      <c r="J158" s="201"/>
    </row>
    <row r="159" spans="1:10" s="202" customFormat="1" ht="12">
      <c r="A159" s="156">
        <v>240314</v>
      </c>
      <c r="B159" s="157" t="s">
        <v>1409</v>
      </c>
      <c r="C159" s="152" t="s">
        <v>11</v>
      </c>
      <c r="D159" s="160" t="s">
        <v>12</v>
      </c>
      <c r="E159" s="154">
        <v>6124</v>
      </c>
      <c r="F159" s="159"/>
      <c r="G159" s="199"/>
      <c r="H159" s="200"/>
      <c r="I159" s="200"/>
      <c r="J159" s="201"/>
    </row>
    <row r="160" spans="1:10" s="202" customFormat="1" ht="12">
      <c r="A160" s="156">
        <v>240314</v>
      </c>
      <c r="B160" s="157" t="s">
        <v>1409</v>
      </c>
      <c r="C160" s="152" t="s">
        <v>13</v>
      </c>
      <c r="D160" s="160" t="s">
        <v>14</v>
      </c>
      <c r="E160" s="154">
        <v>35753</v>
      </c>
      <c r="F160" s="159"/>
      <c r="G160" s="199"/>
      <c r="H160" s="200"/>
      <c r="I160" s="200"/>
      <c r="J160" s="201"/>
    </row>
    <row r="161" spans="1:10" s="202" customFormat="1" ht="12">
      <c r="A161" s="156">
        <v>240314</v>
      </c>
      <c r="B161" s="157" t="s">
        <v>1409</v>
      </c>
      <c r="C161" s="152" t="s">
        <v>15</v>
      </c>
      <c r="D161" s="160" t="s">
        <v>16</v>
      </c>
      <c r="E161" s="154">
        <v>14543</v>
      </c>
      <c r="F161" s="159"/>
      <c r="G161" s="199"/>
      <c r="H161" s="200"/>
      <c r="I161" s="200"/>
      <c r="J161" s="201"/>
    </row>
    <row r="162" spans="1:10" s="202" customFormat="1" ht="12">
      <c r="A162" s="156">
        <v>240314</v>
      </c>
      <c r="B162" s="157" t="s">
        <v>1409</v>
      </c>
      <c r="C162" s="152" t="s">
        <v>17</v>
      </c>
      <c r="D162" s="160" t="s">
        <v>18</v>
      </c>
      <c r="E162" s="154">
        <v>16828</v>
      </c>
      <c r="F162" s="159"/>
      <c r="G162" s="199"/>
      <c r="H162" s="200"/>
      <c r="I162" s="200"/>
      <c r="J162" s="201"/>
    </row>
    <row r="163" spans="1:10" s="202" customFormat="1" ht="12">
      <c r="A163" s="156">
        <v>240314</v>
      </c>
      <c r="B163" s="157" t="s">
        <v>1409</v>
      </c>
      <c r="C163" s="152">
        <v>217605376</v>
      </c>
      <c r="D163" s="160" t="s">
        <v>19</v>
      </c>
      <c r="E163" s="154">
        <v>45985</v>
      </c>
      <c r="F163" s="159"/>
      <c r="G163" s="199"/>
      <c r="H163" s="200"/>
      <c r="I163" s="200"/>
      <c r="J163" s="201"/>
    </row>
    <row r="164" spans="1:10" s="202" customFormat="1" ht="12">
      <c r="A164" s="156">
        <v>240314</v>
      </c>
      <c r="B164" s="157" t="s">
        <v>1409</v>
      </c>
      <c r="C164" s="152" t="s">
        <v>20</v>
      </c>
      <c r="D164" s="160" t="s">
        <v>21</v>
      </c>
      <c r="E164" s="154">
        <v>36905</v>
      </c>
      <c r="F164" s="159"/>
      <c r="G164" s="199"/>
      <c r="H164" s="200"/>
      <c r="I164" s="200"/>
      <c r="J164" s="201"/>
    </row>
    <row r="165" spans="1:10" s="202" customFormat="1" ht="12">
      <c r="A165" s="156">
        <v>240314</v>
      </c>
      <c r="B165" s="157" t="s">
        <v>1409</v>
      </c>
      <c r="C165" s="152" t="s">
        <v>22</v>
      </c>
      <c r="D165" s="160" t="s">
        <v>23</v>
      </c>
      <c r="E165" s="154">
        <v>9675</v>
      </c>
      <c r="F165" s="159"/>
      <c r="G165" s="199"/>
      <c r="H165" s="200"/>
      <c r="I165" s="200"/>
      <c r="J165" s="201"/>
    </row>
    <row r="166" spans="1:10" s="202" customFormat="1" ht="12">
      <c r="A166" s="156">
        <v>240314</v>
      </c>
      <c r="B166" s="157" t="s">
        <v>1409</v>
      </c>
      <c r="C166" s="152" t="s">
        <v>24</v>
      </c>
      <c r="D166" s="160" t="s">
        <v>25</v>
      </c>
      <c r="E166" s="154">
        <v>18604</v>
      </c>
      <c r="F166" s="159"/>
      <c r="G166" s="199"/>
      <c r="H166" s="200"/>
      <c r="I166" s="200"/>
      <c r="J166" s="201"/>
    </row>
    <row r="167" spans="1:10" s="202" customFormat="1" ht="12">
      <c r="A167" s="156">
        <v>240314</v>
      </c>
      <c r="B167" s="157" t="s">
        <v>1409</v>
      </c>
      <c r="C167" s="152" t="s">
        <v>26</v>
      </c>
      <c r="D167" s="160" t="s">
        <v>27</v>
      </c>
      <c r="E167" s="154">
        <v>12197</v>
      </c>
      <c r="F167" s="159"/>
      <c r="G167" s="199"/>
      <c r="H167" s="200"/>
      <c r="I167" s="200"/>
      <c r="J167" s="201"/>
    </row>
    <row r="168" spans="1:10" s="202" customFormat="1" ht="12">
      <c r="A168" s="156">
        <v>240314</v>
      </c>
      <c r="B168" s="157" t="s">
        <v>1409</v>
      </c>
      <c r="C168" s="152" t="s">
        <v>28</v>
      </c>
      <c r="D168" s="160" t="s">
        <v>29</v>
      </c>
      <c r="E168" s="154">
        <v>10689</v>
      </c>
      <c r="F168" s="159"/>
      <c r="G168" s="199"/>
      <c r="H168" s="200"/>
      <c r="I168" s="200"/>
      <c r="J168" s="201"/>
    </row>
    <row r="169" spans="1:10" s="202" customFormat="1" ht="12">
      <c r="A169" s="156">
        <v>240314</v>
      </c>
      <c r="B169" s="157" t="s">
        <v>1409</v>
      </c>
      <c r="C169" s="152" t="s">
        <v>30</v>
      </c>
      <c r="D169" s="160" t="s">
        <v>31</v>
      </c>
      <c r="E169" s="154">
        <v>53354</v>
      </c>
      <c r="F169" s="159"/>
      <c r="G169" s="199"/>
      <c r="H169" s="200"/>
      <c r="I169" s="200"/>
      <c r="J169" s="201"/>
    </row>
    <row r="170" spans="1:10" s="202" customFormat="1" ht="12">
      <c r="A170" s="156">
        <v>240314</v>
      </c>
      <c r="B170" s="157" t="s">
        <v>1409</v>
      </c>
      <c r="C170" s="152" t="s">
        <v>32</v>
      </c>
      <c r="D170" s="160" t="s">
        <v>33</v>
      </c>
      <c r="E170" s="154">
        <v>6669</v>
      </c>
      <c r="F170" s="159"/>
      <c r="G170" s="199"/>
      <c r="H170" s="200"/>
      <c r="I170" s="200"/>
      <c r="J170" s="201"/>
    </row>
    <row r="171" spans="1:10" s="202" customFormat="1" ht="12">
      <c r="A171" s="156">
        <v>240314</v>
      </c>
      <c r="B171" s="157" t="s">
        <v>1409</v>
      </c>
      <c r="C171" s="152" t="s">
        <v>34</v>
      </c>
      <c r="D171" s="160" t="s">
        <v>35</v>
      </c>
      <c r="E171" s="154">
        <v>9266</v>
      </c>
      <c r="F171" s="159"/>
      <c r="G171" s="199"/>
      <c r="H171" s="200"/>
      <c r="I171" s="200"/>
      <c r="J171" s="201"/>
    </row>
    <row r="172" spans="1:10" s="202" customFormat="1" ht="12">
      <c r="A172" s="156">
        <v>240314</v>
      </c>
      <c r="B172" s="157" t="s">
        <v>1409</v>
      </c>
      <c r="C172" s="152" t="s">
        <v>36</v>
      </c>
      <c r="D172" s="160" t="s">
        <v>37</v>
      </c>
      <c r="E172" s="154">
        <v>24344</v>
      </c>
      <c r="F172" s="159"/>
      <c r="G172" s="199"/>
      <c r="H172" s="200"/>
      <c r="I172" s="200"/>
      <c r="J172" s="201"/>
    </row>
    <row r="173" spans="1:10" s="202" customFormat="1" ht="12">
      <c r="A173" s="156">
        <v>240314</v>
      </c>
      <c r="B173" s="157" t="s">
        <v>1409</v>
      </c>
      <c r="C173" s="152" t="s">
        <v>38</v>
      </c>
      <c r="D173" s="160" t="s">
        <v>39</v>
      </c>
      <c r="E173" s="154">
        <v>11713</v>
      </c>
      <c r="F173" s="159"/>
      <c r="G173" s="199"/>
      <c r="H173" s="200"/>
      <c r="I173" s="200"/>
      <c r="J173" s="201"/>
    </row>
    <row r="174" spans="1:10" s="202" customFormat="1" ht="12">
      <c r="A174" s="156">
        <v>240314</v>
      </c>
      <c r="B174" s="157" t="s">
        <v>1409</v>
      </c>
      <c r="C174" s="152" t="s">
        <v>40</v>
      </c>
      <c r="D174" s="160" t="s">
        <v>41</v>
      </c>
      <c r="E174" s="154">
        <v>78484</v>
      </c>
      <c r="F174" s="159"/>
      <c r="G174" s="199"/>
      <c r="H174" s="200"/>
      <c r="I174" s="200"/>
      <c r="J174" s="201"/>
    </row>
    <row r="175" spans="1:10" s="202" customFormat="1" ht="12">
      <c r="A175" s="156">
        <v>240314</v>
      </c>
      <c r="B175" s="157" t="s">
        <v>1409</v>
      </c>
      <c r="C175" s="152" t="s">
        <v>42</v>
      </c>
      <c r="D175" s="160" t="s">
        <v>43</v>
      </c>
      <c r="E175" s="154">
        <v>29477</v>
      </c>
      <c r="F175" s="159"/>
      <c r="G175" s="199"/>
      <c r="H175" s="200"/>
      <c r="I175" s="200"/>
      <c r="J175" s="201"/>
    </row>
    <row r="176" spans="1:10" s="202" customFormat="1" ht="12">
      <c r="A176" s="156">
        <v>240314</v>
      </c>
      <c r="B176" s="157" t="s">
        <v>1409</v>
      </c>
      <c r="C176" s="152" t="s">
        <v>44</v>
      </c>
      <c r="D176" s="160" t="s">
        <v>45</v>
      </c>
      <c r="E176" s="154">
        <v>3385</v>
      </c>
      <c r="F176" s="159"/>
      <c r="G176" s="199"/>
      <c r="H176" s="200"/>
      <c r="I176" s="200"/>
      <c r="J176" s="201"/>
    </row>
    <row r="177" spans="1:10" s="202" customFormat="1" ht="12">
      <c r="A177" s="156">
        <v>240314</v>
      </c>
      <c r="B177" s="157" t="s">
        <v>1409</v>
      </c>
      <c r="C177" s="152" t="s">
        <v>46</v>
      </c>
      <c r="D177" s="160" t="s">
        <v>47</v>
      </c>
      <c r="E177" s="154">
        <v>19179</v>
      </c>
      <c r="F177" s="159"/>
      <c r="G177" s="199"/>
      <c r="H177" s="200"/>
      <c r="I177" s="200"/>
      <c r="J177" s="201"/>
    </row>
    <row r="178" spans="1:10" s="202" customFormat="1" ht="12">
      <c r="A178" s="156">
        <v>240314</v>
      </c>
      <c r="B178" s="157" t="s">
        <v>1409</v>
      </c>
      <c r="C178" s="152" t="s">
        <v>48</v>
      </c>
      <c r="D178" s="160" t="s">
        <v>49</v>
      </c>
      <c r="E178" s="154">
        <v>11584</v>
      </c>
      <c r="F178" s="159"/>
      <c r="G178" s="199"/>
      <c r="H178" s="200"/>
      <c r="I178" s="200"/>
      <c r="J178" s="201"/>
    </row>
    <row r="179" spans="1:10" s="202" customFormat="1" ht="12">
      <c r="A179" s="156">
        <v>240314</v>
      </c>
      <c r="B179" s="157" t="s">
        <v>1409</v>
      </c>
      <c r="C179" s="152" t="s">
        <v>50</v>
      </c>
      <c r="D179" s="160" t="s">
        <v>51</v>
      </c>
      <c r="E179" s="154">
        <v>8999</v>
      </c>
      <c r="F179" s="159"/>
      <c r="G179" s="199"/>
      <c r="H179" s="200"/>
      <c r="I179" s="200"/>
      <c r="J179" s="201"/>
    </row>
    <row r="180" spans="1:10" s="202" customFormat="1" ht="12">
      <c r="A180" s="156">
        <v>240314</v>
      </c>
      <c r="B180" s="157" t="s">
        <v>1409</v>
      </c>
      <c r="C180" s="152" t="s">
        <v>52</v>
      </c>
      <c r="D180" s="160" t="s">
        <v>53</v>
      </c>
      <c r="E180" s="154">
        <v>42428</v>
      </c>
      <c r="F180" s="159"/>
      <c r="G180" s="199"/>
      <c r="H180" s="200"/>
      <c r="I180" s="200"/>
      <c r="J180" s="201"/>
    </row>
    <row r="181" spans="1:10" s="202" customFormat="1" ht="12">
      <c r="A181" s="156">
        <v>240314</v>
      </c>
      <c r="B181" s="157" t="s">
        <v>1409</v>
      </c>
      <c r="C181" s="152">
        <v>218505585</v>
      </c>
      <c r="D181" s="160" t="s">
        <v>54</v>
      </c>
      <c r="E181" s="154">
        <v>18508</v>
      </c>
      <c r="F181" s="159"/>
      <c r="G181" s="199"/>
      <c r="H181" s="200"/>
      <c r="I181" s="200"/>
      <c r="J181" s="201"/>
    </row>
    <row r="182" spans="1:10" s="202" customFormat="1" ht="12">
      <c r="A182" s="156">
        <v>240314</v>
      </c>
      <c r="B182" s="157" t="s">
        <v>1409</v>
      </c>
      <c r="C182" s="152" t="s">
        <v>55</v>
      </c>
      <c r="D182" s="160" t="s">
        <v>56</v>
      </c>
      <c r="E182" s="154">
        <v>13902</v>
      </c>
      <c r="F182" s="159"/>
      <c r="G182" s="199"/>
      <c r="H182" s="200"/>
      <c r="I182" s="200"/>
      <c r="J182" s="201"/>
    </row>
    <row r="183" spans="1:10" s="202" customFormat="1" ht="12">
      <c r="A183" s="156">
        <v>240314</v>
      </c>
      <c r="B183" s="157" t="s">
        <v>1409</v>
      </c>
      <c r="C183" s="152" t="s">
        <v>57</v>
      </c>
      <c r="D183" s="160" t="s">
        <v>58</v>
      </c>
      <c r="E183" s="154">
        <v>24712</v>
      </c>
      <c r="F183" s="159"/>
      <c r="G183" s="199"/>
      <c r="H183" s="200"/>
      <c r="I183" s="200"/>
      <c r="J183" s="201"/>
    </row>
    <row r="184" spans="1:10" s="202" customFormat="1" ht="12">
      <c r="A184" s="156">
        <v>240314</v>
      </c>
      <c r="B184" s="157" t="s">
        <v>1409</v>
      </c>
      <c r="C184" s="152" t="s">
        <v>59</v>
      </c>
      <c r="D184" s="160" t="s">
        <v>60</v>
      </c>
      <c r="E184" s="154">
        <v>14356</v>
      </c>
      <c r="F184" s="159"/>
      <c r="G184" s="199"/>
      <c r="H184" s="200"/>
      <c r="I184" s="200"/>
      <c r="J184" s="201"/>
    </row>
    <row r="185" spans="1:10" s="202" customFormat="1" ht="12">
      <c r="A185" s="156">
        <v>240314</v>
      </c>
      <c r="B185" s="157" t="s">
        <v>1409</v>
      </c>
      <c r="C185" s="152" t="s">
        <v>61</v>
      </c>
      <c r="D185" s="160" t="s">
        <v>62</v>
      </c>
      <c r="E185" s="154">
        <v>101811</v>
      </c>
      <c r="F185" s="159"/>
      <c r="G185" s="199"/>
      <c r="H185" s="200"/>
      <c r="I185" s="200"/>
      <c r="J185" s="201"/>
    </row>
    <row r="186" spans="1:10" s="202" customFormat="1" ht="12">
      <c r="A186" s="156">
        <v>240314</v>
      </c>
      <c r="B186" s="157" t="s">
        <v>1409</v>
      </c>
      <c r="C186" s="152" t="s">
        <v>63</v>
      </c>
      <c r="D186" s="160" t="s">
        <v>64</v>
      </c>
      <c r="E186" s="154">
        <v>9822</v>
      </c>
      <c r="F186" s="159"/>
      <c r="G186" s="199"/>
      <c r="H186" s="200"/>
      <c r="I186" s="200"/>
      <c r="J186" s="201"/>
    </row>
    <row r="187" spans="1:10" s="202" customFormat="1" ht="12">
      <c r="A187" s="156">
        <v>240314</v>
      </c>
      <c r="B187" s="157" t="s">
        <v>1409</v>
      </c>
      <c r="C187" s="152" t="s">
        <v>65</v>
      </c>
      <c r="D187" s="160" t="s">
        <v>66</v>
      </c>
      <c r="E187" s="154">
        <v>37177</v>
      </c>
      <c r="F187" s="159"/>
      <c r="G187" s="199"/>
      <c r="H187" s="200"/>
      <c r="I187" s="200"/>
      <c r="J187" s="201"/>
    </row>
    <row r="188" spans="1:10" s="202" customFormat="1" ht="12">
      <c r="A188" s="156">
        <v>240314</v>
      </c>
      <c r="B188" s="157" t="s">
        <v>1409</v>
      </c>
      <c r="C188" s="152" t="s">
        <v>67</v>
      </c>
      <c r="D188" s="160" t="s">
        <v>68</v>
      </c>
      <c r="E188" s="154">
        <v>16884</v>
      </c>
      <c r="F188" s="159"/>
      <c r="G188" s="199"/>
      <c r="H188" s="200"/>
      <c r="I188" s="200"/>
      <c r="J188" s="201"/>
    </row>
    <row r="189" spans="1:10" s="202" customFormat="1" ht="12">
      <c r="A189" s="156">
        <v>240314</v>
      </c>
      <c r="B189" s="157" t="s">
        <v>1409</v>
      </c>
      <c r="C189" s="152" t="s">
        <v>69</v>
      </c>
      <c r="D189" s="160" t="s">
        <v>70</v>
      </c>
      <c r="E189" s="154">
        <v>8535</v>
      </c>
      <c r="F189" s="159"/>
      <c r="G189" s="199"/>
      <c r="H189" s="200"/>
      <c r="I189" s="200"/>
      <c r="J189" s="201"/>
    </row>
    <row r="190" spans="1:10" s="202" customFormat="1" ht="12">
      <c r="A190" s="156">
        <v>240314</v>
      </c>
      <c r="B190" s="157" t="s">
        <v>1409</v>
      </c>
      <c r="C190" s="152" t="s">
        <v>71</v>
      </c>
      <c r="D190" s="160" t="s">
        <v>72</v>
      </c>
      <c r="E190" s="154">
        <v>16490</v>
      </c>
      <c r="F190" s="159"/>
      <c r="G190" s="199"/>
      <c r="H190" s="200"/>
      <c r="I190" s="200"/>
      <c r="J190" s="201"/>
    </row>
    <row r="191" spans="1:10" s="202" customFormat="1" ht="12">
      <c r="A191" s="156">
        <v>240314</v>
      </c>
      <c r="B191" s="157" t="s">
        <v>1409</v>
      </c>
      <c r="C191" s="152" t="s">
        <v>73</v>
      </c>
      <c r="D191" s="160" t="s">
        <v>74</v>
      </c>
      <c r="E191" s="154">
        <v>7378</v>
      </c>
      <c r="F191" s="159"/>
      <c r="G191" s="199"/>
      <c r="H191" s="200"/>
      <c r="I191" s="200"/>
      <c r="J191" s="201"/>
    </row>
    <row r="192" spans="1:10" s="202" customFormat="1" ht="12">
      <c r="A192" s="156">
        <v>240314</v>
      </c>
      <c r="B192" s="157" t="s">
        <v>1409</v>
      </c>
      <c r="C192" s="152" t="s">
        <v>75</v>
      </c>
      <c r="D192" s="160" t="s">
        <v>76</v>
      </c>
      <c r="E192" s="154">
        <v>14422</v>
      </c>
      <c r="F192" s="159"/>
      <c r="G192" s="199"/>
      <c r="H192" s="200"/>
      <c r="I192" s="200"/>
      <c r="J192" s="201"/>
    </row>
    <row r="193" spans="1:10" s="202" customFormat="1" ht="12">
      <c r="A193" s="156">
        <v>240314</v>
      </c>
      <c r="B193" s="157" t="s">
        <v>1409</v>
      </c>
      <c r="C193" s="152" t="s">
        <v>77</v>
      </c>
      <c r="D193" s="160" t="s">
        <v>78</v>
      </c>
      <c r="E193" s="154">
        <v>3738</v>
      </c>
      <c r="F193" s="159"/>
      <c r="G193" s="199"/>
      <c r="H193" s="200"/>
      <c r="I193" s="200"/>
      <c r="J193" s="201"/>
    </row>
    <row r="194" spans="1:10" s="202" customFormat="1" ht="12">
      <c r="A194" s="156">
        <v>240314</v>
      </c>
      <c r="B194" s="157" t="s">
        <v>1409</v>
      </c>
      <c r="C194" s="152" t="s">
        <v>79</v>
      </c>
      <c r="D194" s="160" t="s">
        <v>80</v>
      </c>
      <c r="E194" s="154">
        <v>43523</v>
      </c>
      <c r="F194" s="159"/>
      <c r="G194" s="199"/>
      <c r="H194" s="200"/>
      <c r="I194" s="200"/>
      <c r="J194" s="201"/>
    </row>
    <row r="195" spans="1:10" s="202" customFormat="1" ht="12">
      <c r="A195" s="156">
        <v>240314</v>
      </c>
      <c r="B195" s="157" t="s">
        <v>1409</v>
      </c>
      <c r="C195" s="152" t="s">
        <v>81</v>
      </c>
      <c r="D195" s="160" t="s">
        <v>82</v>
      </c>
      <c r="E195" s="154">
        <v>13183</v>
      </c>
      <c r="F195" s="159"/>
      <c r="G195" s="199"/>
      <c r="H195" s="200"/>
      <c r="I195" s="200"/>
      <c r="J195" s="201"/>
    </row>
    <row r="196" spans="1:10" s="202" customFormat="1" ht="12">
      <c r="A196" s="156">
        <v>240314</v>
      </c>
      <c r="B196" s="157" t="s">
        <v>1409</v>
      </c>
      <c r="C196" s="152" t="s">
        <v>83</v>
      </c>
      <c r="D196" s="160" t="s">
        <v>84</v>
      </c>
      <c r="E196" s="154">
        <v>26448</v>
      </c>
      <c r="F196" s="159"/>
      <c r="G196" s="199"/>
      <c r="H196" s="200"/>
      <c r="I196" s="200"/>
      <c r="J196" s="201"/>
    </row>
    <row r="197" spans="1:10" s="202" customFormat="1" ht="12">
      <c r="A197" s="156">
        <v>240314</v>
      </c>
      <c r="B197" s="157" t="s">
        <v>1409</v>
      </c>
      <c r="C197" s="152" t="s">
        <v>85</v>
      </c>
      <c r="D197" s="160" t="s">
        <v>86</v>
      </c>
      <c r="E197" s="154">
        <v>39289</v>
      </c>
      <c r="F197" s="159"/>
      <c r="G197" s="199"/>
      <c r="H197" s="200"/>
      <c r="I197" s="200"/>
      <c r="J197" s="201"/>
    </row>
    <row r="198" spans="1:10" s="202" customFormat="1" ht="12">
      <c r="A198" s="156">
        <v>240314</v>
      </c>
      <c r="B198" s="157" t="s">
        <v>1409</v>
      </c>
      <c r="C198" s="152" t="s">
        <v>87</v>
      </c>
      <c r="D198" s="160" t="s">
        <v>88</v>
      </c>
      <c r="E198" s="154">
        <v>14993</v>
      </c>
      <c r="F198" s="159"/>
      <c r="G198" s="199"/>
      <c r="H198" s="200"/>
      <c r="I198" s="200"/>
      <c r="J198" s="201"/>
    </row>
    <row r="199" spans="1:10" s="202" customFormat="1" ht="12">
      <c r="A199" s="156">
        <v>240314</v>
      </c>
      <c r="B199" s="157" t="s">
        <v>1409</v>
      </c>
      <c r="C199" s="152" t="s">
        <v>89</v>
      </c>
      <c r="D199" s="160" t="s">
        <v>90</v>
      </c>
      <c r="E199" s="154">
        <v>22947</v>
      </c>
      <c r="F199" s="159"/>
      <c r="G199" s="199"/>
      <c r="H199" s="200"/>
      <c r="I199" s="200"/>
      <c r="J199" s="201"/>
    </row>
    <row r="200" spans="1:10" s="202" customFormat="1" ht="12">
      <c r="A200" s="156">
        <v>240314</v>
      </c>
      <c r="B200" s="157" t="s">
        <v>1409</v>
      </c>
      <c r="C200" s="152" t="s">
        <v>91</v>
      </c>
      <c r="D200" s="160" t="s">
        <v>92</v>
      </c>
      <c r="E200" s="154">
        <v>20842</v>
      </c>
      <c r="F200" s="159"/>
      <c r="G200" s="199"/>
      <c r="H200" s="200"/>
      <c r="I200" s="200"/>
      <c r="J200" s="201"/>
    </row>
    <row r="201" spans="1:10" s="202" customFormat="1" ht="12">
      <c r="A201" s="156">
        <v>240314</v>
      </c>
      <c r="B201" s="157" t="s">
        <v>1409</v>
      </c>
      <c r="C201" s="152" t="s">
        <v>93</v>
      </c>
      <c r="D201" s="160" t="s">
        <v>94</v>
      </c>
      <c r="E201" s="154">
        <v>26937</v>
      </c>
      <c r="F201" s="159"/>
      <c r="G201" s="199"/>
      <c r="H201" s="200"/>
      <c r="I201" s="200"/>
      <c r="J201" s="201"/>
    </row>
    <row r="202" spans="1:10" s="202" customFormat="1" ht="12">
      <c r="A202" s="156">
        <v>240314</v>
      </c>
      <c r="B202" s="157" t="s">
        <v>1409</v>
      </c>
      <c r="C202" s="152" t="s">
        <v>95</v>
      </c>
      <c r="D202" s="160" t="s">
        <v>96</v>
      </c>
      <c r="E202" s="154">
        <v>36375</v>
      </c>
      <c r="F202" s="159"/>
      <c r="G202" s="199"/>
      <c r="H202" s="200"/>
      <c r="I202" s="200"/>
      <c r="J202" s="201"/>
    </row>
    <row r="203" spans="1:10" s="202" customFormat="1" ht="12">
      <c r="A203" s="156">
        <v>240314</v>
      </c>
      <c r="B203" s="157" t="s">
        <v>1409</v>
      </c>
      <c r="C203" s="152" t="s">
        <v>97</v>
      </c>
      <c r="D203" s="160" t="s">
        <v>98</v>
      </c>
      <c r="E203" s="154">
        <v>14795</v>
      </c>
      <c r="F203" s="159"/>
      <c r="G203" s="199"/>
      <c r="H203" s="200"/>
      <c r="I203" s="200"/>
      <c r="J203" s="201"/>
    </row>
    <row r="204" spans="1:10" s="202" customFormat="1" ht="12">
      <c r="A204" s="156">
        <v>240314</v>
      </c>
      <c r="B204" s="157" t="s">
        <v>1409</v>
      </c>
      <c r="C204" s="152" t="s">
        <v>99</v>
      </c>
      <c r="D204" s="160" t="s">
        <v>100</v>
      </c>
      <c r="E204" s="154">
        <v>30801</v>
      </c>
      <c r="F204" s="159"/>
      <c r="G204" s="199"/>
      <c r="H204" s="200"/>
      <c r="I204" s="200"/>
      <c r="J204" s="201"/>
    </row>
    <row r="205" spans="1:10" s="202" customFormat="1" ht="12">
      <c r="A205" s="156">
        <v>240314</v>
      </c>
      <c r="B205" s="157" t="s">
        <v>1409</v>
      </c>
      <c r="C205" s="152" t="s">
        <v>101</v>
      </c>
      <c r="D205" s="160" t="s">
        <v>102</v>
      </c>
      <c r="E205" s="154">
        <v>33187</v>
      </c>
      <c r="F205" s="159"/>
      <c r="G205" s="199"/>
      <c r="H205" s="200"/>
      <c r="I205" s="200"/>
      <c r="J205" s="201"/>
    </row>
    <row r="206" spans="1:10" s="202" customFormat="1" ht="12">
      <c r="A206" s="156">
        <v>240314</v>
      </c>
      <c r="B206" s="157" t="s">
        <v>1409</v>
      </c>
      <c r="C206" s="152" t="s">
        <v>103</v>
      </c>
      <c r="D206" s="160" t="s">
        <v>104</v>
      </c>
      <c r="E206" s="154">
        <v>42544</v>
      </c>
      <c r="F206" s="159"/>
      <c r="G206" s="199"/>
      <c r="H206" s="200"/>
      <c r="I206" s="200"/>
      <c r="J206" s="201"/>
    </row>
    <row r="207" spans="1:10" s="202" customFormat="1" ht="12">
      <c r="A207" s="156">
        <v>240314</v>
      </c>
      <c r="B207" s="157" t="s">
        <v>1409</v>
      </c>
      <c r="C207" s="152" t="s">
        <v>105</v>
      </c>
      <c r="D207" s="160" t="s">
        <v>106</v>
      </c>
      <c r="E207" s="154">
        <v>18008</v>
      </c>
      <c r="F207" s="159"/>
      <c r="G207" s="199"/>
      <c r="H207" s="200"/>
      <c r="I207" s="200"/>
      <c r="J207" s="201"/>
    </row>
    <row r="208" spans="1:10" s="202" customFormat="1" ht="12">
      <c r="A208" s="156">
        <v>240314</v>
      </c>
      <c r="B208" s="157" t="s">
        <v>1409</v>
      </c>
      <c r="C208" s="152" t="s">
        <v>107</v>
      </c>
      <c r="D208" s="160" t="s">
        <v>108</v>
      </c>
      <c r="E208" s="154">
        <v>18710</v>
      </c>
      <c r="F208" s="159"/>
      <c r="G208" s="199"/>
      <c r="H208" s="200"/>
      <c r="I208" s="200"/>
      <c r="J208" s="201"/>
    </row>
    <row r="209" spans="1:10" s="202" customFormat="1" ht="12">
      <c r="A209" s="156">
        <v>240314</v>
      </c>
      <c r="B209" s="157" t="s">
        <v>1409</v>
      </c>
      <c r="C209" s="152">
        <v>219005790</v>
      </c>
      <c r="D209" s="160" t="s">
        <v>109</v>
      </c>
      <c r="E209" s="154">
        <v>35468</v>
      </c>
      <c r="F209" s="159"/>
      <c r="G209" s="199"/>
      <c r="H209" s="200"/>
      <c r="I209" s="200"/>
      <c r="J209" s="201"/>
    </row>
    <row r="210" spans="1:10" s="202" customFormat="1" ht="12">
      <c r="A210" s="156">
        <v>240314</v>
      </c>
      <c r="B210" s="157" t="s">
        <v>1409</v>
      </c>
      <c r="C210" s="152" t="s">
        <v>110</v>
      </c>
      <c r="D210" s="160" t="s">
        <v>111</v>
      </c>
      <c r="E210" s="154">
        <v>7405</v>
      </c>
      <c r="F210" s="159"/>
      <c r="G210" s="199"/>
      <c r="H210" s="200"/>
      <c r="I210" s="200"/>
      <c r="J210" s="201"/>
    </row>
    <row r="211" spans="1:10" s="202" customFormat="1" ht="12">
      <c r="A211" s="156">
        <v>240314</v>
      </c>
      <c r="B211" s="157" t="s">
        <v>1409</v>
      </c>
      <c r="C211" s="152" t="s">
        <v>112</v>
      </c>
      <c r="D211" s="160" t="s">
        <v>113</v>
      </c>
      <c r="E211" s="154">
        <v>11163</v>
      </c>
      <c r="F211" s="159"/>
      <c r="G211" s="199"/>
      <c r="H211" s="200"/>
      <c r="I211" s="200"/>
      <c r="J211" s="201"/>
    </row>
    <row r="212" spans="1:10" s="202" customFormat="1" ht="12">
      <c r="A212" s="156">
        <v>240314</v>
      </c>
      <c r="B212" s="157" t="s">
        <v>1409</v>
      </c>
      <c r="C212" s="152" t="s">
        <v>114</v>
      </c>
      <c r="D212" s="160" t="s">
        <v>115</v>
      </c>
      <c r="E212" s="154">
        <v>7854</v>
      </c>
      <c r="F212" s="159"/>
      <c r="G212" s="199"/>
      <c r="H212" s="200"/>
      <c r="I212" s="200"/>
      <c r="J212" s="201"/>
    </row>
    <row r="213" spans="1:10" s="202" customFormat="1" ht="12">
      <c r="A213" s="156">
        <v>240314</v>
      </c>
      <c r="B213" s="157" t="s">
        <v>1409</v>
      </c>
      <c r="C213" s="152" t="s">
        <v>116</v>
      </c>
      <c r="D213" s="160" t="s">
        <v>117</v>
      </c>
      <c r="E213" s="154">
        <v>10238</v>
      </c>
      <c r="F213" s="159"/>
      <c r="G213" s="199"/>
      <c r="H213" s="200"/>
      <c r="I213" s="200"/>
      <c r="J213" s="201"/>
    </row>
    <row r="214" spans="1:10" s="202" customFormat="1" ht="12">
      <c r="A214" s="156">
        <v>240314</v>
      </c>
      <c r="B214" s="157" t="s">
        <v>1409</v>
      </c>
      <c r="C214" s="152" t="s">
        <v>118</v>
      </c>
      <c r="D214" s="160" t="s">
        <v>119</v>
      </c>
      <c r="E214" s="154">
        <v>37305</v>
      </c>
      <c r="F214" s="159"/>
      <c r="G214" s="199"/>
      <c r="H214" s="200"/>
      <c r="I214" s="200"/>
      <c r="J214" s="201"/>
    </row>
    <row r="215" spans="1:10" s="202" customFormat="1" ht="12">
      <c r="A215" s="156">
        <v>240314</v>
      </c>
      <c r="B215" s="157" t="s">
        <v>1409</v>
      </c>
      <c r="C215" s="152" t="s">
        <v>120</v>
      </c>
      <c r="D215" s="160" t="s">
        <v>121</v>
      </c>
      <c r="E215" s="154">
        <v>18391</v>
      </c>
      <c r="F215" s="159"/>
      <c r="G215" s="199"/>
      <c r="H215" s="200"/>
      <c r="I215" s="200"/>
      <c r="J215" s="201"/>
    </row>
    <row r="216" spans="1:10" s="202" customFormat="1" ht="12">
      <c r="A216" s="156">
        <v>240314</v>
      </c>
      <c r="B216" s="157" t="s">
        <v>1409</v>
      </c>
      <c r="C216" s="152" t="s">
        <v>122</v>
      </c>
      <c r="D216" s="160" t="s">
        <v>123</v>
      </c>
      <c r="E216" s="154">
        <v>7077</v>
      </c>
      <c r="F216" s="159"/>
      <c r="G216" s="199"/>
      <c r="H216" s="200"/>
      <c r="I216" s="200"/>
      <c r="J216" s="201"/>
    </row>
    <row r="217" spans="1:10" s="202" customFormat="1" ht="12">
      <c r="A217" s="156">
        <v>240314</v>
      </c>
      <c r="B217" s="157" t="s">
        <v>1409</v>
      </c>
      <c r="C217" s="152" t="s">
        <v>124</v>
      </c>
      <c r="D217" s="160" t="s">
        <v>125</v>
      </c>
      <c r="E217" s="154">
        <v>11545</v>
      </c>
      <c r="F217" s="159"/>
      <c r="G217" s="199"/>
      <c r="H217" s="200"/>
      <c r="I217" s="200"/>
      <c r="J217" s="201"/>
    </row>
    <row r="218" spans="1:10" s="202" customFormat="1" ht="12">
      <c r="A218" s="156">
        <v>240314</v>
      </c>
      <c r="B218" s="157" t="s">
        <v>1409</v>
      </c>
      <c r="C218" s="152" t="s">
        <v>126</v>
      </c>
      <c r="D218" s="160" t="s">
        <v>127</v>
      </c>
      <c r="E218" s="154">
        <v>15254</v>
      </c>
      <c r="F218" s="159"/>
      <c r="G218" s="199"/>
      <c r="H218" s="200"/>
      <c r="I218" s="200"/>
      <c r="J218" s="201"/>
    </row>
    <row r="219" spans="1:10" s="202" customFormat="1" ht="12">
      <c r="A219" s="156">
        <v>240314</v>
      </c>
      <c r="B219" s="157" t="s">
        <v>1409</v>
      </c>
      <c r="C219" s="152" t="s">
        <v>128</v>
      </c>
      <c r="D219" s="160" t="s">
        <v>129</v>
      </c>
      <c r="E219" s="154">
        <v>25011</v>
      </c>
      <c r="F219" s="159"/>
      <c r="G219" s="199"/>
      <c r="H219" s="200"/>
      <c r="I219" s="200"/>
      <c r="J219" s="201"/>
    </row>
    <row r="220" spans="1:10" s="202" customFormat="1" ht="12">
      <c r="A220" s="156">
        <v>240314</v>
      </c>
      <c r="B220" s="157" t="s">
        <v>1409</v>
      </c>
      <c r="C220" s="152" t="s">
        <v>130</v>
      </c>
      <c r="D220" s="160" t="s">
        <v>131</v>
      </c>
      <c r="E220" s="154">
        <v>8346</v>
      </c>
      <c r="F220" s="159"/>
      <c r="G220" s="199"/>
      <c r="H220" s="200"/>
      <c r="I220" s="200"/>
      <c r="J220" s="201"/>
    </row>
    <row r="221" spans="1:10" s="202" customFormat="1" ht="12">
      <c r="A221" s="156">
        <v>240314</v>
      </c>
      <c r="B221" s="157" t="s">
        <v>1409</v>
      </c>
      <c r="C221" s="152" t="s">
        <v>132</v>
      </c>
      <c r="D221" s="160" t="s">
        <v>133</v>
      </c>
      <c r="E221" s="154">
        <v>46101</v>
      </c>
      <c r="F221" s="159"/>
      <c r="G221" s="199"/>
      <c r="H221" s="200"/>
      <c r="I221" s="200"/>
      <c r="J221" s="201"/>
    </row>
    <row r="222" spans="1:10" s="202" customFormat="1" ht="12">
      <c r="A222" s="156">
        <v>240314</v>
      </c>
      <c r="B222" s="157" t="s">
        <v>1409</v>
      </c>
      <c r="C222" s="152" t="s">
        <v>134</v>
      </c>
      <c r="D222" s="160" t="s">
        <v>135</v>
      </c>
      <c r="E222" s="154">
        <v>22584</v>
      </c>
      <c r="F222" s="159"/>
      <c r="G222" s="199"/>
      <c r="H222" s="200"/>
      <c r="I222" s="200"/>
      <c r="J222" s="201"/>
    </row>
    <row r="223" spans="1:10" s="202" customFormat="1" ht="12">
      <c r="A223" s="156">
        <v>240314</v>
      </c>
      <c r="B223" s="157" t="s">
        <v>1409</v>
      </c>
      <c r="C223" s="152" t="s">
        <v>136</v>
      </c>
      <c r="D223" s="160" t="s">
        <v>137</v>
      </c>
      <c r="E223" s="154">
        <v>19712</v>
      </c>
      <c r="F223" s="159"/>
      <c r="G223" s="199"/>
      <c r="H223" s="200"/>
      <c r="I223" s="200"/>
      <c r="J223" s="201"/>
    </row>
    <row r="224" spans="1:10" s="202" customFormat="1" ht="12">
      <c r="A224" s="156">
        <v>240314</v>
      </c>
      <c r="B224" s="157" t="s">
        <v>1409</v>
      </c>
      <c r="C224" s="152" t="s">
        <v>138</v>
      </c>
      <c r="D224" s="160" t="s">
        <v>139</v>
      </c>
      <c r="E224" s="154">
        <v>37961</v>
      </c>
      <c r="F224" s="159"/>
      <c r="G224" s="199"/>
      <c r="H224" s="200"/>
      <c r="I224" s="200"/>
      <c r="J224" s="201"/>
    </row>
    <row r="225" spans="1:10" s="202" customFormat="1" ht="12">
      <c r="A225" s="156">
        <v>240314</v>
      </c>
      <c r="B225" s="157" t="s">
        <v>1409</v>
      </c>
      <c r="C225" s="152" t="s">
        <v>140</v>
      </c>
      <c r="D225" s="160" t="s">
        <v>141</v>
      </c>
      <c r="E225" s="154">
        <v>66192</v>
      </c>
      <c r="F225" s="159"/>
      <c r="G225" s="199"/>
      <c r="H225" s="200"/>
      <c r="I225" s="200"/>
      <c r="J225" s="201"/>
    </row>
    <row r="226" spans="1:10" s="202" customFormat="1" ht="12">
      <c r="A226" s="156">
        <v>240314</v>
      </c>
      <c r="B226" s="157" t="s">
        <v>1409</v>
      </c>
      <c r="C226" s="152" t="s">
        <v>142</v>
      </c>
      <c r="D226" s="160" t="s">
        <v>143</v>
      </c>
      <c r="E226" s="154">
        <v>30427</v>
      </c>
      <c r="F226" s="159"/>
      <c r="G226" s="199"/>
      <c r="H226" s="200"/>
      <c r="I226" s="200"/>
      <c r="J226" s="201"/>
    </row>
    <row r="227" spans="1:10" s="202" customFormat="1" ht="12">
      <c r="A227" s="156">
        <v>240314</v>
      </c>
      <c r="B227" s="157" t="s">
        <v>1409</v>
      </c>
      <c r="C227" s="152" t="s">
        <v>144</v>
      </c>
      <c r="D227" s="160" t="s">
        <v>145</v>
      </c>
      <c r="E227" s="154">
        <v>18866</v>
      </c>
      <c r="F227" s="159"/>
      <c r="G227" s="199"/>
      <c r="H227" s="200"/>
      <c r="I227" s="200"/>
      <c r="J227" s="201"/>
    </row>
    <row r="228" spans="1:10" s="202" customFormat="1" ht="12">
      <c r="A228" s="156">
        <v>240314</v>
      </c>
      <c r="B228" s="157" t="s">
        <v>1409</v>
      </c>
      <c r="C228" s="152" t="s">
        <v>146</v>
      </c>
      <c r="D228" s="160" t="s">
        <v>147</v>
      </c>
      <c r="E228" s="154">
        <v>37283</v>
      </c>
      <c r="F228" s="159"/>
      <c r="G228" s="199"/>
      <c r="H228" s="200"/>
      <c r="I228" s="200"/>
      <c r="J228" s="201"/>
    </row>
    <row r="229" spans="1:10" s="202" customFormat="1" ht="12">
      <c r="A229" s="156">
        <v>240314</v>
      </c>
      <c r="B229" s="157" t="s">
        <v>1409</v>
      </c>
      <c r="C229" s="152" t="s">
        <v>148</v>
      </c>
      <c r="D229" s="160" t="s">
        <v>149</v>
      </c>
      <c r="E229" s="154">
        <v>18321</v>
      </c>
      <c r="F229" s="159"/>
      <c r="G229" s="199"/>
      <c r="H229" s="200"/>
      <c r="I229" s="200"/>
      <c r="J229" s="201"/>
    </row>
    <row r="230" spans="1:10" s="202" customFormat="1" ht="12">
      <c r="A230" s="156">
        <v>240314</v>
      </c>
      <c r="B230" s="157" t="s">
        <v>1409</v>
      </c>
      <c r="C230" s="152" t="s">
        <v>150</v>
      </c>
      <c r="D230" s="160" t="s">
        <v>151</v>
      </c>
      <c r="E230" s="154">
        <v>34095</v>
      </c>
      <c r="F230" s="159"/>
      <c r="G230" s="199"/>
      <c r="H230" s="200"/>
      <c r="I230" s="200"/>
      <c r="J230" s="201"/>
    </row>
    <row r="231" spans="1:10" s="202" customFormat="1" ht="12">
      <c r="A231" s="156">
        <v>240314</v>
      </c>
      <c r="B231" s="157" t="s">
        <v>1409</v>
      </c>
      <c r="C231" s="152" t="s">
        <v>152</v>
      </c>
      <c r="D231" s="160" t="s">
        <v>153</v>
      </c>
      <c r="E231" s="154">
        <v>86410</v>
      </c>
      <c r="F231" s="159"/>
      <c r="G231" s="199"/>
      <c r="H231" s="200"/>
      <c r="I231" s="200"/>
      <c r="J231" s="201"/>
    </row>
    <row r="232" spans="1:10" s="202" customFormat="1" ht="12">
      <c r="A232" s="156">
        <v>240314</v>
      </c>
      <c r="B232" s="157" t="s">
        <v>1409</v>
      </c>
      <c r="C232" s="152" t="s">
        <v>154</v>
      </c>
      <c r="D232" s="160" t="s">
        <v>155</v>
      </c>
      <c r="E232" s="154">
        <v>29171</v>
      </c>
      <c r="F232" s="159"/>
      <c r="G232" s="199"/>
      <c r="H232" s="200"/>
      <c r="I232" s="200"/>
      <c r="J232" s="201"/>
    </row>
    <row r="233" spans="1:10" s="202" customFormat="1" ht="12">
      <c r="A233" s="156">
        <v>240314</v>
      </c>
      <c r="B233" s="157" t="s">
        <v>1409</v>
      </c>
      <c r="C233" s="152" t="s">
        <v>156</v>
      </c>
      <c r="D233" s="160" t="s">
        <v>157</v>
      </c>
      <c r="E233" s="154">
        <v>25393</v>
      </c>
      <c r="F233" s="159"/>
      <c r="G233" s="199"/>
      <c r="H233" s="200"/>
      <c r="I233" s="200"/>
      <c r="J233" s="201"/>
    </row>
    <row r="234" spans="1:10" s="202" customFormat="1" ht="12">
      <c r="A234" s="156">
        <v>240314</v>
      </c>
      <c r="B234" s="157" t="s">
        <v>1409</v>
      </c>
      <c r="C234" s="152" t="s">
        <v>158</v>
      </c>
      <c r="D234" s="160" t="s">
        <v>159</v>
      </c>
      <c r="E234" s="154">
        <v>6558</v>
      </c>
      <c r="F234" s="159"/>
      <c r="G234" s="199"/>
      <c r="H234" s="200"/>
      <c r="I234" s="200"/>
      <c r="J234" s="201"/>
    </row>
    <row r="235" spans="1:10" s="202" customFormat="1" ht="12">
      <c r="A235" s="156">
        <v>240314</v>
      </c>
      <c r="B235" s="157" t="s">
        <v>1409</v>
      </c>
      <c r="C235" s="152" t="s">
        <v>160</v>
      </c>
      <c r="D235" s="160" t="s">
        <v>161</v>
      </c>
      <c r="E235" s="154">
        <v>15633</v>
      </c>
      <c r="F235" s="159"/>
      <c r="G235" s="199"/>
      <c r="H235" s="200"/>
      <c r="I235" s="200"/>
      <c r="J235" s="201"/>
    </row>
    <row r="236" spans="1:10" s="202" customFormat="1" ht="12">
      <c r="A236" s="156">
        <v>240314</v>
      </c>
      <c r="B236" s="157" t="s">
        <v>1409</v>
      </c>
      <c r="C236" s="152" t="s">
        <v>162</v>
      </c>
      <c r="D236" s="160" t="s">
        <v>163</v>
      </c>
      <c r="E236" s="154">
        <v>25459</v>
      </c>
      <c r="F236" s="159"/>
      <c r="G236" s="199"/>
      <c r="H236" s="200"/>
      <c r="I236" s="200"/>
      <c r="J236" s="201"/>
    </row>
    <row r="237" spans="1:10" s="202" customFormat="1" ht="12">
      <c r="A237" s="156">
        <v>240314</v>
      </c>
      <c r="B237" s="157" t="s">
        <v>1409</v>
      </c>
      <c r="C237" s="152" t="s">
        <v>164</v>
      </c>
      <c r="D237" s="160" t="s">
        <v>165</v>
      </c>
      <c r="E237" s="154">
        <v>25560</v>
      </c>
      <c r="F237" s="159"/>
      <c r="G237" s="199"/>
      <c r="H237" s="200"/>
      <c r="I237" s="200"/>
      <c r="J237" s="201"/>
    </row>
    <row r="238" spans="1:10" s="202" customFormat="1" ht="12">
      <c r="A238" s="156">
        <v>240314</v>
      </c>
      <c r="B238" s="157" t="s">
        <v>1409</v>
      </c>
      <c r="C238" s="152" t="s">
        <v>166</v>
      </c>
      <c r="D238" s="160" t="s">
        <v>167</v>
      </c>
      <c r="E238" s="154">
        <v>32172</v>
      </c>
      <c r="F238" s="159"/>
      <c r="G238" s="199"/>
      <c r="H238" s="200"/>
      <c r="I238" s="200"/>
      <c r="J238" s="201"/>
    </row>
    <row r="239" spans="1:10" s="202" customFormat="1" ht="12">
      <c r="A239" s="156">
        <v>240314</v>
      </c>
      <c r="B239" s="157" t="s">
        <v>1409</v>
      </c>
      <c r="C239" s="152" t="s">
        <v>168</v>
      </c>
      <c r="D239" s="160" t="s">
        <v>169</v>
      </c>
      <c r="E239" s="154">
        <v>33500</v>
      </c>
      <c r="F239" s="159"/>
      <c r="G239" s="199"/>
      <c r="H239" s="200"/>
      <c r="I239" s="200"/>
      <c r="J239" s="201"/>
    </row>
    <row r="240" spans="1:10" s="202" customFormat="1" ht="12">
      <c r="A240" s="156">
        <v>240314</v>
      </c>
      <c r="B240" s="157" t="s">
        <v>1409</v>
      </c>
      <c r="C240" s="152" t="s">
        <v>170</v>
      </c>
      <c r="D240" s="160" t="s">
        <v>171</v>
      </c>
      <c r="E240" s="154">
        <v>98839</v>
      </c>
      <c r="F240" s="159"/>
      <c r="G240" s="199"/>
      <c r="H240" s="200"/>
      <c r="I240" s="200"/>
      <c r="J240" s="201"/>
    </row>
    <row r="241" spans="1:10" s="202" customFormat="1" ht="12">
      <c r="A241" s="156">
        <v>240314</v>
      </c>
      <c r="B241" s="157" t="s">
        <v>1409</v>
      </c>
      <c r="C241" s="152" t="s">
        <v>172</v>
      </c>
      <c r="D241" s="160" t="s">
        <v>173</v>
      </c>
      <c r="E241" s="154">
        <v>17906</v>
      </c>
      <c r="F241" s="159"/>
      <c r="G241" s="199"/>
      <c r="H241" s="200"/>
      <c r="I241" s="200"/>
      <c r="J241" s="201"/>
    </row>
    <row r="242" spans="1:10" s="202" customFormat="1" ht="12">
      <c r="A242" s="156">
        <v>240314</v>
      </c>
      <c r="B242" s="157" t="s">
        <v>1409</v>
      </c>
      <c r="C242" s="152" t="s">
        <v>174</v>
      </c>
      <c r="D242" s="160" t="s">
        <v>175</v>
      </c>
      <c r="E242" s="154">
        <v>25928</v>
      </c>
      <c r="F242" s="159"/>
      <c r="G242" s="199"/>
      <c r="H242" s="200"/>
      <c r="I242" s="200"/>
      <c r="J242" s="201"/>
    </row>
    <row r="243" spans="1:10" s="202" customFormat="1" ht="12">
      <c r="A243" s="156">
        <v>240314</v>
      </c>
      <c r="B243" s="157" t="s">
        <v>1409</v>
      </c>
      <c r="C243" s="152" t="s">
        <v>176</v>
      </c>
      <c r="D243" s="160" t="s">
        <v>177</v>
      </c>
      <c r="E243" s="154">
        <v>14224</v>
      </c>
      <c r="F243" s="159"/>
      <c r="G243" s="199"/>
      <c r="H243" s="200"/>
      <c r="I243" s="200"/>
      <c r="J243" s="201"/>
    </row>
    <row r="244" spans="1:10" s="202" customFormat="1" ht="12">
      <c r="A244" s="156">
        <v>240314</v>
      </c>
      <c r="B244" s="157" t="s">
        <v>1409</v>
      </c>
      <c r="C244" s="152" t="s">
        <v>178</v>
      </c>
      <c r="D244" s="160" t="s">
        <v>179</v>
      </c>
      <c r="E244" s="154">
        <v>11582</v>
      </c>
      <c r="F244" s="159"/>
      <c r="G244" s="199"/>
      <c r="H244" s="200"/>
      <c r="I244" s="200"/>
      <c r="J244" s="201"/>
    </row>
    <row r="245" spans="1:10" s="202" customFormat="1" ht="12">
      <c r="A245" s="156">
        <v>240314</v>
      </c>
      <c r="B245" s="157" t="s">
        <v>1409</v>
      </c>
      <c r="C245" s="152" t="s">
        <v>180</v>
      </c>
      <c r="D245" s="160" t="s">
        <v>181</v>
      </c>
      <c r="E245" s="154">
        <v>9236</v>
      </c>
      <c r="F245" s="159"/>
      <c r="G245" s="199"/>
      <c r="H245" s="200"/>
      <c r="I245" s="200"/>
      <c r="J245" s="201"/>
    </row>
    <row r="246" spans="1:10" s="202" customFormat="1" ht="12">
      <c r="A246" s="156">
        <v>240314</v>
      </c>
      <c r="B246" s="157" t="s">
        <v>1409</v>
      </c>
      <c r="C246" s="152" t="s">
        <v>182</v>
      </c>
      <c r="D246" s="160" t="s">
        <v>183</v>
      </c>
      <c r="E246" s="154">
        <v>47941</v>
      </c>
      <c r="F246" s="159"/>
      <c r="G246" s="199"/>
      <c r="H246" s="200"/>
      <c r="I246" s="200"/>
      <c r="J246" s="201"/>
    </row>
    <row r="247" spans="1:10" s="202" customFormat="1" ht="12">
      <c r="A247" s="156">
        <v>240314</v>
      </c>
      <c r="B247" s="157" t="s">
        <v>1409</v>
      </c>
      <c r="C247" s="152">
        <v>213013030</v>
      </c>
      <c r="D247" s="160" t="s">
        <v>184</v>
      </c>
      <c r="E247" s="154">
        <v>21884</v>
      </c>
      <c r="F247" s="159"/>
      <c r="G247" s="199"/>
      <c r="H247" s="200"/>
      <c r="I247" s="200"/>
      <c r="J247" s="201"/>
    </row>
    <row r="248" spans="1:10" s="202" customFormat="1" ht="12">
      <c r="A248" s="156">
        <v>240314</v>
      </c>
      <c r="B248" s="157" t="s">
        <v>1409</v>
      </c>
      <c r="C248" s="152" t="s">
        <v>185</v>
      </c>
      <c r="D248" s="160" t="s">
        <v>186</v>
      </c>
      <c r="E248" s="154">
        <v>15982</v>
      </c>
      <c r="F248" s="159"/>
      <c r="G248" s="199"/>
      <c r="H248" s="200"/>
      <c r="I248" s="200"/>
      <c r="J248" s="201"/>
    </row>
    <row r="249" spans="1:10" s="202" customFormat="1" ht="12">
      <c r="A249" s="156">
        <v>240314</v>
      </c>
      <c r="B249" s="157" t="s">
        <v>1409</v>
      </c>
      <c r="C249" s="152" t="s">
        <v>187</v>
      </c>
      <c r="D249" s="160" t="s">
        <v>188</v>
      </c>
      <c r="E249" s="154">
        <v>88733</v>
      </c>
      <c r="F249" s="159"/>
      <c r="G249" s="199"/>
      <c r="H249" s="200"/>
      <c r="I249" s="200"/>
      <c r="J249" s="201"/>
    </row>
    <row r="250" spans="1:10" s="202" customFormat="1" ht="12">
      <c r="A250" s="156">
        <v>240314</v>
      </c>
      <c r="B250" s="157" t="s">
        <v>1409</v>
      </c>
      <c r="C250" s="152" t="s">
        <v>189</v>
      </c>
      <c r="D250" s="160" t="s">
        <v>190</v>
      </c>
      <c r="E250" s="154">
        <v>10715</v>
      </c>
      <c r="F250" s="159"/>
      <c r="G250" s="199"/>
      <c r="H250" s="200"/>
      <c r="I250" s="200"/>
      <c r="J250" s="201"/>
    </row>
    <row r="251" spans="1:10" s="202" customFormat="1" ht="12">
      <c r="A251" s="156">
        <v>240314</v>
      </c>
      <c r="B251" s="157" t="s">
        <v>1409</v>
      </c>
      <c r="C251" s="152">
        <v>217413074</v>
      </c>
      <c r="D251" s="160" t="s">
        <v>191</v>
      </c>
      <c r="E251" s="154">
        <v>37931</v>
      </c>
      <c r="F251" s="159"/>
      <c r="G251" s="199"/>
      <c r="H251" s="200"/>
      <c r="I251" s="200"/>
      <c r="J251" s="201"/>
    </row>
    <row r="252" spans="1:10" s="202" customFormat="1" ht="12">
      <c r="A252" s="156">
        <v>240314</v>
      </c>
      <c r="B252" s="157" t="s">
        <v>1409</v>
      </c>
      <c r="C252" s="152">
        <v>214013140</v>
      </c>
      <c r="D252" s="160" t="s">
        <v>192</v>
      </c>
      <c r="E252" s="154">
        <v>38195</v>
      </c>
      <c r="F252" s="159"/>
      <c r="G252" s="199"/>
      <c r="H252" s="200"/>
      <c r="I252" s="200"/>
      <c r="J252" s="201"/>
    </row>
    <row r="253" spans="1:10" s="202" customFormat="1" ht="12">
      <c r="A253" s="156">
        <v>240314</v>
      </c>
      <c r="B253" s="157" t="s">
        <v>1409</v>
      </c>
      <c r="C253" s="152">
        <v>216013160</v>
      </c>
      <c r="D253" s="160" t="s">
        <v>193</v>
      </c>
      <c r="E253" s="154">
        <v>15852</v>
      </c>
      <c r="F253" s="159"/>
      <c r="G253" s="199"/>
      <c r="H253" s="200"/>
      <c r="I253" s="200"/>
      <c r="J253" s="201"/>
    </row>
    <row r="254" spans="1:10" s="202" customFormat="1" ht="12">
      <c r="A254" s="156">
        <v>240314</v>
      </c>
      <c r="B254" s="157" t="s">
        <v>1409</v>
      </c>
      <c r="C254" s="152">
        <v>218813188</v>
      </c>
      <c r="D254" s="160" t="s">
        <v>194</v>
      </c>
      <c r="E254" s="154">
        <v>22797</v>
      </c>
      <c r="F254" s="159"/>
      <c r="G254" s="199"/>
      <c r="H254" s="200"/>
      <c r="I254" s="200"/>
      <c r="J254" s="201"/>
    </row>
    <row r="255" spans="1:10" s="202" customFormat="1" ht="12">
      <c r="A255" s="156">
        <v>240314</v>
      </c>
      <c r="B255" s="157" t="s">
        <v>1409</v>
      </c>
      <c r="C255" s="152">
        <v>211213212</v>
      </c>
      <c r="D255" s="160" t="s">
        <v>195</v>
      </c>
      <c r="E255" s="154">
        <v>29122</v>
      </c>
      <c r="F255" s="159"/>
      <c r="G255" s="199"/>
      <c r="H255" s="200"/>
      <c r="I255" s="200"/>
      <c r="J255" s="201"/>
    </row>
    <row r="256" spans="1:10" s="202" customFormat="1" ht="12">
      <c r="A256" s="156">
        <v>240314</v>
      </c>
      <c r="B256" s="157" t="s">
        <v>1409</v>
      </c>
      <c r="C256" s="152">
        <v>212213222</v>
      </c>
      <c r="D256" s="160" t="s">
        <v>196</v>
      </c>
      <c r="E256" s="154">
        <v>23323</v>
      </c>
      <c r="F256" s="159"/>
      <c r="G256" s="199"/>
      <c r="H256" s="200"/>
      <c r="I256" s="200"/>
      <c r="J256" s="201"/>
    </row>
    <row r="257" spans="1:10" s="202" customFormat="1" ht="12">
      <c r="A257" s="156">
        <v>240314</v>
      </c>
      <c r="B257" s="157" t="s">
        <v>1409</v>
      </c>
      <c r="C257" s="152">
        <v>214413244</v>
      </c>
      <c r="D257" s="160" t="s">
        <v>197</v>
      </c>
      <c r="E257" s="154">
        <v>108241</v>
      </c>
      <c r="F257" s="159"/>
      <c r="G257" s="199"/>
      <c r="H257" s="200"/>
      <c r="I257" s="200"/>
      <c r="J257" s="201"/>
    </row>
    <row r="258" spans="1:10" s="202" customFormat="1" ht="12">
      <c r="A258" s="156">
        <v>240314</v>
      </c>
      <c r="B258" s="157" t="s">
        <v>1409</v>
      </c>
      <c r="C258" s="152">
        <v>214813248</v>
      </c>
      <c r="D258" s="160" t="s">
        <v>198</v>
      </c>
      <c r="E258" s="154">
        <v>12107</v>
      </c>
      <c r="F258" s="159"/>
      <c r="G258" s="199"/>
      <c r="H258" s="200"/>
      <c r="I258" s="200"/>
      <c r="J258" s="201"/>
    </row>
    <row r="259" spans="1:10" s="202" customFormat="1" ht="12">
      <c r="A259" s="156">
        <v>240314</v>
      </c>
      <c r="B259" s="157" t="s">
        <v>1409</v>
      </c>
      <c r="C259" s="152">
        <v>216813268</v>
      </c>
      <c r="D259" s="160" t="s">
        <v>199</v>
      </c>
      <c r="E259" s="154">
        <v>19508</v>
      </c>
      <c r="F259" s="159"/>
      <c r="G259" s="199"/>
      <c r="H259" s="200"/>
      <c r="I259" s="200"/>
      <c r="J259" s="201"/>
    </row>
    <row r="260" spans="1:10" s="202" customFormat="1" ht="12">
      <c r="A260" s="156">
        <v>240314</v>
      </c>
      <c r="B260" s="157" t="s">
        <v>1409</v>
      </c>
      <c r="C260" s="152">
        <v>210013300</v>
      </c>
      <c r="D260" s="160" t="s">
        <v>200</v>
      </c>
      <c r="E260" s="154">
        <v>25684</v>
      </c>
      <c r="F260" s="159"/>
      <c r="G260" s="199"/>
      <c r="H260" s="200"/>
      <c r="I260" s="200"/>
      <c r="J260" s="201"/>
    </row>
    <row r="261" spans="1:10" s="202" customFormat="1" ht="12">
      <c r="A261" s="156">
        <v>240314</v>
      </c>
      <c r="B261" s="157" t="s">
        <v>1409</v>
      </c>
      <c r="C261" s="152">
        <v>213313433</v>
      </c>
      <c r="D261" s="160" t="s">
        <v>201</v>
      </c>
      <c r="E261" s="154">
        <v>41037</v>
      </c>
      <c r="F261" s="159"/>
      <c r="G261" s="199"/>
      <c r="H261" s="200"/>
      <c r="I261" s="200"/>
      <c r="J261" s="201"/>
    </row>
    <row r="262" spans="1:10" s="202" customFormat="1" ht="12">
      <c r="A262" s="156">
        <v>240314</v>
      </c>
      <c r="B262" s="157" t="s">
        <v>1409</v>
      </c>
      <c r="C262" s="152">
        <v>214013440</v>
      </c>
      <c r="D262" s="160" t="s">
        <v>202</v>
      </c>
      <c r="E262" s="154">
        <v>22426</v>
      </c>
      <c r="F262" s="159"/>
      <c r="G262" s="199"/>
      <c r="H262" s="200"/>
      <c r="I262" s="200"/>
      <c r="J262" s="201"/>
    </row>
    <row r="263" spans="1:10" s="202" customFormat="1" ht="12">
      <c r="A263" s="156">
        <v>240314</v>
      </c>
      <c r="B263" s="157" t="s">
        <v>1409</v>
      </c>
      <c r="C263" s="152">
        <v>214213442</v>
      </c>
      <c r="D263" s="160" t="s">
        <v>203</v>
      </c>
      <c r="E263" s="154">
        <v>93885</v>
      </c>
      <c r="F263" s="159"/>
      <c r="G263" s="199"/>
      <c r="H263" s="200"/>
      <c r="I263" s="200"/>
      <c r="J263" s="201"/>
    </row>
    <row r="264" spans="1:10" s="202" customFormat="1" ht="12">
      <c r="A264" s="156">
        <v>240314</v>
      </c>
      <c r="B264" s="157" t="s">
        <v>1409</v>
      </c>
      <c r="C264" s="152">
        <v>215813458</v>
      </c>
      <c r="D264" s="160" t="s">
        <v>204</v>
      </c>
      <c r="E264" s="154">
        <v>26879</v>
      </c>
      <c r="F264" s="159"/>
      <c r="G264" s="199"/>
      <c r="H264" s="200"/>
      <c r="I264" s="200"/>
      <c r="J264" s="201"/>
    </row>
    <row r="265" spans="1:10" s="202" customFormat="1" ht="12">
      <c r="A265" s="156">
        <v>240314</v>
      </c>
      <c r="B265" s="157" t="s">
        <v>1409</v>
      </c>
      <c r="C265" s="152">
        <v>216813468</v>
      </c>
      <c r="D265" s="160" t="s">
        <v>205</v>
      </c>
      <c r="E265" s="154">
        <v>76377</v>
      </c>
      <c r="F265" s="159"/>
      <c r="G265" s="199"/>
      <c r="H265" s="200"/>
      <c r="I265" s="200"/>
      <c r="J265" s="201"/>
    </row>
    <row r="266" spans="1:10" s="202" customFormat="1" ht="12">
      <c r="A266" s="156">
        <v>240314</v>
      </c>
      <c r="B266" s="157" t="s">
        <v>1409</v>
      </c>
      <c r="C266" s="152">
        <v>217313473</v>
      </c>
      <c r="D266" s="160" t="s">
        <v>206</v>
      </c>
      <c r="E266" s="154">
        <v>35983</v>
      </c>
      <c r="F266" s="159"/>
      <c r="G266" s="199"/>
      <c r="H266" s="200"/>
      <c r="I266" s="200"/>
      <c r="J266" s="201"/>
    </row>
    <row r="267" spans="1:10" s="202" customFormat="1" ht="12">
      <c r="A267" s="156">
        <v>240314</v>
      </c>
      <c r="B267" s="157" t="s">
        <v>1409</v>
      </c>
      <c r="C267" s="152">
        <v>214913549</v>
      </c>
      <c r="D267" s="160" t="s">
        <v>207</v>
      </c>
      <c r="E267" s="154">
        <v>48379</v>
      </c>
      <c r="F267" s="159"/>
      <c r="G267" s="199"/>
      <c r="H267" s="200"/>
      <c r="I267" s="200"/>
      <c r="J267" s="201"/>
    </row>
    <row r="268" spans="1:10" s="202" customFormat="1" ht="12">
      <c r="A268" s="156">
        <v>240314</v>
      </c>
      <c r="B268" s="157" t="s">
        <v>1409</v>
      </c>
      <c r="C268" s="152">
        <v>218013580</v>
      </c>
      <c r="D268" s="160" t="s">
        <v>208</v>
      </c>
      <c r="E268" s="154">
        <v>12129</v>
      </c>
      <c r="F268" s="159"/>
      <c r="G268" s="199"/>
      <c r="H268" s="200"/>
      <c r="I268" s="200"/>
      <c r="J268" s="201"/>
    </row>
    <row r="269" spans="1:10" s="202" customFormat="1" ht="12">
      <c r="A269" s="156">
        <v>240314</v>
      </c>
      <c r="B269" s="157" t="s">
        <v>1409</v>
      </c>
      <c r="C269" s="152">
        <v>210013600</v>
      </c>
      <c r="D269" s="160" t="s">
        <v>209</v>
      </c>
      <c r="E269" s="154">
        <v>29359</v>
      </c>
      <c r="F269" s="159"/>
      <c r="G269" s="199"/>
      <c r="H269" s="200"/>
      <c r="I269" s="200"/>
      <c r="J269" s="201"/>
    </row>
    <row r="270" spans="1:10" s="202" customFormat="1" ht="12">
      <c r="A270" s="156">
        <v>240314</v>
      </c>
      <c r="B270" s="157" t="s">
        <v>1409</v>
      </c>
      <c r="C270" s="152">
        <v>212013620</v>
      </c>
      <c r="D270" s="160" t="s">
        <v>210</v>
      </c>
      <c r="E270" s="154">
        <v>10437</v>
      </c>
      <c r="F270" s="159"/>
      <c r="G270" s="199"/>
      <c r="H270" s="200"/>
      <c r="I270" s="200"/>
      <c r="J270" s="201"/>
    </row>
    <row r="271" spans="1:10" s="202" customFormat="1" ht="12">
      <c r="A271" s="156">
        <v>240314</v>
      </c>
      <c r="B271" s="157" t="s">
        <v>1409</v>
      </c>
      <c r="C271" s="152">
        <v>214713647</v>
      </c>
      <c r="D271" s="160" t="s">
        <v>211</v>
      </c>
      <c r="E271" s="154">
        <v>23056</v>
      </c>
      <c r="F271" s="159"/>
      <c r="G271" s="199"/>
      <c r="H271" s="200"/>
      <c r="I271" s="200"/>
      <c r="J271" s="201"/>
    </row>
    <row r="272" spans="1:10" s="202" customFormat="1" ht="12">
      <c r="A272" s="156">
        <v>240314</v>
      </c>
      <c r="B272" s="157" t="s">
        <v>1409</v>
      </c>
      <c r="C272" s="152">
        <v>215013650</v>
      </c>
      <c r="D272" s="160" t="s">
        <v>212</v>
      </c>
      <c r="E272" s="154">
        <v>20405</v>
      </c>
      <c r="F272" s="159"/>
      <c r="G272" s="199"/>
      <c r="H272" s="200"/>
      <c r="I272" s="200"/>
      <c r="J272" s="201"/>
    </row>
    <row r="273" spans="1:10" s="202" customFormat="1" ht="12">
      <c r="A273" s="156">
        <v>240314</v>
      </c>
      <c r="B273" s="157" t="s">
        <v>1409</v>
      </c>
      <c r="C273" s="152">
        <v>215413654</v>
      </c>
      <c r="D273" s="160" t="s">
        <v>213</v>
      </c>
      <c r="E273" s="154">
        <v>25768</v>
      </c>
      <c r="F273" s="159"/>
      <c r="G273" s="199"/>
      <c r="H273" s="200"/>
      <c r="I273" s="200"/>
      <c r="J273" s="201"/>
    </row>
    <row r="274" spans="1:10" s="202" customFormat="1" ht="12">
      <c r="A274" s="156">
        <v>240314</v>
      </c>
      <c r="B274" s="157" t="s">
        <v>1409</v>
      </c>
      <c r="C274" s="152">
        <v>215513655</v>
      </c>
      <c r="D274" s="160" t="s">
        <v>214</v>
      </c>
      <c r="E274" s="154">
        <v>24224</v>
      </c>
      <c r="F274" s="159"/>
      <c r="G274" s="199"/>
      <c r="H274" s="200"/>
      <c r="I274" s="200"/>
      <c r="J274" s="201"/>
    </row>
    <row r="275" spans="1:10" s="202" customFormat="1" ht="12">
      <c r="A275" s="156">
        <v>240314</v>
      </c>
      <c r="B275" s="157" t="s">
        <v>1409</v>
      </c>
      <c r="C275" s="152">
        <v>215713657</v>
      </c>
      <c r="D275" s="160" t="s">
        <v>215</v>
      </c>
      <c r="E275" s="154">
        <v>59512</v>
      </c>
      <c r="F275" s="159"/>
      <c r="G275" s="199"/>
      <c r="H275" s="200"/>
      <c r="I275" s="200"/>
      <c r="J275" s="201"/>
    </row>
    <row r="276" spans="1:10" s="202" customFormat="1" ht="12">
      <c r="A276" s="156">
        <v>240314</v>
      </c>
      <c r="B276" s="157" t="s">
        <v>1409</v>
      </c>
      <c r="C276" s="152">
        <v>216713667</v>
      </c>
      <c r="D276" s="160" t="s">
        <v>216</v>
      </c>
      <c r="E276" s="154">
        <v>37495</v>
      </c>
      <c r="F276" s="159"/>
      <c r="G276" s="199"/>
      <c r="H276" s="200"/>
      <c r="I276" s="200"/>
      <c r="J276" s="201"/>
    </row>
    <row r="277" spans="1:10" s="202" customFormat="1" ht="12">
      <c r="A277" s="156">
        <v>240314</v>
      </c>
      <c r="B277" s="157" t="s">
        <v>1409</v>
      </c>
      <c r="C277" s="152">
        <v>217013670</v>
      </c>
      <c r="D277" s="160" t="s">
        <v>217</v>
      </c>
      <c r="E277" s="154">
        <v>51264</v>
      </c>
      <c r="F277" s="159"/>
      <c r="G277" s="199"/>
      <c r="H277" s="200"/>
      <c r="I277" s="200"/>
      <c r="J277" s="201"/>
    </row>
    <row r="278" spans="1:10" s="202" customFormat="1" ht="12">
      <c r="A278" s="156">
        <v>240314</v>
      </c>
      <c r="B278" s="157" t="s">
        <v>1409</v>
      </c>
      <c r="C278" s="152">
        <v>217313673</v>
      </c>
      <c r="D278" s="160" t="s">
        <v>218</v>
      </c>
      <c r="E278" s="154">
        <v>22125</v>
      </c>
      <c r="F278" s="159"/>
      <c r="G278" s="199"/>
      <c r="H278" s="200"/>
      <c r="I278" s="200"/>
      <c r="J278" s="201"/>
    </row>
    <row r="279" spans="1:10" s="202" customFormat="1" ht="12">
      <c r="A279" s="156">
        <v>240314</v>
      </c>
      <c r="B279" s="157" t="s">
        <v>1409</v>
      </c>
      <c r="C279" s="152">
        <v>218313683</v>
      </c>
      <c r="D279" s="160" t="s">
        <v>219</v>
      </c>
      <c r="E279" s="154">
        <v>30973</v>
      </c>
      <c r="F279" s="159"/>
      <c r="G279" s="199"/>
      <c r="H279" s="200"/>
      <c r="I279" s="200"/>
      <c r="J279" s="201"/>
    </row>
    <row r="280" spans="1:10" s="202" customFormat="1" ht="12">
      <c r="A280" s="156">
        <v>240314</v>
      </c>
      <c r="B280" s="157" t="s">
        <v>1409</v>
      </c>
      <c r="C280" s="152">
        <v>218813688</v>
      </c>
      <c r="D280" s="160" t="s">
        <v>220</v>
      </c>
      <c r="E280" s="154">
        <v>55085</v>
      </c>
      <c r="F280" s="159"/>
      <c r="G280" s="199"/>
      <c r="H280" s="200"/>
      <c r="I280" s="200"/>
      <c r="J280" s="201"/>
    </row>
    <row r="281" spans="1:10" s="202" customFormat="1" ht="12">
      <c r="A281" s="156">
        <v>240314</v>
      </c>
      <c r="B281" s="157" t="s">
        <v>1409</v>
      </c>
      <c r="C281" s="152">
        <v>214413744</v>
      </c>
      <c r="D281" s="160" t="s">
        <v>221</v>
      </c>
      <c r="E281" s="154">
        <v>39400</v>
      </c>
      <c r="F281" s="159"/>
      <c r="G281" s="199"/>
      <c r="H281" s="200"/>
      <c r="I281" s="200"/>
      <c r="J281" s="201"/>
    </row>
    <row r="282" spans="1:10" s="202" customFormat="1" ht="12">
      <c r="A282" s="156">
        <v>240314</v>
      </c>
      <c r="B282" s="157" t="s">
        <v>1409</v>
      </c>
      <c r="C282" s="152">
        <v>216013760</v>
      </c>
      <c r="D282" s="160" t="s">
        <v>222</v>
      </c>
      <c r="E282" s="154">
        <v>13055</v>
      </c>
      <c r="F282" s="159"/>
      <c r="G282" s="199"/>
      <c r="H282" s="200"/>
      <c r="I282" s="200"/>
      <c r="J282" s="201"/>
    </row>
    <row r="283" spans="1:10" s="202" customFormat="1" ht="12">
      <c r="A283" s="156">
        <v>240314</v>
      </c>
      <c r="B283" s="157" t="s">
        <v>1409</v>
      </c>
      <c r="C283" s="152">
        <v>218013780</v>
      </c>
      <c r="D283" s="160" t="s">
        <v>223</v>
      </c>
      <c r="E283" s="154">
        <v>24550</v>
      </c>
      <c r="F283" s="159"/>
      <c r="G283" s="199"/>
      <c r="H283" s="200"/>
      <c r="I283" s="200"/>
      <c r="J283" s="201"/>
    </row>
    <row r="284" spans="1:10" s="202" customFormat="1" ht="12">
      <c r="A284" s="156">
        <v>240314</v>
      </c>
      <c r="B284" s="157" t="s">
        <v>1409</v>
      </c>
      <c r="C284" s="152">
        <v>211013810</v>
      </c>
      <c r="D284" s="160" t="s">
        <v>224</v>
      </c>
      <c r="E284" s="154">
        <v>37871</v>
      </c>
      <c r="F284" s="159"/>
      <c r="G284" s="199"/>
      <c r="H284" s="200"/>
      <c r="I284" s="200"/>
      <c r="J284" s="201"/>
    </row>
    <row r="285" spans="1:10" s="202" customFormat="1" ht="12">
      <c r="A285" s="156">
        <v>240314</v>
      </c>
      <c r="B285" s="157" t="s">
        <v>1409</v>
      </c>
      <c r="C285" s="152">
        <v>213613836</v>
      </c>
      <c r="D285" s="160" t="s">
        <v>225</v>
      </c>
      <c r="E285" s="154">
        <v>70687</v>
      </c>
      <c r="F285" s="159"/>
      <c r="G285" s="199"/>
      <c r="H285" s="200"/>
      <c r="I285" s="200"/>
      <c r="J285" s="201"/>
    </row>
    <row r="286" spans="1:10" s="202" customFormat="1" ht="12">
      <c r="A286" s="156">
        <v>240314</v>
      </c>
      <c r="B286" s="157" t="s">
        <v>1409</v>
      </c>
      <c r="C286" s="152">
        <v>213813838</v>
      </c>
      <c r="D286" s="160" t="s">
        <v>226</v>
      </c>
      <c r="E286" s="154">
        <v>23885</v>
      </c>
      <c r="F286" s="159"/>
      <c r="G286" s="199"/>
      <c r="H286" s="200"/>
      <c r="I286" s="200"/>
      <c r="J286" s="201"/>
    </row>
    <row r="287" spans="1:10" s="202" customFormat="1" ht="12">
      <c r="A287" s="156">
        <v>240314</v>
      </c>
      <c r="B287" s="157" t="s">
        <v>1409</v>
      </c>
      <c r="C287" s="152">
        <v>217313873</v>
      </c>
      <c r="D287" s="160" t="s">
        <v>227</v>
      </c>
      <c r="E287" s="154">
        <v>29922</v>
      </c>
      <c r="F287" s="159"/>
      <c r="G287" s="199"/>
      <c r="H287" s="200"/>
      <c r="I287" s="200"/>
      <c r="J287" s="201"/>
    </row>
    <row r="288" spans="1:10" s="202" customFormat="1" ht="12">
      <c r="A288" s="156">
        <v>240314</v>
      </c>
      <c r="B288" s="157" t="s">
        <v>1409</v>
      </c>
      <c r="C288" s="152">
        <v>219413894</v>
      </c>
      <c r="D288" s="160" t="s">
        <v>228</v>
      </c>
      <c r="E288" s="154">
        <v>17853</v>
      </c>
      <c r="F288" s="159"/>
      <c r="G288" s="199"/>
      <c r="H288" s="200"/>
      <c r="I288" s="200"/>
      <c r="J288" s="201"/>
    </row>
    <row r="289" spans="1:10" s="202" customFormat="1" ht="12">
      <c r="A289" s="156">
        <v>240314</v>
      </c>
      <c r="B289" s="157" t="s">
        <v>1409</v>
      </c>
      <c r="C289" s="211">
        <v>212215022</v>
      </c>
      <c r="D289" s="160" t="s">
        <v>229</v>
      </c>
      <c r="E289" s="154">
        <v>2204</v>
      </c>
      <c r="F289" s="159"/>
      <c r="G289" s="199"/>
      <c r="H289" s="200"/>
      <c r="I289" s="200"/>
      <c r="J289" s="201"/>
    </row>
    <row r="290" spans="1:10" s="202" customFormat="1" ht="12">
      <c r="A290" s="156">
        <v>240314</v>
      </c>
      <c r="B290" s="157" t="s">
        <v>1409</v>
      </c>
      <c r="C290" s="211">
        <v>214715047</v>
      </c>
      <c r="D290" s="160" t="s">
        <v>230</v>
      </c>
      <c r="E290" s="154">
        <v>19497</v>
      </c>
      <c r="F290" s="159"/>
      <c r="G290" s="199"/>
      <c r="H290" s="200"/>
      <c r="I290" s="200"/>
      <c r="J290" s="201"/>
    </row>
    <row r="291" spans="1:10" s="202" customFormat="1" ht="12">
      <c r="A291" s="156">
        <v>240314</v>
      </c>
      <c r="B291" s="157" t="s">
        <v>1409</v>
      </c>
      <c r="C291" s="211">
        <v>215115051</v>
      </c>
      <c r="D291" s="160" t="s">
        <v>231</v>
      </c>
      <c r="E291" s="154">
        <v>6477</v>
      </c>
      <c r="F291" s="159"/>
      <c r="G291" s="199"/>
      <c r="H291" s="200"/>
      <c r="I291" s="200"/>
      <c r="J291" s="201"/>
    </row>
    <row r="292" spans="1:10" s="202" customFormat="1" ht="12">
      <c r="A292" s="156">
        <v>240314</v>
      </c>
      <c r="B292" s="157" t="s">
        <v>1409</v>
      </c>
      <c r="C292" s="211">
        <v>218715087</v>
      </c>
      <c r="D292" s="160" t="s">
        <v>232</v>
      </c>
      <c r="E292" s="154">
        <v>10482</v>
      </c>
      <c r="F292" s="159"/>
      <c r="G292" s="199"/>
      <c r="H292" s="200"/>
      <c r="I292" s="200"/>
      <c r="J292" s="201"/>
    </row>
    <row r="293" spans="1:10" s="202" customFormat="1" ht="12">
      <c r="A293" s="156">
        <v>240314</v>
      </c>
      <c r="B293" s="157" t="s">
        <v>1409</v>
      </c>
      <c r="C293" s="211">
        <v>219015090</v>
      </c>
      <c r="D293" s="160" t="s">
        <v>233</v>
      </c>
      <c r="E293" s="154">
        <v>2434</v>
      </c>
      <c r="F293" s="159"/>
      <c r="G293" s="199"/>
      <c r="H293" s="200"/>
      <c r="I293" s="200"/>
      <c r="J293" s="201"/>
    </row>
    <row r="294" spans="1:10" s="202" customFormat="1" ht="12">
      <c r="A294" s="156">
        <v>240314</v>
      </c>
      <c r="B294" s="157" t="s">
        <v>1409</v>
      </c>
      <c r="C294" s="211">
        <v>219215092</v>
      </c>
      <c r="D294" s="160" t="s">
        <v>234</v>
      </c>
      <c r="E294" s="154">
        <v>2979</v>
      </c>
      <c r="F294" s="159"/>
      <c r="G294" s="199"/>
      <c r="H294" s="200"/>
      <c r="I294" s="200"/>
      <c r="J294" s="201"/>
    </row>
    <row r="295" spans="1:10" s="202" customFormat="1" ht="12">
      <c r="A295" s="156">
        <v>240314</v>
      </c>
      <c r="B295" s="157" t="s">
        <v>1409</v>
      </c>
      <c r="C295" s="211">
        <v>219715097</v>
      </c>
      <c r="D295" s="160" t="s">
        <v>235</v>
      </c>
      <c r="E295" s="154">
        <v>9610</v>
      </c>
      <c r="F295" s="159"/>
      <c r="G295" s="199"/>
      <c r="H295" s="200"/>
      <c r="I295" s="200"/>
      <c r="J295" s="201"/>
    </row>
    <row r="296" spans="1:10" s="202" customFormat="1" ht="12">
      <c r="A296" s="156">
        <v>240314</v>
      </c>
      <c r="B296" s="157" t="s">
        <v>1409</v>
      </c>
      <c r="C296" s="211">
        <v>210415104</v>
      </c>
      <c r="D296" s="160" t="s">
        <v>236</v>
      </c>
      <c r="E296" s="154">
        <v>5725</v>
      </c>
      <c r="F296" s="159"/>
      <c r="G296" s="199"/>
      <c r="H296" s="200"/>
      <c r="I296" s="200"/>
      <c r="J296" s="201"/>
    </row>
    <row r="297" spans="1:10" s="202" customFormat="1" ht="12">
      <c r="A297" s="156">
        <v>240314</v>
      </c>
      <c r="B297" s="157" t="s">
        <v>1409</v>
      </c>
      <c r="C297" s="211">
        <v>210615106</v>
      </c>
      <c r="D297" s="160" t="s">
        <v>237</v>
      </c>
      <c r="E297" s="154">
        <v>3425</v>
      </c>
      <c r="F297" s="159"/>
      <c r="G297" s="199"/>
      <c r="H297" s="200"/>
      <c r="I297" s="200"/>
      <c r="J297" s="201"/>
    </row>
    <row r="298" spans="1:10" s="202" customFormat="1" ht="12">
      <c r="A298" s="156">
        <v>240314</v>
      </c>
      <c r="B298" s="157" t="s">
        <v>1409</v>
      </c>
      <c r="C298" s="211">
        <v>210915109</v>
      </c>
      <c r="D298" s="160" t="s">
        <v>238</v>
      </c>
      <c r="E298" s="154">
        <v>7510</v>
      </c>
      <c r="F298" s="159"/>
      <c r="G298" s="199"/>
      <c r="H298" s="200"/>
      <c r="I298" s="200"/>
      <c r="J298" s="201"/>
    </row>
    <row r="299" spans="1:10" s="202" customFormat="1" ht="12">
      <c r="A299" s="156">
        <v>240314</v>
      </c>
      <c r="B299" s="157" t="s">
        <v>1409</v>
      </c>
      <c r="C299" s="211">
        <v>211415114</v>
      </c>
      <c r="D299" s="160" t="s">
        <v>239</v>
      </c>
      <c r="E299" s="154">
        <v>671</v>
      </c>
      <c r="F299" s="159"/>
      <c r="G299" s="199"/>
      <c r="H299" s="200"/>
      <c r="I299" s="200"/>
      <c r="J299" s="201"/>
    </row>
    <row r="300" spans="1:10" s="202" customFormat="1" ht="12">
      <c r="A300" s="156">
        <v>240314</v>
      </c>
      <c r="B300" s="157" t="s">
        <v>1409</v>
      </c>
      <c r="C300" s="211">
        <v>213115131</v>
      </c>
      <c r="D300" s="160" t="s">
        <v>240</v>
      </c>
      <c r="E300" s="154">
        <v>4676</v>
      </c>
      <c r="F300" s="159"/>
      <c r="G300" s="199"/>
      <c r="H300" s="200"/>
      <c r="I300" s="200"/>
      <c r="J300" s="201"/>
    </row>
    <row r="301" spans="1:10" s="202" customFormat="1" ht="12">
      <c r="A301" s="156">
        <v>240314</v>
      </c>
      <c r="B301" s="157" t="s">
        <v>1409</v>
      </c>
      <c r="C301" s="211">
        <v>213515135</v>
      </c>
      <c r="D301" s="160" t="s">
        <v>241</v>
      </c>
      <c r="E301" s="154">
        <v>4513</v>
      </c>
      <c r="F301" s="159"/>
      <c r="G301" s="199"/>
      <c r="H301" s="200"/>
      <c r="I301" s="200"/>
      <c r="J301" s="201"/>
    </row>
    <row r="302" spans="1:10" s="202" customFormat="1" ht="12">
      <c r="A302" s="156">
        <v>240314</v>
      </c>
      <c r="B302" s="157" t="s">
        <v>1409</v>
      </c>
      <c r="C302" s="211">
        <v>216215162</v>
      </c>
      <c r="D302" s="160" t="s">
        <v>242</v>
      </c>
      <c r="E302" s="154">
        <v>4868</v>
      </c>
      <c r="F302" s="159"/>
      <c r="G302" s="199"/>
      <c r="H302" s="200"/>
      <c r="I302" s="200"/>
      <c r="J302" s="201"/>
    </row>
    <row r="303" spans="1:10" s="202" customFormat="1" ht="12">
      <c r="A303" s="156">
        <v>240314</v>
      </c>
      <c r="B303" s="157" t="s">
        <v>1409</v>
      </c>
      <c r="C303" s="211">
        <v>217215172</v>
      </c>
      <c r="D303" s="160" t="s">
        <v>243</v>
      </c>
      <c r="E303" s="154">
        <v>4313</v>
      </c>
      <c r="F303" s="159"/>
      <c r="G303" s="199"/>
      <c r="H303" s="200"/>
      <c r="I303" s="200"/>
      <c r="J303" s="201"/>
    </row>
    <row r="304" spans="1:10" s="202" customFormat="1" ht="12">
      <c r="A304" s="156">
        <v>240314</v>
      </c>
      <c r="B304" s="157" t="s">
        <v>1409</v>
      </c>
      <c r="C304" s="211">
        <v>217615176</v>
      </c>
      <c r="D304" s="160" t="s">
        <v>244</v>
      </c>
      <c r="E304" s="154">
        <v>66833</v>
      </c>
      <c r="F304" s="159"/>
      <c r="G304" s="199"/>
      <c r="H304" s="200"/>
      <c r="I304" s="200"/>
      <c r="J304" s="201"/>
    </row>
    <row r="305" spans="1:10" s="202" customFormat="1" ht="12">
      <c r="A305" s="156">
        <v>240314</v>
      </c>
      <c r="B305" s="157" t="s">
        <v>1409</v>
      </c>
      <c r="C305" s="211">
        <v>218015180</v>
      </c>
      <c r="D305" s="160" t="s">
        <v>245</v>
      </c>
      <c r="E305" s="154">
        <v>6884</v>
      </c>
      <c r="F305" s="159"/>
      <c r="G305" s="199"/>
      <c r="H305" s="200"/>
      <c r="I305" s="200"/>
      <c r="J305" s="201"/>
    </row>
    <row r="306" spans="1:10" s="202" customFormat="1" ht="12">
      <c r="A306" s="156">
        <v>240314</v>
      </c>
      <c r="B306" s="157" t="s">
        <v>1409</v>
      </c>
      <c r="C306" s="211">
        <v>218315183</v>
      </c>
      <c r="D306" s="160" t="s">
        <v>246</v>
      </c>
      <c r="E306" s="154">
        <v>16582</v>
      </c>
      <c r="F306" s="159"/>
      <c r="G306" s="199"/>
      <c r="H306" s="200"/>
      <c r="I306" s="200"/>
      <c r="J306" s="201"/>
    </row>
    <row r="307" spans="1:10" s="202" customFormat="1" ht="12">
      <c r="A307" s="156">
        <v>240314</v>
      </c>
      <c r="B307" s="157" t="s">
        <v>1409</v>
      </c>
      <c r="C307" s="211">
        <v>218515185</v>
      </c>
      <c r="D307" s="160" t="s">
        <v>247</v>
      </c>
      <c r="E307" s="154">
        <v>9604</v>
      </c>
      <c r="F307" s="159"/>
      <c r="G307" s="199"/>
      <c r="H307" s="200"/>
      <c r="I307" s="200"/>
      <c r="J307" s="201"/>
    </row>
    <row r="308" spans="1:10" s="202" customFormat="1" ht="12">
      <c r="A308" s="156">
        <v>240314</v>
      </c>
      <c r="B308" s="157" t="s">
        <v>1409</v>
      </c>
      <c r="C308" s="211">
        <v>218715187</v>
      </c>
      <c r="D308" s="160" t="s">
        <v>248</v>
      </c>
      <c r="E308" s="154">
        <v>3541</v>
      </c>
      <c r="F308" s="159"/>
      <c r="G308" s="199"/>
      <c r="H308" s="200"/>
      <c r="I308" s="200"/>
      <c r="J308" s="201"/>
    </row>
    <row r="309" spans="1:10" s="202" customFormat="1" ht="12">
      <c r="A309" s="156">
        <v>240314</v>
      </c>
      <c r="B309" s="157" t="s">
        <v>1409</v>
      </c>
      <c r="C309" s="211">
        <v>218915189</v>
      </c>
      <c r="D309" s="160" t="s">
        <v>249</v>
      </c>
      <c r="E309" s="154">
        <v>5352</v>
      </c>
      <c r="F309" s="159"/>
      <c r="G309" s="199"/>
      <c r="H309" s="200"/>
      <c r="I309" s="200"/>
      <c r="J309" s="201"/>
    </row>
    <row r="310" spans="1:10" s="202" customFormat="1" ht="12">
      <c r="A310" s="156">
        <v>240314</v>
      </c>
      <c r="B310" s="157" t="s">
        <v>1409</v>
      </c>
      <c r="C310" s="211">
        <v>210415204</v>
      </c>
      <c r="D310" s="160" t="s">
        <v>250</v>
      </c>
      <c r="E310" s="154">
        <v>10154</v>
      </c>
      <c r="F310" s="159"/>
      <c r="G310" s="199"/>
      <c r="H310" s="200"/>
      <c r="I310" s="200"/>
      <c r="J310" s="201"/>
    </row>
    <row r="311" spans="1:10" s="202" customFormat="1" ht="12">
      <c r="A311" s="156">
        <v>240314</v>
      </c>
      <c r="B311" s="157" t="s">
        <v>1409</v>
      </c>
      <c r="C311" s="211">
        <v>211215212</v>
      </c>
      <c r="D311" s="160" t="s">
        <v>251</v>
      </c>
      <c r="E311" s="154">
        <v>5227</v>
      </c>
      <c r="F311" s="159"/>
      <c r="G311" s="199"/>
      <c r="H311" s="200"/>
      <c r="I311" s="200"/>
      <c r="J311" s="201"/>
    </row>
    <row r="312" spans="1:10" s="202" customFormat="1" ht="12">
      <c r="A312" s="156">
        <v>240314</v>
      </c>
      <c r="B312" s="157" t="s">
        <v>1409</v>
      </c>
      <c r="C312" s="211">
        <v>211515215</v>
      </c>
      <c r="D312" s="160" t="s">
        <v>252</v>
      </c>
      <c r="E312" s="154">
        <v>2825</v>
      </c>
      <c r="F312" s="159"/>
      <c r="G312" s="199"/>
      <c r="H312" s="200"/>
      <c r="I312" s="200"/>
      <c r="J312" s="201"/>
    </row>
    <row r="313" spans="1:10" s="202" customFormat="1" ht="12">
      <c r="A313" s="156">
        <v>240314</v>
      </c>
      <c r="B313" s="157" t="s">
        <v>1409</v>
      </c>
      <c r="C313" s="211">
        <v>211815218</v>
      </c>
      <c r="D313" s="160" t="s">
        <v>253</v>
      </c>
      <c r="E313" s="154">
        <v>4900</v>
      </c>
      <c r="F313" s="159"/>
      <c r="G313" s="199"/>
      <c r="H313" s="200"/>
      <c r="I313" s="200"/>
      <c r="J313" s="201"/>
    </row>
    <row r="314" spans="1:10" s="202" customFormat="1" ht="12">
      <c r="A314" s="156">
        <v>240314</v>
      </c>
      <c r="B314" s="157" t="s">
        <v>1409</v>
      </c>
      <c r="C314" s="211">
        <v>212315223</v>
      </c>
      <c r="D314" s="160" t="s">
        <v>254</v>
      </c>
      <c r="E314" s="154">
        <v>8989</v>
      </c>
      <c r="F314" s="159"/>
      <c r="G314" s="199"/>
      <c r="H314" s="200"/>
      <c r="I314" s="200"/>
      <c r="J314" s="201"/>
    </row>
    <row r="315" spans="1:10" s="202" customFormat="1" ht="12">
      <c r="A315" s="156">
        <v>240314</v>
      </c>
      <c r="B315" s="157" t="s">
        <v>1409</v>
      </c>
      <c r="C315" s="211">
        <v>212415224</v>
      </c>
      <c r="D315" s="160" t="s">
        <v>255</v>
      </c>
      <c r="E315" s="154">
        <v>5377</v>
      </c>
      <c r="F315" s="159"/>
      <c r="G315" s="199"/>
      <c r="H315" s="200"/>
      <c r="I315" s="200"/>
      <c r="J315" s="201"/>
    </row>
    <row r="316" spans="1:10" s="202" customFormat="1" ht="12">
      <c r="A316" s="156">
        <v>240314</v>
      </c>
      <c r="B316" s="157" t="s">
        <v>1409</v>
      </c>
      <c r="C316" s="211">
        <v>212615226</v>
      </c>
      <c r="D316" s="160" t="s">
        <v>256</v>
      </c>
      <c r="E316" s="154">
        <v>2331</v>
      </c>
      <c r="F316" s="159"/>
      <c r="G316" s="199"/>
      <c r="H316" s="200"/>
      <c r="I316" s="200"/>
      <c r="J316" s="201"/>
    </row>
    <row r="317" spans="1:10" s="202" customFormat="1" ht="12">
      <c r="A317" s="156">
        <v>240314</v>
      </c>
      <c r="B317" s="157" t="s">
        <v>1409</v>
      </c>
      <c r="C317" s="211">
        <v>213215232</v>
      </c>
      <c r="D317" s="160" t="s">
        <v>257</v>
      </c>
      <c r="E317" s="154">
        <v>7438</v>
      </c>
      <c r="F317" s="159"/>
      <c r="G317" s="199"/>
      <c r="H317" s="200"/>
      <c r="I317" s="200"/>
      <c r="J317" s="201"/>
    </row>
    <row r="318" spans="1:10" s="202" customFormat="1" ht="12">
      <c r="A318" s="156">
        <v>240314</v>
      </c>
      <c r="B318" s="157" t="s">
        <v>1409</v>
      </c>
      <c r="C318" s="211">
        <v>213615236</v>
      </c>
      <c r="D318" s="160" t="s">
        <v>258</v>
      </c>
      <c r="E318" s="154">
        <v>2431</v>
      </c>
      <c r="F318" s="159"/>
      <c r="G318" s="199"/>
      <c r="H318" s="200"/>
      <c r="I318" s="200"/>
      <c r="J318" s="201"/>
    </row>
    <row r="319" spans="1:10" s="202" customFormat="1" ht="12">
      <c r="A319" s="156">
        <v>240314</v>
      </c>
      <c r="B319" s="157" t="s">
        <v>1409</v>
      </c>
      <c r="C319" s="211">
        <v>214415244</v>
      </c>
      <c r="D319" s="160" t="s">
        <v>259</v>
      </c>
      <c r="E319" s="154">
        <v>6814</v>
      </c>
      <c r="F319" s="159"/>
      <c r="G319" s="199"/>
      <c r="H319" s="200"/>
      <c r="I319" s="200"/>
      <c r="J319" s="201"/>
    </row>
    <row r="320" spans="1:10" s="202" customFormat="1" ht="12">
      <c r="A320" s="156">
        <v>240314</v>
      </c>
      <c r="B320" s="157" t="s">
        <v>1409</v>
      </c>
      <c r="C320" s="211">
        <v>214815248</v>
      </c>
      <c r="D320" s="160" t="s">
        <v>260</v>
      </c>
      <c r="E320" s="154">
        <v>3536</v>
      </c>
      <c r="F320" s="159"/>
      <c r="G320" s="199"/>
      <c r="H320" s="200"/>
      <c r="I320" s="200"/>
      <c r="J320" s="201"/>
    </row>
    <row r="321" spans="1:10" s="202" customFormat="1" ht="12">
      <c r="A321" s="156">
        <v>240314</v>
      </c>
      <c r="B321" s="157" t="s">
        <v>1409</v>
      </c>
      <c r="C321" s="211">
        <v>217215272</v>
      </c>
      <c r="D321" s="160" t="s">
        <v>261</v>
      </c>
      <c r="E321" s="154">
        <v>5983</v>
      </c>
      <c r="F321" s="159"/>
      <c r="G321" s="199"/>
      <c r="H321" s="200"/>
      <c r="I321" s="200"/>
      <c r="J321" s="201"/>
    </row>
    <row r="322" spans="1:10" s="202" customFormat="1" ht="12">
      <c r="A322" s="156">
        <v>240314</v>
      </c>
      <c r="B322" s="157" t="s">
        <v>1409</v>
      </c>
      <c r="C322" s="211">
        <v>217615276</v>
      </c>
      <c r="D322" s="160" t="s">
        <v>262</v>
      </c>
      <c r="E322" s="154">
        <v>4479</v>
      </c>
      <c r="F322" s="159"/>
      <c r="G322" s="199"/>
      <c r="H322" s="200"/>
      <c r="I322" s="200"/>
      <c r="J322" s="201"/>
    </row>
    <row r="323" spans="1:10" s="202" customFormat="1" ht="12">
      <c r="A323" s="156">
        <v>240314</v>
      </c>
      <c r="B323" s="157" t="s">
        <v>1409</v>
      </c>
      <c r="C323" s="211">
        <v>219315293</v>
      </c>
      <c r="D323" s="160" t="s">
        <v>263</v>
      </c>
      <c r="E323" s="154">
        <v>3781</v>
      </c>
      <c r="F323" s="159"/>
      <c r="G323" s="199"/>
      <c r="H323" s="200"/>
      <c r="I323" s="200"/>
      <c r="J323" s="201"/>
    </row>
    <row r="324" spans="1:10" s="202" customFormat="1" ht="12">
      <c r="A324" s="156">
        <v>240314</v>
      </c>
      <c r="B324" s="157" t="s">
        <v>1409</v>
      </c>
      <c r="C324" s="211">
        <v>219615296</v>
      </c>
      <c r="D324" s="160" t="s">
        <v>264</v>
      </c>
      <c r="E324" s="154">
        <v>5710</v>
      </c>
      <c r="F324" s="159"/>
      <c r="G324" s="199"/>
      <c r="H324" s="200"/>
      <c r="I324" s="200"/>
      <c r="J324" s="201"/>
    </row>
    <row r="325" spans="1:10" s="202" customFormat="1" ht="12">
      <c r="A325" s="156">
        <v>240314</v>
      </c>
      <c r="B325" s="157" t="s">
        <v>1409</v>
      </c>
      <c r="C325" s="211">
        <v>219915299</v>
      </c>
      <c r="D325" s="160" t="s">
        <v>265</v>
      </c>
      <c r="E325" s="154">
        <v>20021</v>
      </c>
      <c r="F325" s="159"/>
      <c r="G325" s="199"/>
      <c r="H325" s="200"/>
      <c r="I325" s="200"/>
      <c r="J325" s="201"/>
    </row>
    <row r="326" spans="1:10" s="202" customFormat="1" ht="12">
      <c r="A326" s="156">
        <v>240314</v>
      </c>
      <c r="B326" s="157" t="s">
        <v>1409</v>
      </c>
      <c r="C326" s="211">
        <v>211715317</v>
      </c>
      <c r="D326" s="160" t="s">
        <v>266</v>
      </c>
      <c r="E326" s="154">
        <v>2406</v>
      </c>
      <c r="F326" s="159"/>
      <c r="G326" s="199"/>
      <c r="H326" s="200"/>
      <c r="I326" s="200"/>
      <c r="J326" s="201"/>
    </row>
    <row r="327" spans="1:10" s="202" customFormat="1" ht="12">
      <c r="A327" s="156">
        <v>240314</v>
      </c>
      <c r="B327" s="157" t="s">
        <v>1409</v>
      </c>
      <c r="C327" s="211">
        <v>212215322</v>
      </c>
      <c r="D327" s="160" t="s">
        <v>267</v>
      </c>
      <c r="E327" s="154">
        <v>12898</v>
      </c>
      <c r="F327" s="159"/>
      <c r="G327" s="199"/>
      <c r="H327" s="200"/>
      <c r="I327" s="200"/>
      <c r="J327" s="201"/>
    </row>
    <row r="328" spans="1:10" s="202" customFormat="1" ht="12">
      <c r="A328" s="156">
        <v>240314</v>
      </c>
      <c r="B328" s="157" t="s">
        <v>1409</v>
      </c>
      <c r="C328" s="211">
        <v>212515325</v>
      </c>
      <c r="D328" s="160" t="s">
        <v>268</v>
      </c>
      <c r="E328" s="154">
        <v>4449</v>
      </c>
      <c r="F328" s="159"/>
      <c r="G328" s="199"/>
      <c r="H328" s="200"/>
      <c r="I328" s="200"/>
      <c r="J328" s="201"/>
    </row>
    <row r="329" spans="1:10" s="202" customFormat="1" ht="12">
      <c r="A329" s="156">
        <v>240314</v>
      </c>
      <c r="B329" s="157" t="s">
        <v>1409</v>
      </c>
      <c r="C329" s="211">
        <v>213215332</v>
      </c>
      <c r="D329" s="160" t="s">
        <v>269</v>
      </c>
      <c r="E329" s="154">
        <v>4810</v>
      </c>
      <c r="F329" s="159"/>
      <c r="G329" s="199"/>
      <c r="H329" s="200"/>
      <c r="I329" s="200"/>
      <c r="J329" s="201"/>
    </row>
    <row r="330" spans="1:10" s="202" customFormat="1" ht="12">
      <c r="A330" s="156">
        <v>240314</v>
      </c>
      <c r="B330" s="157" t="s">
        <v>1409</v>
      </c>
      <c r="C330" s="211">
        <v>216215362</v>
      </c>
      <c r="D330" s="160" t="s">
        <v>270</v>
      </c>
      <c r="E330" s="154">
        <v>2406</v>
      </c>
      <c r="F330" s="159"/>
      <c r="G330" s="199"/>
      <c r="H330" s="200"/>
      <c r="I330" s="200"/>
      <c r="J330" s="201"/>
    </row>
    <row r="331" spans="1:10" s="202" customFormat="1" ht="12">
      <c r="A331" s="156">
        <v>240314</v>
      </c>
      <c r="B331" s="157" t="s">
        <v>1409</v>
      </c>
      <c r="C331" s="211">
        <v>216715367</v>
      </c>
      <c r="D331" s="160" t="s">
        <v>271</v>
      </c>
      <c r="E331" s="154">
        <v>7738</v>
      </c>
      <c r="F331" s="159"/>
      <c r="G331" s="199"/>
      <c r="H331" s="200"/>
      <c r="I331" s="200"/>
      <c r="J331" s="201"/>
    </row>
    <row r="332" spans="1:10" s="202" customFormat="1" ht="12">
      <c r="A332" s="156">
        <v>240314</v>
      </c>
      <c r="B332" s="157" t="s">
        <v>1409</v>
      </c>
      <c r="C332" s="211">
        <v>216815368</v>
      </c>
      <c r="D332" s="160" t="s">
        <v>272</v>
      </c>
      <c r="E332" s="154">
        <v>6300</v>
      </c>
      <c r="F332" s="159"/>
      <c r="G332" s="199"/>
      <c r="H332" s="200"/>
      <c r="I332" s="200"/>
      <c r="J332" s="201"/>
    </row>
    <row r="333" spans="1:10" s="202" customFormat="1" ht="12">
      <c r="A333" s="156">
        <v>240314</v>
      </c>
      <c r="B333" s="157" t="s">
        <v>1409</v>
      </c>
      <c r="C333" s="211">
        <v>217715377</v>
      </c>
      <c r="D333" s="160" t="s">
        <v>273</v>
      </c>
      <c r="E333" s="154">
        <v>6162</v>
      </c>
      <c r="F333" s="159"/>
      <c r="G333" s="199"/>
      <c r="H333" s="200"/>
      <c r="I333" s="200"/>
      <c r="J333" s="201"/>
    </row>
    <row r="334" spans="1:10" s="202" customFormat="1" ht="12">
      <c r="A334" s="156">
        <v>240314</v>
      </c>
      <c r="B334" s="157" t="s">
        <v>1409</v>
      </c>
      <c r="C334" s="211">
        <v>218015380</v>
      </c>
      <c r="D334" s="160" t="s">
        <v>274</v>
      </c>
      <c r="E334" s="154">
        <v>2860</v>
      </c>
      <c r="F334" s="159"/>
      <c r="G334" s="199"/>
      <c r="H334" s="200"/>
      <c r="I334" s="200"/>
      <c r="J334" s="201"/>
    </row>
    <row r="335" spans="1:10" s="202" customFormat="1" ht="12">
      <c r="A335" s="156">
        <v>240314</v>
      </c>
      <c r="B335" s="157" t="s">
        <v>1409</v>
      </c>
      <c r="C335" s="211">
        <v>210115401</v>
      </c>
      <c r="D335" s="160" t="s">
        <v>275</v>
      </c>
      <c r="E335" s="154">
        <v>1953</v>
      </c>
      <c r="F335" s="159"/>
      <c r="G335" s="199"/>
      <c r="H335" s="200"/>
      <c r="I335" s="200"/>
      <c r="J335" s="201"/>
    </row>
    <row r="336" spans="1:10" s="202" customFormat="1" ht="12">
      <c r="A336" s="156">
        <v>240314</v>
      </c>
      <c r="B336" s="157" t="s">
        <v>1409</v>
      </c>
      <c r="C336" s="211">
        <v>210315403</v>
      </c>
      <c r="D336" s="160" t="s">
        <v>276</v>
      </c>
      <c r="E336" s="154">
        <v>4252</v>
      </c>
      <c r="F336" s="159"/>
      <c r="G336" s="199"/>
      <c r="H336" s="200"/>
      <c r="I336" s="200"/>
      <c r="J336" s="201"/>
    </row>
    <row r="337" spans="1:10" s="202" customFormat="1" ht="12">
      <c r="A337" s="156">
        <v>240314</v>
      </c>
      <c r="B337" s="157" t="s">
        <v>1409</v>
      </c>
      <c r="C337" s="211">
        <v>210715407</v>
      </c>
      <c r="D337" s="160" t="s">
        <v>277</v>
      </c>
      <c r="E337" s="154">
        <v>13030</v>
      </c>
      <c r="F337" s="159"/>
      <c r="G337" s="199"/>
      <c r="H337" s="200"/>
      <c r="I337" s="200"/>
      <c r="J337" s="201"/>
    </row>
    <row r="338" spans="1:10" s="202" customFormat="1" ht="12">
      <c r="A338" s="156">
        <v>240314</v>
      </c>
      <c r="B338" s="157" t="s">
        <v>1409</v>
      </c>
      <c r="C338" s="211">
        <v>212515425</v>
      </c>
      <c r="D338" s="160" t="s">
        <v>278</v>
      </c>
      <c r="E338" s="154">
        <v>5594</v>
      </c>
      <c r="F338" s="159"/>
      <c r="G338" s="199"/>
      <c r="H338" s="200"/>
      <c r="I338" s="200"/>
      <c r="J338" s="201"/>
    </row>
    <row r="339" spans="1:10" s="202" customFormat="1" ht="12">
      <c r="A339" s="156">
        <v>240314</v>
      </c>
      <c r="B339" s="157" t="s">
        <v>1409</v>
      </c>
      <c r="C339" s="211">
        <v>214215442</v>
      </c>
      <c r="D339" s="160" t="s">
        <v>279</v>
      </c>
      <c r="E339" s="154">
        <v>11902</v>
      </c>
      <c r="F339" s="159"/>
      <c r="G339" s="199"/>
      <c r="H339" s="200"/>
      <c r="I339" s="200"/>
      <c r="J339" s="201"/>
    </row>
    <row r="340" spans="1:10" s="202" customFormat="1" ht="12">
      <c r="A340" s="156">
        <v>240314</v>
      </c>
      <c r="B340" s="157" t="s">
        <v>1409</v>
      </c>
      <c r="C340" s="211">
        <v>215515455</v>
      </c>
      <c r="D340" s="160" t="s">
        <v>280</v>
      </c>
      <c r="E340" s="154">
        <v>10835</v>
      </c>
      <c r="F340" s="159"/>
      <c r="G340" s="199"/>
      <c r="H340" s="200"/>
      <c r="I340" s="200"/>
      <c r="J340" s="201"/>
    </row>
    <row r="341" spans="1:10" s="202" customFormat="1" ht="12">
      <c r="A341" s="156">
        <v>240314</v>
      </c>
      <c r="B341" s="157" t="s">
        <v>1409</v>
      </c>
      <c r="C341" s="211">
        <v>216415464</v>
      </c>
      <c r="D341" s="160" t="s">
        <v>281</v>
      </c>
      <c r="E341" s="154">
        <v>6316</v>
      </c>
      <c r="F341" s="159"/>
      <c r="G341" s="199"/>
      <c r="H341" s="200"/>
      <c r="I341" s="200"/>
      <c r="J341" s="201"/>
    </row>
    <row r="342" spans="1:10" s="202" customFormat="1" ht="12">
      <c r="A342" s="156">
        <v>240314</v>
      </c>
      <c r="B342" s="157" t="s">
        <v>1409</v>
      </c>
      <c r="C342" s="211">
        <v>216615466</v>
      </c>
      <c r="D342" s="160" t="s">
        <v>282</v>
      </c>
      <c r="E342" s="154">
        <v>6916</v>
      </c>
      <c r="F342" s="159"/>
      <c r="G342" s="199"/>
      <c r="H342" s="200"/>
      <c r="I342" s="200"/>
      <c r="J342" s="201"/>
    </row>
    <row r="343" spans="1:10" s="202" customFormat="1" ht="12">
      <c r="A343" s="156">
        <v>240314</v>
      </c>
      <c r="B343" s="157" t="s">
        <v>1409</v>
      </c>
      <c r="C343" s="211">
        <v>216915469</v>
      </c>
      <c r="D343" s="160" t="s">
        <v>283</v>
      </c>
      <c r="E343" s="154">
        <v>27916</v>
      </c>
      <c r="F343" s="159"/>
      <c r="G343" s="199"/>
      <c r="H343" s="200"/>
      <c r="I343" s="200"/>
      <c r="J343" s="201"/>
    </row>
    <row r="344" spans="1:10" s="202" customFormat="1" ht="12">
      <c r="A344" s="156">
        <v>240314</v>
      </c>
      <c r="B344" s="157" t="s">
        <v>1409</v>
      </c>
      <c r="C344" s="211">
        <v>217615476</v>
      </c>
      <c r="D344" s="160" t="s">
        <v>284</v>
      </c>
      <c r="E344" s="154">
        <v>6719</v>
      </c>
      <c r="F344" s="159"/>
      <c r="G344" s="199"/>
      <c r="H344" s="200"/>
      <c r="I344" s="200"/>
      <c r="J344" s="201"/>
    </row>
    <row r="345" spans="1:10" s="202" customFormat="1" ht="12">
      <c r="A345" s="156">
        <v>240314</v>
      </c>
      <c r="B345" s="157" t="s">
        <v>1409</v>
      </c>
      <c r="C345" s="211">
        <v>218015480</v>
      </c>
      <c r="D345" s="160" t="s">
        <v>285</v>
      </c>
      <c r="E345" s="154">
        <v>13665</v>
      </c>
      <c r="F345" s="159"/>
      <c r="G345" s="199"/>
      <c r="H345" s="200"/>
      <c r="I345" s="200"/>
      <c r="J345" s="201"/>
    </row>
    <row r="346" spans="1:10" s="202" customFormat="1" ht="12">
      <c r="A346" s="156">
        <v>240314</v>
      </c>
      <c r="B346" s="157" t="s">
        <v>1409</v>
      </c>
      <c r="C346" s="211">
        <v>219115491</v>
      </c>
      <c r="D346" s="160" t="s">
        <v>286</v>
      </c>
      <c r="E346" s="154">
        <v>15143</v>
      </c>
      <c r="F346" s="159"/>
      <c r="G346" s="199"/>
      <c r="H346" s="200"/>
      <c r="I346" s="200"/>
      <c r="J346" s="201"/>
    </row>
    <row r="347" spans="1:10" s="202" customFormat="1" ht="12">
      <c r="A347" s="156">
        <v>240314</v>
      </c>
      <c r="B347" s="157" t="s">
        <v>1409</v>
      </c>
      <c r="C347" s="211">
        <v>219415494</v>
      </c>
      <c r="D347" s="160" t="s">
        <v>287</v>
      </c>
      <c r="E347" s="154">
        <v>5877</v>
      </c>
      <c r="F347" s="159"/>
      <c r="G347" s="199"/>
      <c r="H347" s="200"/>
      <c r="I347" s="200"/>
      <c r="J347" s="201"/>
    </row>
    <row r="348" spans="1:10" s="202" customFormat="1" ht="12">
      <c r="A348" s="156">
        <v>240314</v>
      </c>
      <c r="B348" s="157" t="s">
        <v>1409</v>
      </c>
      <c r="C348" s="211">
        <v>210015500</v>
      </c>
      <c r="D348" s="160" t="s">
        <v>288</v>
      </c>
      <c r="E348" s="154">
        <v>3329</v>
      </c>
      <c r="F348" s="159"/>
      <c r="G348" s="199"/>
      <c r="H348" s="200"/>
      <c r="I348" s="200"/>
      <c r="J348" s="201"/>
    </row>
    <row r="349" spans="1:10" s="202" customFormat="1" ht="12">
      <c r="A349" s="156">
        <v>240314</v>
      </c>
      <c r="B349" s="157" t="s">
        <v>1409</v>
      </c>
      <c r="C349" s="211">
        <v>210715507</v>
      </c>
      <c r="D349" s="160" t="s">
        <v>289</v>
      </c>
      <c r="E349" s="154">
        <v>13552</v>
      </c>
      <c r="F349" s="159"/>
      <c r="G349" s="199"/>
      <c r="H349" s="200"/>
      <c r="I349" s="200"/>
      <c r="J349" s="201"/>
    </row>
    <row r="350" spans="1:10" s="202" customFormat="1" ht="12">
      <c r="A350" s="156">
        <v>240314</v>
      </c>
      <c r="B350" s="157" t="s">
        <v>1409</v>
      </c>
      <c r="C350" s="211">
        <v>211115511</v>
      </c>
      <c r="D350" s="160" t="s">
        <v>290</v>
      </c>
      <c r="E350" s="154">
        <v>2371</v>
      </c>
      <c r="F350" s="159"/>
      <c r="G350" s="199"/>
      <c r="H350" s="200"/>
      <c r="I350" s="200"/>
      <c r="J350" s="201"/>
    </row>
    <row r="351" spans="1:10" s="202" customFormat="1" ht="12">
      <c r="A351" s="156">
        <v>240314</v>
      </c>
      <c r="B351" s="157" t="s">
        <v>1409</v>
      </c>
      <c r="C351" s="211">
        <v>211415514</v>
      </c>
      <c r="D351" s="160" t="s">
        <v>291</v>
      </c>
      <c r="E351" s="154">
        <v>4101</v>
      </c>
      <c r="F351" s="159"/>
      <c r="G351" s="199"/>
      <c r="H351" s="200"/>
      <c r="I351" s="200"/>
      <c r="J351" s="201"/>
    </row>
    <row r="352" spans="1:10" s="202" customFormat="1" ht="12">
      <c r="A352" s="156">
        <v>240314</v>
      </c>
      <c r="B352" s="157" t="s">
        <v>1409</v>
      </c>
      <c r="C352" s="211">
        <v>211615516</v>
      </c>
      <c r="D352" s="160" t="s">
        <v>292</v>
      </c>
      <c r="E352" s="154">
        <v>32723</v>
      </c>
      <c r="F352" s="159"/>
      <c r="G352" s="199"/>
      <c r="H352" s="200"/>
      <c r="I352" s="200"/>
      <c r="J352" s="201"/>
    </row>
    <row r="353" spans="1:10" s="202" customFormat="1" ht="12">
      <c r="A353" s="156">
        <v>240314</v>
      </c>
      <c r="B353" s="157" t="s">
        <v>1409</v>
      </c>
      <c r="C353" s="211">
        <v>211815518</v>
      </c>
      <c r="D353" s="160" t="s">
        <v>293</v>
      </c>
      <c r="E353" s="154">
        <v>3092</v>
      </c>
      <c r="F353" s="159"/>
      <c r="G353" s="199"/>
      <c r="H353" s="200"/>
      <c r="I353" s="200"/>
      <c r="J353" s="201"/>
    </row>
    <row r="354" spans="1:10" s="202" customFormat="1" ht="12">
      <c r="A354" s="156">
        <v>240314</v>
      </c>
      <c r="B354" s="157" t="s">
        <v>1409</v>
      </c>
      <c r="C354" s="211">
        <v>212215522</v>
      </c>
      <c r="D354" s="160" t="s">
        <v>294</v>
      </c>
      <c r="E354" s="154">
        <v>2704</v>
      </c>
      <c r="F354" s="159"/>
      <c r="G354" s="199"/>
      <c r="H354" s="200"/>
      <c r="I354" s="200"/>
      <c r="J354" s="201"/>
    </row>
    <row r="355" spans="1:10" s="202" customFormat="1" ht="12">
      <c r="A355" s="156">
        <v>240314</v>
      </c>
      <c r="B355" s="157" t="s">
        <v>1409</v>
      </c>
      <c r="C355" s="211">
        <v>213115531</v>
      </c>
      <c r="D355" s="160" t="s">
        <v>295</v>
      </c>
      <c r="E355" s="154">
        <v>12060</v>
      </c>
      <c r="F355" s="159"/>
      <c r="G355" s="199"/>
      <c r="H355" s="200"/>
      <c r="I355" s="200"/>
      <c r="J355" s="201"/>
    </row>
    <row r="356" spans="1:10" s="202" customFormat="1" ht="12">
      <c r="A356" s="156">
        <v>240314</v>
      </c>
      <c r="B356" s="157" t="s">
        <v>1409</v>
      </c>
      <c r="C356" s="211">
        <v>213315533</v>
      </c>
      <c r="D356" s="160" t="s">
        <v>296</v>
      </c>
      <c r="E356" s="154">
        <v>3970</v>
      </c>
      <c r="F356" s="159"/>
      <c r="G356" s="199"/>
      <c r="H356" s="200"/>
      <c r="I356" s="200"/>
      <c r="J356" s="201"/>
    </row>
    <row r="357" spans="1:10" s="202" customFormat="1" ht="12">
      <c r="A357" s="156">
        <v>240314</v>
      </c>
      <c r="B357" s="157" t="s">
        <v>1409</v>
      </c>
      <c r="C357" s="211">
        <v>213715537</v>
      </c>
      <c r="D357" s="160" t="s">
        <v>297</v>
      </c>
      <c r="E357" s="154">
        <v>6099</v>
      </c>
      <c r="F357" s="159"/>
      <c r="G357" s="199"/>
      <c r="H357" s="200"/>
      <c r="I357" s="200"/>
      <c r="J357" s="201"/>
    </row>
    <row r="358" spans="1:10" s="202" customFormat="1" ht="12">
      <c r="A358" s="156">
        <v>240314</v>
      </c>
      <c r="B358" s="157" t="s">
        <v>1409</v>
      </c>
      <c r="C358" s="211">
        <v>214215542</v>
      </c>
      <c r="D358" s="160" t="s">
        <v>298</v>
      </c>
      <c r="E358" s="154">
        <v>9796</v>
      </c>
      <c r="F358" s="159"/>
      <c r="G358" s="199"/>
      <c r="H358" s="200"/>
      <c r="I358" s="200"/>
      <c r="J358" s="201"/>
    </row>
    <row r="359" spans="1:10" s="202" customFormat="1" ht="12">
      <c r="A359" s="156">
        <v>240314</v>
      </c>
      <c r="B359" s="157" t="s">
        <v>1409</v>
      </c>
      <c r="C359" s="211">
        <v>215015550</v>
      </c>
      <c r="D359" s="160" t="s">
        <v>299</v>
      </c>
      <c r="E359" s="154">
        <v>2390</v>
      </c>
      <c r="F359" s="159"/>
      <c r="G359" s="199"/>
      <c r="H359" s="200"/>
      <c r="I359" s="200"/>
      <c r="J359" s="201"/>
    </row>
    <row r="360" spans="1:10" s="202" customFormat="1" ht="12">
      <c r="A360" s="156">
        <v>240314</v>
      </c>
      <c r="B360" s="157" t="s">
        <v>1409</v>
      </c>
      <c r="C360" s="211">
        <v>217215572</v>
      </c>
      <c r="D360" s="160" t="s">
        <v>300</v>
      </c>
      <c r="E360" s="154">
        <v>56633</v>
      </c>
      <c r="F360" s="159"/>
      <c r="G360" s="199"/>
      <c r="H360" s="200"/>
      <c r="I360" s="200"/>
      <c r="J360" s="201"/>
    </row>
    <row r="361" spans="1:10" s="202" customFormat="1" ht="12">
      <c r="A361" s="156">
        <v>240314</v>
      </c>
      <c r="B361" s="157" t="s">
        <v>1409</v>
      </c>
      <c r="C361" s="211">
        <v>218015580</v>
      </c>
      <c r="D361" s="160" t="s">
        <v>301</v>
      </c>
      <c r="E361" s="154">
        <v>9542</v>
      </c>
      <c r="F361" s="159"/>
      <c r="G361" s="199"/>
      <c r="H361" s="200"/>
      <c r="I361" s="200"/>
      <c r="J361" s="201"/>
    </row>
    <row r="362" spans="1:10" s="202" customFormat="1" ht="12">
      <c r="A362" s="156">
        <v>240314</v>
      </c>
      <c r="B362" s="157" t="s">
        <v>1409</v>
      </c>
      <c r="C362" s="211">
        <v>219915599</v>
      </c>
      <c r="D362" s="160" t="s">
        <v>302</v>
      </c>
      <c r="E362" s="154">
        <v>12339</v>
      </c>
      <c r="F362" s="159"/>
      <c r="G362" s="199"/>
      <c r="H362" s="200"/>
      <c r="I362" s="200"/>
      <c r="J362" s="201"/>
    </row>
    <row r="363" spans="1:10" s="202" customFormat="1" ht="12">
      <c r="A363" s="156">
        <v>240314</v>
      </c>
      <c r="B363" s="157" t="s">
        <v>1409</v>
      </c>
      <c r="C363" s="211">
        <v>210015600</v>
      </c>
      <c r="D363" s="160" t="s">
        <v>303</v>
      </c>
      <c r="E363" s="154">
        <v>7337</v>
      </c>
      <c r="F363" s="159"/>
      <c r="G363" s="199"/>
      <c r="H363" s="200"/>
      <c r="I363" s="200"/>
      <c r="J363" s="201"/>
    </row>
    <row r="364" spans="1:10" s="202" customFormat="1" ht="12">
      <c r="A364" s="156">
        <v>240314</v>
      </c>
      <c r="B364" s="157" t="s">
        <v>1409</v>
      </c>
      <c r="C364" s="211">
        <v>212115621</v>
      </c>
      <c r="D364" s="160" t="s">
        <v>304</v>
      </c>
      <c r="E364" s="154">
        <v>3102</v>
      </c>
      <c r="F364" s="159"/>
      <c r="G364" s="199"/>
      <c r="H364" s="200"/>
      <c r="I364" s="200"/>
      <c r="J364" s="201"/>
    </row>
    <row r="365" spans="1:10" s="202" customFormat="1" ht="12">
      <c r="A365" s="156">
        <v>240314</v>
      </c>
      <c r="B365" s="157" t="s">
        <v>1409</v>
      </c>
      <c r="C365" s="211">
        <v>213215632</v>
      </c>
      <c r="D365" s="160" t="s">
        <v>305</v>
      </c>
      <c r="E365" s="154">
        <v>18625</v>
      </c>
      <c r="F365" s="159"/>
      <c r="G365" s="199"/>
      <c r="H365" s="200"/>
      <c r="I365" s="200"/>
      <c r="J365" s="201"/>
    </row>
    <row r="366" spans="1:10" s="202" customFormat="1" ht="12">
      <c r="A366" s="156">
        <v>240314</v>
      </c>
      <c r="B366" s="157" t="s">
        <v>1409</v>
      </c>
      <c r="C366" s="211">
        <v>213815638</v>
      </c>
      <c r="D366" s="160" t="s">
        <v>306</v>
      </c>
      <c r="E366" s="154">
        <v>4409</v>
      </c>
      <c r="F366" s="159"/>
      <c r="G366" s="199"/>
      <c r="H366" s="200"/>
      <c r="I366" s="200"/>
      <c r="J366" s="201"/>
    </row>
    <row r="367" spans="1:10" s="202" customFormat="1" ht="12">
      <c r="A367" s="156">
        <v>240314</v>
      </c>
      <c r="B367" s="157" t="s">
        <v>1409</v>
      </c>
      <c r="C367" s="211">
        <v>214615646</v>
      </c>
      <c r="D367" s="160" t="s">
        <v>307</v>
      </c>
      <c r="E367" s="154">
        <v>20364</v>
      </c>
      <c r="F367" s="159"/>
      <c r="G367" s="199"/>
      <c r="H367" s="200"/>
      <c r="I367" s="200"/>
      <c r="J367" s="201"/>
    </row>
    <row r="368" spans="1:10" s="202" customFormat="1" ht="12">
      <c r="A368" s="156">
        <v>240314</v>
      </c>
      <c r="B368" s="157" t="s">
        <v>1409</v>
      </c>
      <c r="C368" s="211">
        <v>216015660</v>
      </c>
      <c r="D368" s="160" t="s">
        <v>308</v>
      </c>
      <c r="E368" s="154">
        <v>2648</v>
      </c>
      <c r="F368" s="159"/>
      <c r="G368" s="199"/>
      <c r="H368" s="200"/>
      <c r="I368" s="200"/>
      <c r="J368" s="201"/>
    </row>
    <row r="369" spans="1:10" s="202" customFormat="1" ht="12">
      <c r="A369" s="156">
        <v>240314</v>
      </c>
      <c r="B369" s="157" t="s">
        <v>1409</v>
      </c>
      <c r="C369" s="211">
        <v>216415664</v>
      </c>
      <c r="D369" s="160" t="s">
        <v>309</v>
      </c>
      <c r="E369" s="154">
        <v>6926</v>
      </c>
      <c r="F369" s="159"/>
      <c r="G369" s="199"/>
      <c r="H369" s="200"/>
      <c r="I369" s="200"/>
      <c r="J369" s="201"/>
    </row>
    <row r="370" spans="1:10" s="202" customFormat="1" ht="12">
      <c r="A370" s="156">
        <v>240314</v>
      </c>
      <c r="B370" s="157" t="s">
        <v>1409</v>
      </c>
      <c r="C370" s="211">
        <v>216715667</v>
      </c>
      <c r="D370" s="160" t="s">
        <v>310</v>
      </c>
      <c r="E370" s="154">
        <v>7123</v>
      </c>
      <c r="F370" s="159"/>
      <c r="G370" s="199"/>
      <c r="H370" s="200"/>
      <c r="I370" s="200"/>
      <c r="J370" s="201"/>
    </row>
    <row r="371" spans="1:10" s="202" customFormat="1" ht="12">
      <c r="A371" s="156">
        <v>240314</v>
      </c>
      <c r="B371" s="157" t="s">
        <v>1409</v>
      </c>
      <c r="C371" s="211">
        <v>217315673</v>
      </c>
      <c r="D371" s="160" t="s">
        <v>311</v>
      </c>
      <c r="E371" s="154">
        <v>6400</v>
      </c>
      <c r="F371" s="159"/>
      <c r="G371" s="199"/>
      <c r="H371" s="200"/>
      <c r="I371" s="200"/>
      <c r="J371" s="201"/>
    </row>
    <row r="372" spans="1:10" s="202" customFormat="1" ht="12">
      <c r="A372" s="156">
        <v>240314</v>
      </c>
      <c r="B372" s="157" t="s">
        <v>1409</v>
      </c>
      <c r="C372" s="211">
        <v>217615676</v>
      </c>
      <c r="D372" s="160" t="s">
        <v>312</v>
      </c>
      <c r="E372" s="154">
        <v>5155</v>
      </c>
      <c r="F372" s="159"/>
      <c r="G372" s="199"/>
      <c r="H372" s="200"/>
      <c r="I372" s="200"/>
      <c r="J372" s="201"/>
    </row>
    <row r="373" spans="1:10" s="202" customFormat="1" ht="12">
      <c r="A373" s="156">
        <v>240314</v>
      </c>
      <c r="B373" s="157" t="s">
        <v>1409</v>
      </c>
      <c r="C373" s="211">
        <v>218115681</v>
      </c>
      <c r="D373" s="160" t="s">
        <v>313</v>
      </c>
      <c r="E373" s="154">
        <v>12929</v>
      </c>
      <c r="F373" s="159"/>
      <c r="G373" s="199"/>
      <c r="H373" s="200"/>
      <c r="I373" s="200"/>
      <c r="J373" s="201"/>
    </row>
    <row r="374" spans="1:10" s="202" customFormat="1" ht="12">
      <c r="A374" s="156">
        <v>240314</v>
      </c>
      <c r="B374" s="157" t="s">
        <v>1409</v>
      </c>
      <c r="C374" s="211">
        <v>218615686</v>
      </c>
      <c r="D374" s="160" t="s">
        <v>314</v>
      </c>
      <c r="E374" s="154">
        <v>10250</v>
      </c>
      <c r="F374" s="159"/>
      <c r="G374" s="199"/>
      <c r="H374" s="200"/>
      <c r="I374" s="200"/>
      <c r="J374" s="201"/>
    </row>
    <row r="375" spans="1:10" s="202" customFormat="1" ht="12">
      <c r="A375" s="156">
        <v>240314</v>
      </c>
      <c r="B375" s="157" t="s">
        <v>1409</v>
      </c>
      <c r="C375" s="211">
        <v>219015690</v>
      </c>
      <c r="D375" s="160" t="s">
        <v>315</v>
      </c>
      <c r="E375" s="154">
        <v>5791</v>
      </c>
      <c r="F375" s="159"/>
      <c r="G375" s="199"/>
      <c r="H375" s="200"/>
      <c r="I375" s="200"/>
      <c r="J375" s="201"/>
    </row>
    <row r="376" spans="1:10" s="202" customFormat="1" ht="12">
      <c r="A376" s="156">
        <v>240314</v>
      </c>
      <c r="B376" s="157" t="s">
        <v>1409</v>
      </c>
      <c r="C376" s="211">
        <v>219315693</v>
      </c>
      <c r="D376" s="160" t="s">
        <v>316</v>
      </c>
      <c r="E376" s="154">
        <v>12248</v>
      </c>
      <c r="F376" s="159"/>
      <c r="G376" s="199"/>
      <c r="H376" s="200"/>
      <c r="I376" s="200"/>
      <c r="J376" s="201"/>
    </row>
    <row r="377" spans="1:10" s="202" customFormat="1" ht="12">
      <c r="A377" s="156">
        <v>240314</v>
      </c>
      <c r="B377" s="157" t="s">
        <v>1409</v>
      </c>
      <c r="C377" s="211">
        <v>219615696</v>
      </c>
      <c r="D377" s="160" t="s">
        <v>317</v>
      </c>
      <c r="E377" s="154">
        <v>3138</v>
      </c>
      <c r="F377" s="159"/>
      <c r="G377" s="199"/>
      <c r="H377" s="200"/>
      <c r="I377" s="200"/>
      <c r="J377" s="201"/>
    </row>
    <row r="378" spans="1:10" s="202" customFormat="1" ht="12">
      <c r="A378" s="156">
        <v>240314</v>
      </c>
      <c r="B378" s="157" t="s">
        <v>1409</v>
      </c>
      <c r="C378" s="211">
        <v>212015720</v>
      </c>
      <c r="D378" s="160" t="s">
        <v>318</v>
      </c>
      <c r="E378" s="154">
        <v>3025</v>
      </c>
      <c r="F378" s="159"/>
      <c r="G378" s="199"/>
      <c r="H378" s="200"/>
      <c r="I378" s="200"/>
      <c r="J378" s="201"/>
    </row>
    <row r="379" spans="1:10" s="202" customFormat="1" ht="12">
      <c r="A379" s="156">
        <v>240314</v>
      </c>
      <c r="B379" s="157" t="s">
        <v>1409</v>
      </c>
      <c r="C379" s="211">
        <v>212315723</v>
      </c>
      <c r="D379" s="160" t="s">
        <v>319</v>
      </c>
      <c r="E379" s="154">
        <v>1569</v>
      </c>
      <c r="F379" s="159"/>
      <c r="G379" s="199"/>
      <c r="H379" s="200"/>
      <c r="I379" s="200"/>
      <c r="J379" s="201"/>
    </row>
    <row r="380" spans="1:10" s="202" customFormat="1" ht="12">
      <c r="A380" s="156">
        <v>240314</v>
      </c>
      <c r="B380" s="157" t="s">
        <v>1409</v>
      </c>
      <c r="C380" s="211">
        <v>214015740</v>
      </c>
      <c r="D380" s="160" t="s">
        <v>320</v>
      </c>
      <c r="E380" s="154">
        <v>11456</v>
      </c>
      <c r="F380" s="159"/>
      <c r="G380" s="199"/>
      <c r="H380" s="200"/>
      <c r="I380" s="200"/>
      <c r="J380" s="201"/>
    </row>
    <row r="381" spans="1:10" s="202" customFormat="1" ht="12">
      <c r="A381" s="156">
        <v>240314</v>
      </c>
      <c r="B381" s="157" t="s">
        <v>1409</v>
      </c>
      <c r="C381" s="211">
        <v>215315753</v>
      </c>
      <c r="D381" s="160" t="s">
        <v>321</v>
      </c>
      <c r="E381" s="154">
        <v>12566</v>
      </c>
      <c r="F381" s="159"/>
      <c r="G381" s="199"/>
      <c r="H381" s="200"/>
      <c r="I381" s="200"/>
      <c r="J381" s="201"/>
    </row>
    <row r="382" spans="1:10" s="202" customFormat="1" ht="12">
      <c r="A382" s="156">
        <v>240314</v>
      </c>
      <c r="B382" s="157" t="s">
        <v>1409</v>
      </c>
      <c r="C382" s="211">
        <v>215515755</v>
      </c>
      <c r="D382" s="160" t="s">
        <v>322</v>
      </c>
      <c r="E382" s="154">
        <v>10958</v>
      </c>
      <c r="F382" s="159"/>
      <c r="G382" s="199"/>
      <c r="H382" s="200"/>
      <c r="I382" s="200"/>
      <c r="J382" s="201"/>
    </row>
    <row r="383" spans="1:10" s="202" customFormat="1" ht="12">
      <c r="A383" s="156">
        <v>240314</v>
      </c>
      <c r="B383" s="157" t="s">
        <v>1409</v>
      </c>
      <c r="C383" s="211">
        <v>215715757</v>
      </c>
      <c r="D383" s="160" t="s">
        <v>323</v>
      </c>
      <c r="E383" s="154">
        <v>9277</v>
      </c>
      <c r="F383" s="159"/>
      <c r="G383" s="199"/>
      <c r="H383" s="200"/>
      <c r="I383" s="200"/>
      <c r="J383" s="201"/>
    </row>
    <row r="384" spans="1:10" s="202" customFormat="1" ht="12">
      <c r="A384" s="156">
        <v>240314</v>
      </c>
      <c r="B384" s="157" t="s">
        <v>1409</v>
      </c>
      <c r="C384" s="211">
        <v>216115761</v>
      </c>
      <c r="D384" s="160" t="s">
        <v>324</v>
      </c>
      <c r="E384" s="154">
        <v>4676</v>
      </c>
      <c r="F384" s="159"/>
      <c r="G384" s="199"/>
      <c r="H384" s="200"/>
      <c r="I384" s="200"/>
      <c r="J384" s="201"/>
    </row>
    <row r="385" spans="1:10" s="202" customFormat="1" ht="12">
      <c r="A385" s="156">
        <v>240314</v>
      </c>
      <c r="B385" s="157" t="s">
        <v>1409</v>
      </c>
      <c r="C385" s="211">
        <v>216215762</v>
      </c>
      <c r="D385" s="160" t="s">
        <v>325</v>
      </c>
      <c r="E385" s="154">
        <v>4454</v>
      </c>
      <c r="F385" s="159"/>
      <c r="G385" s="199"/>
      <c r="H385" s="200"/>
      <c r="I385" s="200"/>
      <c r="J385" s="201"/>
    </row>
    <row r="386" spans="1:10" s="202" customFormat="1" ht="12">
      <c r="A386" s="156">
        <v>240314</v>
      </c>
      <c r="B386" s="157" t="s">
        <v>1409</v>
      </c>
      <c r="C386" s="211">
        <v>216315763</v>
      </c>
      <c r="D386" s="160" t="s">
        <v>326</v>
      </c>
      <c r="E386" s="154">
        <v>9539</v>
      </c>
      <c r="F386" s="159"/>
      <c r="G386" s="199"/>
      <c r="H386" s="200"/>
      <c r="I386" s="200"/>
      <c r="J386" s="201"/>
    </row>
    <row r="387" spans="1:10" s="202" customFormat="1" ht="12">
      <c r="A387" s="156">
        <v>240314</v>
      </c>
      <c r="B387" s="157" t="s">
        <v>1409</v>
      </c>
      <c r="C387" s="211">
        <v>216415764</v>
      </c>
      <c r="D387" s="160" t="s">
        <v>327</v>
      </c>
      <c r="E387" s="154">
        <v>8005</v>
      </c>
      <c r="F387" s="159"/>
      <c r="G387" s="199"/>
      <c r="H387" s="200"/>
      <c r="I387" s="200"/>
      <c r="J387" s="201"/>
    </row>
    <row r="388" spans="1:10" s="202" customFormat="1" ht="12">
      <c r="A388" s="156">
        <v>240314</v>
      </c>
      <c r="B388" s="157" t="s">
        <v>1409</v>
      </c>
      <c r="C388" s="211">
        <v>217415774</v>
      </c>
      <c r="D388" s="160" t="s">
        <v>328</v>
      </c>
      <c r="E388" s="154">
        <v>3855</v>
      </c>
      <c r="F388" s="159"/>
      <c r="G388" s="199"/>
      <c r="H388" s="200"/>
      <c r="I388" s="200"/>
      <c r="J388" s="201"/>
    </row>
    <row r="389" spans="1:10" s="202" customFormat="1" ht="12">
      <c r="A389" s="156">
        <v>240314</v>
      </c>
      <c r="B389" s="157" t="s">
        <v>1409</v>
      </c>
      <c r="C389" s="211">
        <v>217615776</v>
      </c>
      <c r="D389" s="160" t="s">
        <v>329</v>
      </c>
      <c r="E389" s="154">
        <v>6124</v>
      </c>
      <c r="F389" s="159"/>
      <c r="G389" s="199"/>
      <c r="H389" s="200"/>
      <c r="I389" s="200"/>
      <c r="J389" s="201"/>
    </row>
    <row r="390" spans="1:10" s="202" customFormat="1" ht="12">
      <c r="A390" s="156">
        <v>240314</v>
      </c>
      <c r="B390" s="157" t="s">
        <v>1409</v>
      </c>
      <c r="C390" s="211">
        <v>217815778</v>
      </c>
      <c r="D390" s="160" t="s">
        <v>330</v>
      </c>
      <c r="E390" s="154">
        <v>5060</v>
      </c>
      <c r="F390" s="159"/>
      <c r="G390" s="199"/>
      <c r="H390" s="200"/>
      <c r="I390" s="200"/>
      <c r="J390" s="201"/>
    </row>
    <row r="391" spans="1:10" s="202" customFormat="1" ht="12">
      <c r="A391" s="156">
        <v>240314</v>
      </c>
      <c r="B391" s="157" t="s">
        <v>1409</v>
      </c>
      <c r="C391" s="211">
        <v>219015790</v>
      </c>
      <c r="D391" s="160" t="s">
        <v>331</v>
      </c>
      <c r="E391" s="154">
        <v>7188</v>
      </c>
      <c r="F391" s="159"/>
      <c r="G391" s="199"/>
      <c r="H391" s="200"/>
      <c r="I391" s="200"/>
      <c r="J391" s="201"/>
    </row>
    <row r="392" spans="1:10" s="202" customFormat="1" ht="12">
      <c r="A392" s="156">
        <v>240314</v>
      </c>
      <c r="B392" s="157" t="s">
        <v>1409</v>
      </c>
      <c r="C392" s="211">
        <v>219815798</v>
      </c>
      <c r="D392" s="160" t="s">
        <v>332</v>
      </c>
      <c r="E392" s="154">
        <v>4792</v>
      </c>
      <c r="F392" s="159"/>
      <c r="G392" s="199"/>
      <c r="H392" s="200"/>
      <c r="I392" s="200"/>
      <c r="J392" s="201"/>
    </row>
    <row r="393" spans="1:10" s="202" customFormat="1" ht="12">
      <c r="A393" s="156">
        <v>240314</v>
      </c>
      <c r="B393" s="157" t="s">
        <v>1409</v>
      </c>
      <c r="C393" s="211">
        <v>210415804</v>
      </c>
      <c r="D393" s="160" t="s">
        <v>333</v>
      </c>
      <c r="E393" s="154">
        <v>10689</v>
      </c>
      <c r="F393" s="159"/>
      <c r="G393" s="199"/>
      <c r="H393" s="200"/>
      <c r="I393" s="200"/>
      <c r="J393" s="201"/>
    </row>
    <row r="394" spans="1:10" s="202" customFormat="1" ht="12">
      <c r="A394" s="156">
        <v>240314</v>
      </c>
      <c r="B394" s="157" t="s">
        <v>1409</v>
      </c>
      <c r="C394" s="211">
        <v>210615806</v>
      </c>
      <c r="D394" s="160" t="s">
        <v>334</v>
      </c>
      <c r="E394" s="154">
        <v>13438</v>
      </c>
      <c r="F394" s="159"/>
      <c r="G394" s="199"/>
      <c r="H394" s="200"/>
      <c r="I394" s="200"/>
      <c r="J394" s="201"/>
    </row>
    <row r="395" spans="1:10" s="202" customFormat="1" ht="12">
      <c r="A395" s="156">
        <v>240314</v>
      </c>
      <c r="B395" s="157" t="s">
        <v>1409</v>
      </c>
      <c r="C395" s="211">
        <v>210815808</v>
      </c>
      <c r="D395" s="160" t="s">
        <v>335</v>
      </c>
      <c r="E395" s="154">
        <v>2830</v>
      </c>
      <c r="F395" s="159"/>
      <c r="G395" s="199"/>
      <c r="H395" s="200"/>
      <c r="I395" s="200"/>
      <c r="J395" s="201"/>
    </row>
    <row r="396" spans="1:10" s="202" customFormat="1" ht="12">
      <c r="A396" s="156">
        <v>240314</v>
      </c>
      <c r="B396" s="157" t="s">
        <v>1409</v>
      </c>
      <c r="C396" s="211">
        <v>211015810</v>
      </c>
      <c r="D396" s="160" t="s">
        <v>336</v>
      </c>
      <c r="E396" s="154">
        <v>4689</v>
      </c>
      <c r="F396" s="159"/>
      <c r="G396" s="199"/>
      <c r="H396" s="200"/>
      <c r="I396" s="200"/>
      <c r="J396" s="201"/>
    </row>
    <row r="397" spans="1:10" s="202" customFormat="1" ht="12">
      <c r="A397" s="156">
        <v>240314</v>
      </c>
      <c r="B397" s="157" t="s">
        <v>1409</v>
      </c>
      <c r="C397" s="211">
        <v>211415814</v>
      </c>
      <c r="D397" s="160" t="s">
        <v>337</v>
      </c>
      <c r="E397" s="154">
        <v>11814</v>
      </c>
      <c r="F397" s="159"/>
      <c r="G397" s="199"/>
      <c r="H397" s="200"/>
      <c r="I397" s="200"/>
      <c r="J397" s="201"/>
    </row>
    <row r="398" spans="1:10" s="202" customFormat="1" ht="12">
      <c r="A398" s="156">
        <v>240314</v>
      </c>
      <c r="B398" s="157" t="s">
        <v>1409</v>
      </c>
      <c r="C398" s="211">
        <v>211615816</v>
      </c>
      <c r="D398" s="160" t="s">
        <v>338</v>
      </c>
      <c r="E398" s="154">
        <v>6406</v>
      </c>
      <c r="F398" s="159"/>
      <c r="G398" s="199"/>
      <c r="H398" s="200"/>
      <c r="I398" s="200"/>
      <c r="J398" s="201"/>
    </row>
    <row r="399" spans="1:10" s="202" customFormat="1" ht="12">
      <c r="A399" s="156">
        <v>240314</v>
      </c>
      <c r="B399" s="157" t="s">
        <v>1409</v>
      </c>
      <c r="C399" s="211">
        <v>212015820</v>
      </c>
      <c r="D399" s="160" t="s">
        <v>339</v>
      </c>
      <c r="E399" s="154">
        <v>4954</v>
      </c>
      <c r="F399" s="159"/>
      <c r="G399" s="199"/>
      <c r="H399" s="200"/>
      <c r="I399" s="200"/>
      <c r="J399" s="201"/>
    </row>
    <row r="400" spans="1:10" s="202" customFormat="1" ht="12">
      <c r="A400" s="156">
        <v>240314</v>
      </c>
      <c r="B400" s="157" t="s">
        <v>1409</v>
      </c>
      <c r="C400" s="211">
        <v>212215822</v>
      </c>
      <c r="D400" s="160" t="s">
        <v>340</v>
      </c>
      <c r="E400" s="154">
        <v>7002</v>
      </c>
      <c r="F400" s="159"/>
      <c r="G400" s="199"/>
      <c r="H400" s="200"/>
      <c r="I400" s="200"/>
      <c r="J400" s="201"/>
    </row>
    <row r="401" spans="1:10" s="202" customFormat="1" ht="12">
      <c r="A401" s="156">
        <v>240314</v>
      </c>
      <c r="B401" s="157" t="s">
        <v>1409</v>
      </c>
      <c r="C401" s="211">
        <v>213215832</v>
      </c>
      <c r="D401" s="160" t="s">
        <v>341</v>
      </c>
      <c r="E401" s="154">
        <v>2295</v>
      </c>
      <c r="F401" s="159"/>
      <c r="G401" s="199"/>
      <c r="H401" s="200"/>
      <c r="I401" s="200"/>
      <c r="J401" s="201"/>
    </row>
    <row r="402" spans="1:10" s="202" customFormat="1" ht="12">
      <c r="A402" s="156">
        <v>240314</v>
      </c>
      <c r="B402" s="157" t="s">
        <v>1409</v>
      </c>
      <c r="C402" s="211">
        <v>213515835</v>
      </c>
      <c r="D402" s="160" t="s">
        <v>342</v>
      </c>
      <c r="E402" s="154">
        <v>9322</v>
      </c>
      <c r="F402" s="159"/>
      <c r="G402" s="199"/>
      <c r="H402" s="200"/>
      <c r="I402" s="200"/>
      <c r="J402" s="201"/>
    </row>
    <row r="403" spans="1:10" s="202" customFormat="1" ht="12">
      <c r="A403" s="156">
        <v>240314</v>
      </c>
      <c r="B403" s="157" t="s">
        <v>1409</v>
      </c>
      <c r="C403" s="211">
        <v>213715837</v>
      </c>
      <c r="D403" s="160" t="s">
        <v>343</v>
      </c>
      <c r="E403" s="154">
        <v>11511</v>
      </c>
      <c r="F403" s="159"/>
      <c r="G403" s="199"/>
      <c r="H403" s="200"/>
      <c r="I403" s="200"/>
      <c r="J403" s="201"/>
    </row>
    <row r="404" spans="1:10" s="202" customFormat="1" ht="12">
      <c r="A404" s="156">
        <v>240314</v>
      </c>
      <c r="B404" s="157" t="s">
        <v>1409</v>
      </c>
      <c r="C404" s="211">
        <v>213915839</v>
      </c>
      <c r="D404" s="160" t="s">
        <v>344</v>
      </c>
      <c r="E404" s="154">
        <v>3121</v>
      </c>
      <c r="F404" s="159"/>
      <c r="G404" s="199"/>
      <c r="H404" s="200"/>
      <c r="I404" s="200"/>
      <c r="J404" s="201"/>
    </row>
    <row r="405" spans="1:10" s="202" customFormat="1" ht="12">
      <c r="A405" s="156">
        <v>240314</v>
      </c>
      <c r="B405" s="157" t="s">
        <v>1409</v>
      </c>
      <c r="C405" s="211">
        <v>214215842</v>
      </c>
      <c r="D405" s="160" t="s">
        <v>345</v>
      </c>
      <c r="E405" s="154">
        <v>10739</v>
      </c>
      <c r="F405" s="159"/>
      <c r="G405" s="199"/>
      <c r="H405" s="200"/>
      <c r="I405" s="200"/>
      <c r="J405" s="201"/>
    </row>
    <row r="406" spans="1:10" s="202" customFormat="1" ht="12">
      <c r="A406" s="156">
        <v>240314</v>
      </c>
      <c r="B406" s="157" t="s">
        <v>1409</v>
      </c>
      <c r="C406" s="211">
        <v>216115861</v>
      </c>
      <c r="D406" s="160" t="s">
        <v>346</v>
      </c>
      <c r="E406" s="154">
        <v>18195</v>
      </c>
      <c r="F406" s="159"/>
      <c r="G406" s="199"/>
      <c r="H406" s="200"/>
      <c r="I406" s="200"/>
      <c r="J406" s="201"/>
    </row>
    <row r="407" spans="1:10" s="202" customFormat="1" ht="12">
      <c r="A407" s="156">
        <v>240314</v>
      </c>
      <c r="B407" s="157" t="s">
        <v>1409</v>
      </c>
      <c r="C407" s="211">
        <v>217915879</v>
      </c>
      <c r="D407" s="160" t="s">
        <v>347</v>
      </c>
      <c r="E407" s="154">
        <v>3935</v>
      </c>
      <c r="F407" s="159"/>
      <c r="G407" s="199"/>
      <c r="H407" s="200"/>
      <c r="I407" s="200"/>
      <c r="J407" s="201"/>
    </row>
    <row r="408" spans="1:10" s="202" customFormat="1" ht="12">
      <c r="A408" s="156">
        <v>240314</v>
      </c>
      <c r="B408" s="157" t="s">
        <v>1409</v>
      </c>
      <c r="C408" s="211">
        <v>219715897</v>
      </c>
      <c r="D408" s="160" t="s">
        <v>348</v>
      </c>
      <c r="E408" s="154">
        <v>8303</v>
      </c>
      <c r="F408" s="159"/>
      <c r="G408" s="199"/>
      <c r="H408" s="200"/>
      <c r="I408" s="200"/>
      <c r="J408" s="201"/>
    </row>
    <row r="409" spans="1:10" s="202" customFormat="1" ht="12">
      <c r="A409" s="156">
        <v>240314</v>
      </c>
      <c r="B409" s="157" t="s">
        <v>1409</v>
      </c>
      <c r="C409" s="211">
        <v>211317013</v>
      </c>
      <c r="D409" s="160" t="s">
        <v>349</v>
      </c>
      <c r="E409" s="154">
        <v>29676</v>
      </c>
      <c r="F409" s="159"/>
      <c r="G409" s="199"/>
      <c r="H409" s="200"/>
      <c r="I409" s="200"/>
      <c r="J409" s="201"/>
    </row>
    <row r="410" spans="1:10" s="202" customFormat="1" ht="12">
      <c r="A410" s="156">
        <v>240314</v>
      </c>
      <c r="B410" s="157" t="s">
        <v>1409</v>
      </c>
      <c r="C410" s="211">
        <v>214217042</v>
      </c>
      <c r="D410" s="160" t="s">
        <v>350</v>
      </c>
      <c r="E410" s="154">
        <v>42807</v>
      </c>
      <c r="F410" s="159"/>
      <c r="G410" s="199"/>
      <c r="H410" s="200"/>
      <c r="I410" s="200"/>
      <c r="J410" s="201"/>
    </row>
    <row r="411" spans="1:10" s="202" customFormat="1" ht="12">
      <c r="A411" s="156">
        <v>240314</v>
      </c>
      <c r="B411" s="157" t="s">
        <v>1409</v>
      </c>
      <c r="C411" s="211">
        <v>215017050</v>
      </c>
      <c r="D411" s="160" t="s">
        <v>351</v>
      </c>
      <c r="E411" s="154">
        <v>15880</v>
      </c>
      <c r="F411" s="159"/>
      <c r="G411" s="199"/>
      <c r="H411" s="200"/>
      <c r="I411" s="200"/>
      <c r="J411" s="201"/>
    </row>
    <row r="412" spans="1:10" s="202" customFormat="1" ht="12">
      <c r="A412" s="156">
        <v>240314</v>
      </c>
      <c r="B412" s="157" t="s">
        <v>1409</v>
      </c>
      <c r="C412" s="211">
        <v>218817088</v>
      </c>
      <c r="D412" s="160" t="s">
        <v>352</v>
      </c>
      <c r="E412" s="154">
        <v>13433</v>
      </c>
      <c r="F412" s="159"/>
      <c r="G412" s="199"/>
      <c r="H412" s="200"/>
      <c r="I412" s="200"/>
      <c r="J412" s="201"/>
    </row>
    <row r="413" spans="1:10" s="202" customFormat="1" ht="12">
      <c r="A413" s="156">
        <v>240314</v>
      </c>
      <c r="B413" s="157" t="s">
        <v>1409</v>
      </c>
      <c r="C413" s="211">
        <v>217417174</v>
      </c>
      <c r="D413" s="160" t="s">
        <v>353</v>
      </c>
      <c r="E413" s="154">
        <v>56159</v>
      </c>
      <c r="F413" s="159"/>
      <c r="G413" s="199"/>
      <c r="H413" s="200"/>
      <c r="I413" s="200"/>
      <c r="J413" s="201"/>
    </row>
    <row r="414" spans="1:10" s="202" customFormat="1" ht="12">
      <c r="A414" s="156">
        <v>240314</v>
      </c>
      <c r="B414" s="157" t="s">
        <v>1409</v>
      </c>
      <c r="C414" s="211">
        <v>217217272</v>
      </c>
      <c r="D414" s="160" t="s">
        <v>354</v>
      </c>
      <c r="E414" s="154">
        <v>13206</v>
      </c>
      <c r="F414" s="159"/>
      <c r="G414" s="199"/>
      <c r="H414" s="200"/>
      <c r="I414" s="200"/>
      <c r="J414" s="201"/>
    </row>
    <row r="415" spans="1:10" s="202" customFormat="1" ht="12">
      <c r="A415" s="156">
        <v>240314</v>
      </c>
      <c r="B415" s="157" t="s">
        <v>1409</v>
      </c>
      <c r="C415" s="211">
        <v>218017380</v>
      </c>
      <c r="D415" s="160" t="s">
        <v>355</v>
      </c>
      <c r="E415" s="154">
        <v>80538</v>
      </c>
      <c r="F415" s="159"/>
      <c r="G415" s="199"/>
      <c r="H415" s="200"/>
      <c r="I415" s="200"/>
      <c r="J415" s="201"/>
    </row>
    <row r="416" spans="1:10" s="202" customFormat="1" ht="12">
      <c r="A416" s="156">
        <v>240314</v>
      </c>
      <c r="B416" s="157" t="s">
        <v>1409</v>
      </c>
      <c r="C416" s="211">
        <v>218817388</v>
      </c>
      <c r="D416" s="160" t="s">
        <v>356</v>
      </c>
      <c r="E416" s="154">
        <v>9150</v>
      </c>
      <c r="F416" s="159"/>
      <c r="G416" s="199"/>
      <c r="H416" s="200"/>
      <c r="I416" s="200"/>
      <c r="J416" s="201"/>
    </row>
    <row r="417" spans="1:10" s="202" customFormat="1" ht="12">
      <c r="A417" s="156">
        <v>240314</v>
      </c>
      <c r="B417" s="157" t="s">
        <v>1409</v>
      </c>
      <c r="C417" s="211">
        <v>213317433</v>
      </c>
      <c r="D417" s="160" t="s">
        <v>357</v>
      </c>
      <c r="E417" s="154">
        <v>22624</v>
      </c>
      <c r="F417" s="159"/>
      <c r="G417" s="199"/>
      <c r="H417" s="200"/>
      <c r="I417" s="200"/>
      <c r="J417" s="201"/>
    </row>
    <row r="418" spans="1:10" s="202" customFormat="1" ht="12">
      <c r="A418" s="156">
        <v>240314</v>
      </c>
      <c r="B418" s="157" t="s">
        <v>1409</v>
      </c>
      <c r="C418" s="211">
        <v>214217442</v>
      </c>
      <c r="D418" s="160" t="s">
        <v>358</v>
      </c>
      <c r="E418" s="154">
        <v>11854</v>
      </c>
      <c r="F418" s="159"/>
      <c r="G418" s="199"/>
      <c r="H418" s="200"/>
      <c r="I418" s="200"/>
      <c r="J418" s="201"/>
    </row>
    <row r="419" spans="1:10" s="202" customFormat="1" ht="12">
      <c r="A419" s="156">
        <v>240314</v>
      </c>
      <c r="B419" s="157" t="s">
        <v>1409</v>
      </c>
      <c r="C419" s="211">
        <v>214417444</v>
      </c>
      <c r="D419" s="160" t="s">
        <v>359</v>
      </c>
      <c r="E419" s="154">
        <v>17363</v>
      </c>
      <c r="F419" s="159"/>
      <c r="G419" s="199"/>
      <c r="H419" s="200"/>
      <c r="I419" s="200"/>
      <c r="J419" s="201"/>
    </row>
    <row r="420" spans="1:10" s="202" customFormat="1" ht="12">
      <c r="A420" s="156">
        <v>240314</v>
      </c>
      <c r="B420" s="157" t="s">
        <v>1409</v>
      </c>
      <c r="C420" s="211">
        <v>214617446</v>
      </c>
      <c r="D420" s="160" t="s">
        <v>360</v>
      </c>
      <c r="E420" s="154">
        <v>3153</v>
      </c>
      <c r="F420" s="159"/>
      <c r="G420" s="199"/>
      <c r="H420" s="200"/>
      <c r="I420" s="200"/>
      <c r="J420" s="201"/>
    </row>
    <row r="421" spans="1:10" s="202" customFormat="1" ht="12">
      <c r="A421" s="156">
        <v>240314</v>
      </c>
      <c r="B421" s="157" t="s">
        <v>1409</v>
      </c>
      <c r="C421" s="211">
        <v>218617486</v>
      </c>
      <c r="D421" s="160" t="s">
        <v>361</v>
      </c>
      <c r="E421" s="154">
        <v>27936</v>
      </c>
      <c r="F421" s="159"/>
      <c r="G421" s="199"/>
      <c r="H421" s="200"/>
      <c r="I421" s="200"/>
      <c r="J421" s="201"/>
    </row>
    <row r="422" spans="1:10" s="202" customFormat="1" ht="12">
      <c r="A422" s="156">
        <v>240314</v>
      </c>
      <c r="B422" s="157" t="s">
        <v>1409</v>
      </c>
      <c r="C422" s="211">
        <v>219517495</v>
      </c>
      <c r="D422" s="160" t="s">
        <v>362</v>
      </c>
      <c r="E422" s="154">
        <v>9113</v>
      </c>
      <c r="F422" s="159"/>
      <c r="G422" s="199"/>
      <c r="H422" s="200"/>
      <c r="I422" s="200"/>
      <c r="J422" s="201"/>
    </row>
    <row r="423" spans="1:10" s="202" customFormat="1" ht="12">
      <c r="A423" s="156">
        <v>240314</v>
      </c>
      <c r="B423" s="157" t="s">
        <v>1409</v>
      </c>
      <c r="C423" s="211">
        <v>211317513</v>
      </c>
      <c r="D423" s="160" t="s">
        <v>363</v>
      </c>
      <c r="E423" s="154">
        <v>18619</v>
      </c>
      <c r="F423" s="159"/>
      <c r="G423" s="199"/>
      <c r="H423" s="200"/>
      <c r="I423" s="200"/>
      <c r="J423" s="201"/>
    </row>
    <row r="424" spans="1:10" s="202" customFormat="1" ht="12">
      <c r="A424" s="156">
        <v>240314</v>
      </c>
      <c r="B424" s="157" t="s">
        <v>1409</v>
      </c>
      <c r="C424" s="211">
        <v>212417524</v>
      </c>
      <c r="D424" s="160" t="s">
        <v>364</v>
      </c>
      <c r="E424" s="154">
        <v>20904</v>
      </c>
      <c r="F424" s="159"/>
      <c r="G424" s="199"/>
      <c r="H424" s="200"/>
      <c r="I424" s="200"/>
      <c r="J424" s="201"/>
    </row>
    <row r="425" spans="1:10" s="202" customFormat="1" ht="12">
      <c r="A425" s="156">
        <v>240314</v>
      </c>
      <c r="B425" s="157" t="s">
        <v>1409</v>
      </c>
      <c r="C425" s="211">
        <v>214117541</v>
      </c>
      <c r="D425" s="160" t="s">
        <v>365</v>
      </c>
      <c r="E425" s="154">
        <v>29595</v>
      </c>
      <c r="F425" s="159"/>
      <c r="G425" s="199"/>
      <c r="H425" s="200"/>
      <c r="I425" s="200"/>
      <c r="J425" s="201"/>
    </row>
    <row r="426" spans="1:10" s="202" customFormat="1" ht="12">
      <c r="A426" s="156">
        <v>240314</v>
      </c>
      <c r="B426" s="157" t="s">
        <v>1409</v>
      </c>
      <c r="C426" s="211">
        <v>211417614</v>
      </c>
      <c r="D426" s="160" t="s">
        <v>366</v>
      </c>
      <c r="E426" s="154">
        <v>65920</v>
      </c>
      <c r="F426" s="159"/>
      <c r="G426" s="199"/>
      <c r="H426" s="200"/>
      <c r="I426" s="200"/>
      <c r="J426" s="201"/>
    </row>
    <row r="427" spans="1:10" s="202" customFormat="1" ht="12">
      <c r="A427" s="156">
        <v>240314</v>
      </c>
      <c r="B427" s="157" t="s">
        <v>1409</v>
      </c>
      <c r="C427" s="211">
        <v>211617616</v>
      </c>
      <c r="D427" s="160" t="s">
        <v>367</v>
      </c>
      <c r="E427" s="154">
        <v>13585</v>
      </c>
      <c r="F427" s="159"/>
      <c r="G427" s="199"/>
      <c r="H427" s="200"/>
      <c r="I427" s="200"/>
      <c r="J427" s="201"/>
    </row>
    <row r="428" spans="1:10" s="202" customFormat="1" ht="12">
      <c r="A428" s="156">
        <v>240314</v>
      </c>
      <c r="B428" s="157" t="s">
        <v>1409</v>
      </c>
      <c r="C428" s="211">
        <v>215317653</v>
      </c>
      <c r="D428" s="160" t="s">
        <v>368</v>
      </c>
      <c r="E428" s="154">
        <v>22841</v>
      </c>
      <c r="F428" s="159"/>
      <c r="G428" s="199"/>
      <c r="H428" s="200"/>
      <c r="I428" s="200"/>
      <c r="J428" s="201"/>
    </row>
    <row r="429" spans="1:10" s="202" customFormat="1" ht="12">
      <c r="A429" s="156">
        <v>240314</v>
      </c>
      <c r="B429" s="157" t="s">
        <v>1409</v>
      </c>
      <c r="C429" s="211">
        <v>216217662</v>
      </c>
      <c r="D429" s="160" t="s">
        <v>369</v>
      </c>
      <c r="E429" s="154">
        <v>29677</v>
      </c>
      <c r="F429" s="159"/>
      <c r="G429" s="199"/>
      <c r="H429" s="200"/>
      <c r="I429" s="200"/>
      <c r="J429" s="201"/>
    </row>
    <row r="430" spans="1:10" s="202" customFormat="1" ht="12">
      <c r="A430" s="156">
        <v>240314</v>
      </c>
      <c r="B430" s="157" t="s">
        <v>1409</v>
      </c>
      <c r="C430" s="211">
        <v>216517665</v>
      </c>
      <c r="D430" s="160" t="s">
        <v>370</v>
      </c>
      <c r="E430" s="154">
        <v>6971</v>
      </c>
      <c r="F430" s="159"/>
      <c r="G430" s="199"/>
      <c r="H430" s="200"/>
      <c r="I430" s="200"/>
      <c r="J430" s="201"/>
    </row>
    <row r="431" spans="1:10" s="202" customFormat="1" ht="12">
      <c r="A431" s="156">
        <v>240314</v>
      </c>
      <c r="B431" s="157" t="s">
        <v>1409</v>
      </c>
      <c r="C431" s="211">
        <v>217717777</v>
      </c>
      <c r="D431" s="160" t="s">
        <v>371</v>
      </c>
      <c r="E431" s="154">
        <v>31926</v>
      </c>
      <c r="F431" s="159"/>
      <c r="G431" s="199"/>
      <c r="H431" s="200"/>
      <c r="I431" s="200"/>
      <c r="J431" s="201"/>
    </row>
    <row r="432" spans="1:10" s="202" customFormat="1" ht="12">
      <c r="A432" s="156">
        <v>240314</v>
      </c>
      <c r="B432" s="157" t="s">
        <v>1409</v>
      </c>
      <c r="C432" s="211">
        <v>216717867</v>
      </c>
      <c r="D432" s="160" t="s">
        <v>372</v>
      </c>
      <c r="E432" s="154">
        <v>11214</v>
      </c>
      <c r="F432" s="159"/>
      <c r="G432" s="199"/>
      <c r="H432" s="200"/>
      <c r="I432" s="200"/>
      <c r="J432" s="201"/>
    </row>
    <row r="433" spans="1:10" s="202" customFormat="1" ht="12">
      <c r="A433" s="156">
        <v>240314</v>
      </c>
      <c r="B433" s="157" t="s">
        <v>1409</v>
      </c>
      <c r="C433" s="211">
        <v>217317873</v>
      </c>
      <c r="D433" s="160" t="s">
        <v>373</v>
      </c>
      <c r="E433" s="154">
        <v>44481</v>
      </c>
      <c r="F433" s="159"/>
      <c r="G433" s="199"/>
      <c r="H433" s="200"/>
      <c r="I433" s="200"/>
      <c r="J433" s="201"/>
    </row>
    <row r="434" spans="1:10" s="202" customFormat="1" ht="12">
      <c r="A434" s="156">
        <v>240314</v>
      </c>
      <c r="B434" s="157" t="s">
        <v>1409</v>
      </c>
      <c r="C434" s="211">
        <v>217717877</v>
      </c>
      <c r="D434" s="160" t="s">
        <v>374</v>
      </c>
      <c r="E434" s="154">
        <v>18821</v>
      </c>
      <c r="F434" s="159"/>
      <c r="G434" s="199"/>
      <c r="H434" s="200"/>
      <c r="I434" s="200"/>
      <c r="J434" s="201"/>
    </row>
    <row r="435" spans="1:10" s="202" customFormat="1" ht="12">
      <c r="A435" s="156">
        <v>240314</v>
      </c>
      <c r="B435" s="157" t="s">
        <v>1409</v>
      </c>
      <c r="C435" s="211">
        <v>212918029</v>
      </c>
      <c r="D435" s="160" t="s">
        <v>375</v>
      </c>
      <c r="E435" s="154">
        <v>9590</v>
      </c>
      <c r="F435" s="159"/>
      <c r="G435" s="199"/>
      <c r="H435" s="200"/>
      <c r="I435" s="200"/>
      <c r="J435" s="201"/>
    </row>
    <row r="436" spans="1:10" s="202" customFormat="1" ht="12">
      <c r="A436" s="156">
        <v>240314</v>
      </c>
      <c r="B436" s="157" t="s">
        <v>1409</v>
      </c>
      <c r="C436" s="211">
        <v>219418094</v>
      </c>
      <c r="D436" s="160" t="s">
        <v>376</v>
      </c>
      <c r="E436" s="154">
        <v>17418</v>
      </c>
      <c r="F436" s="159"/>
      <c r="G436" s="199"/>
      <c r="H436" s="200"/>
      <c r="I436" s="200"/>
      <c r="J436" s="201"/>
    </row>
    <row r="437" spans="1:10" s="202" customFormat="1" ht="12">
      <c r="A437" s="156">
        <v>240314</v>
      </c>
      <c r="B437" s="157" t="s">
        <v>1409</v>
      </c>
      <c r="C437" s="211">
        <v>215018150</v>
      </c>
      <c r="D437" s="160" t="s">
        <v>377</v>
      </c>
      <c r="E437" s="154">
        <v>47306</v>
      </c>
      <c r="F437" s="159"/>
      <c r="G437" s="199"/>
      <c r="H437" s="200"/>
      <c r="I437" s="200"/>
      <c r="J437" s="201"/>
    </row>
    <row r="438" spans="1:10" s="202" customFormat="1" ht="12">
      <c r="A438" s="156">
        <v>240314</v>
      </c>
      <c r="B438" s="157" t="s">
        <v>1409</v>
      </c>
      <c r="C438" s="211">
        <v>210518205</v>
      </c>
      <c r="D438" s="160" t="s">
        <v>378</v>
      </c>
      <c r="E438" s="154">
        <v>18152</v>
      </c>
      <c r="F438" s="159"/>
      <c r="G438" s="199"/>
      <c r="H438" s="200"/>
      <c r="I438" s="200"/>
      <c r="J438" s="201"/>
    </row>
    <row r="439" spans="1:10" s="202" customFormat="1" ht="12">
      <c r="A439" s="156">
        <v>240314</v>
      </c>
      <c r="B439" s="157" t="s">
        <v>1409</v>
      </c>
      <c r="C439" s="211">
        <v>214718247</v>
      </c>
      <c r="D439" s="160" t="s">
        <v>379</v>
      </c>
      <c r="E439" s="154">
        <v>31013</v>
      </c>
      <c r="F439" s="159"/>
      <c r="G439" s="199"/>
      <c r="H439" s="200"/>
      <c r="I439" s="200"/>
      <c r="J439" s="201"/>
    </row>
    <row r="440" spans="1:10" s="202" customFormat="1" ht="12">
      <c r="A440" s="156">
        <v>240314</v>
      </c>
      <c r="B440" s="157" t="s">
        <v>1409</v>
      </c>
      <c r="C440" s="211">
        <v>215618256</v>
      </c>
      <c r="D440" s="160" t="s">
        <v>380</v>
      </c>
      <c r="E440" s="154">
        <v>19789</v>
      </c>
      <c r="F440" s="159"/>
      <c r="G440" s="199"/>
      <c r="H440" s="200"/>
      <c r="I440" s="200"/>
      <c r="J440" s="201"/>
    </row>
    <row r="441" spans="1:10" s="202" customFormat="1" ht="12">
      <c r="A441" s="156">
        <v>240314</v>
      </c>
      <c r="B441" s="157" t="s">
        <v>1409</v>
      </c>
      <c r="C441" s="211">
        <v>211018410</v>
      </c>
      <c r="D441" s="160" t="s">
        <v>381</v>
      </c>
      <c r="E441" s="154">
        <v>27452</v>
      </c>
      <c r="F441" s="159"/>
      <c r="G441" s="199"/>
      <c r="H441" s="200"/>
      <c r="I441" s="200"/>
      <c r="J441" s="201"/>
    </row>
    <row r="442" spans="1:10" s="202" customFormat="1" ht="12">
      <c r="A442" s="156">
        <v>240314</v>
      </c>
      <c r="B442" s="157" t="s">
        <v>1409</v>
      </c>
      <c r="C442" s="211">
        <v>216018460</v>
      </c>
      <c r="D442" s="160" t="s">
        <v>382</v>
      </c>
      <c r="E442" s="154">
        <v>25257</v>
      </c>
      <c r="F442" s="159"/>
      <c r="G442" s="199"/>
      <c r="H442" s="200"/>
      <c r="I442" s="200"/>
      <c r="J442" s="201"/>
    </row>
    <row r="443" spans="1:10" s="202" customFormat="1" ht="12">
      <c r="A443" s="156">
        <v>240314</v>
      </c>
      <c r="B443" s="157" t="s">
        <v>1409</v>
      </c>
      <c r="C443" s="211">
        <v>217918479</v>
      </c>
      <c r="D443" s="160" t="s">
        <v>383</v>
      </c>
      <c r="E443" s="154">
        <v>5302</v>
      </c>
      <c r="F443" s="159"/>
      <c r="G443" s="199"/>
      <c r="H443" s="200"/>
      <c r="I443" s="200"/>
      <c r="J443" s="201"/>
    </row>
    <row r="444" spans="1:10" s="202" customFormat="1" ht="12">
      <c r="A444" s="156">
        <v>240314</v>
      </c>
      <c r="B444" s="157" t="s">
        <v>1409</v>
      </c>
      <c r="C444" s="211">
        <v>219218592</v>
      </c>
      <c r="D444" s="160" t="s">
        <v>384</v>
      </c>
      <c r="E444" s="154">
        <v>61508</v>
      </c>
      <c r="F444" s="159"/>
      <c r="G444" s="199"/>
      <c r="H444" s="200"/>
      <c r="I444" s="200"/>
      <c r="J444" s="201"/>
    </row>
    <row r="445" spans="1:10" s="202" customFormat="1" ht="12">
      <c r="A445" s="156">
        <v>240314</v>
      </c>
      <c r="B445" s="157" t="s">
        <v>1409</v>
      </c>
      <c r="C445" s="211">
        <v>211018610</v>
      </c>
      <c r="D445" s="160" t="s">
        <v>385</v>
      </c>
      <c r="E445" s="154">
        <v>22141</v>
      </c>
      <c r="F445" s="159"/>
      <c r="G445" s="199"/>
      <c r="H445" s="200"/>
      <c r="I445" s="200"/>
      <c r="J445" s="201"/>
    </row>
    <row r="446" spans="1:10" s="202" customFormat="1" ht="12">
      <c r="A446" s="156">
        <v>240314</v>
      </c>
      <c r="B446" s="157" t="s">
        <v>1409</v>
      </c>
      <c r="C446" s="211">
        <v>215318753</v>
      </c>
      <c r="D446" s="160" t="s">
        <v>386</v>
      </c>
      <c r="E446" s="154">
        <v>93238</v>
      </c>
      <c r="F446" s="159"/>
      <c r="G446" s="199"/>
      <c r="H446" s="200"/>
      <c r="I446" s="200"/>
      <c r="J446" s="201"/>
    </row>
    <row r="447" spans="1:10" s="202" customFormat="1" ht="12">
      <c r="A447" s="156">
        <v>240314</v>
      </c>
      <c r="B447" s="157" t="s">
        <v>1409</v>
      </c>
      <c r="C447" s="211">
        <v>215618756</v>
      </c>
      <c r="D447" s="160" t="s">
        <v>387</v>
      </c>
      <c r="E447" s="154">
        <v>20487</v>
      </c>
      <c r="F447" s="159"/>
      <c r="G447" s="199"/>
      <c r="H447" s="200"/>
      <c r="I447" s="200"/>
      <c r="J447" s="201"/>
    </row>
    <row r="448" spans="1:10" s="202" customFormat="1" ht="12">
      <c r="A448" s="156">
        <v>240314</v>
      </c>
      <c r="B448" s="157" t="s">
        <v>1409</v>
      </c>
      <c r="C448" s="211">
        <v>218518785</v>
      </c>
      <c r="D448" s="160" t="s">
        <v>388</v>
      </c>
      <c r="E448" s="154">
        <v>13544</v>
      </c>
      <c r="F448" s="159"/>
      <c r="G448" s="199"/>
      <c r="H448" s="200"/>
      <c r="I448" s="200"/>
      <c r="J448" s="201"/>
    </row>
    <row r="449" spans="1:10" s="202" customFormat="1" ht="12">
      <c r="A449" s="156">
        <v>240314</v>
      </c>
      <c r="B449" s="157" t="s">
        <v>1409</v>
      </c>
      <c r="C449" s="211">
        <v>216018860</v>
      </c>
      <c r="D449" s="160" t="s">
        <v>389</v>
      </c>
      <c r="E449" s="154">
        <v>15833</v>
      </c>
      <c r="F449" s="159"/>
      <c r="G449" s="199"/>
      <c r="H449" s="200"/>
      <c r="I449" s="200"/>
      <c r="J449" s="201"/>
    </row>
    <row r="450" spans="1:10" s="202" customFormat="1" ht="12">
      <c r="A450" s="156">
        <v>240314</v>
      </c>
      <c r="B450" s="157" t="s">
        <v>1409</v>
      </c>
      <c r="C450" s="211">
        <v>212219022</v>
      </c>
      <c r="D450" s="160" t="s">
        <v>390</v>
      </c>
      <c r="E450" s="154">
        <v>23196</v>
      </c>
      <c r="F450" s="159"/>
      <c r="G450" s="199"/>
      <c r="H450" s="200"/>
      <c r="I450" s="200"/>
      <c r="J450" s="201"/>
    </row>
    <row r="451" spans="1:10" s="202" customFormat="1" ht="12">
      <c r="A451" s="156">
        <v>240314</v>
      </c>
      <c r="B451" s="157" t="s">
        <v>1409</v>
      </c>
      <c r="C451" s="211">
        <v>215019050</v>
      </c>
      <c r="D451" s="160" t="s">
        <v>391</v>
      </c>
      <c r="E451" s="154">
        <v>32760</v>
      </c>
      <c r="F451" s="159"/>
      <c r="G451" s="199"/>
      <c r="H451" s="200"/>
      <c r="I451" s="200"/>
      <c r="J451" s="201"/>
    </row>
    <row r="452" spans="1:10" s="202" customFormat="1" ht="12">
      <c r="A452" s="156">
        <v>240314</v>
      </c>
      <c r="B452" s="157" t="s">
        <v>1409</v>
      </c>
      <c r="C452" s="211">
        <v>217519075</v>
      </c>
      <c r="D452" s="160" t="s">
        <v>392</v>
      </c>
      <c r="E452" s="154">
        <v>23681</v>
      </c>
      <c r="F452" s="159"/>
      <c r="G452" s="199"/>
      <c r="H452" s="200"/>
      <c r="I452" s="200"/>
      <c r="J452" s="201"/>
    </row>
    <row r="453" spans="1:10" s="202" customFormat="1" ht="12">
      <c r="A453" s="156">
        <v>240314</v>
      </c>
      <c r="B453" s="157" t="s">
        <v>1409</v>
      </c>
      <c r="C453" s="211">
        <v>210019100</v>
      </c>
      <c r="D453" s="160" t="s">
        <v>393</v>
      </c>
      <c r="E453" s="154">
        <v>53247</v>
      </c>
      <c r="F453" s="159"/>
      <c r="G453" s="199"/>
      <c r="H453" s="200"/>
      <c r="I453" s="200"/>
      <c r="J453" s="201"/>
    </row>
    <row r="454" spans="1:10" s="202" customFormat="1" ht="12">
      <c r="A454" s="156">
        <v>240314</v>
      </c>
      <c r="B454" s="157" t="s">
        <v>1409</v>
      </c>
      <c r="C454" s="211">
        <v>211019110</v>
      </c>
      <c r="D454" s="160" t="s">
        <v>394</v>
      </c>
      <c r="E454" s="154">
        <v>32518</v>
      </c>
      <c r="F454" s="159"/>
      <c r="G454" s="199"/>
      <c r="H454" s="200"/>
      <c r="I454" s="200"/>
      <c r="J454" s="201"/>
    </row>
    <row r="455" spans="1:10" s="202" customFormat="1" ht="12">
      <c r="A455" s="156">
        <v>240314</v>
      </c>
      <c r="B455" s="157" t="s">
        <v>1409</v>
      </c>
      <c r="C455" s="211">
        <v>213019130</v>
      </c>
      <c r="D455" s="160" t="s">
        <v>395</v>
      </c>
      <c r="E455" s="154">
        <v>40829</v>
      </c>
      <c r="F455" s="159"/>
      <c r="G455" s="199"/>
      <c r="H455" s="200"/>
      <c r="I455" s="200"/>
      <c r="J455" s="201"/>
    </row>
    <row r="456" spans="1:10" s="202" customFormat="1" ht="12">
      <c r="A456" s="156">
        <v>240314</v>
      </c>
      <c r="B456" s="157" t="s">
        <v>1409</v>
      </c>
      <c r="C456" s="211">
        <v>213719137</v>
      </c>
      <c r="D456" s="160" t="s">
        <v>396</v>
      </c>
      <c r="E456" s="154">
        <v>51203</v>
      </c>
      <c r="F456" s="159"/>
      <c r="G456" s="199"/>
      <c r="H456" s="200"/>
      <c r="I456" s="200"/>
      <c r="J456" s="201"/>
    </row>
    <row r="457" spans="1:10" s="202" customFormat="1" ht="12">
      <c r="A457" s="156">
        <v>240314</v>
      </c>
      <c r="B457" s="157" t="s">
        <v>1409</v>
      </c>
      <c r="C457" s="211">
        <v>214219142</v>
      </c>
      <c r="D457" s="160" t="s">
        <v>397</v>
      </c>
      <c r="E457" s="154">
        <v>49314</v>
      </c>
      <c r="F457" s="159"/>
      <c r="G457" s="199"/>
      <c r="H457" s="200"/>
      <c r="I457" s="200"/>
      <c r="J457" s="201"/>
    </row>
    <row r="458" spans="1:10" s="202" customFormat="1" ht="12">
      <c r="A458" s="156">
        <v>240314</v>
      </c>
      <c r="B458" s="157" t="s">
        <v>1409</v>
      </c>
      <c r="C458" s="211">
        <v>211219212</v>
      </c>
      <c r="D458" s="160" t="s">
        <v>398</v>
      </c>
      <c r="E458" s="154">
        <v>34511</v>
      </c>
      <c r="F458" s="159"/>
      <c r="G458" s="199"/>
      <c r="H458" s="200"/>
      <c r="I458" s="200"/>
      <c r="J458" s="201"/>
    </row>
    <row r="459" spans="1:10" s="202" customFormat="1" ht="12">
      <c r="A459" s="156">
        <v>240314</v>
      </c>
      <c r="B459" s="157" t="s">
        <v>1409</v>
      </c>
      <c r="C459" s="211">
        <v>215619256</v>
      </c>
      <c r="D459" s="160" t="s">
        <v>399</v>
      </c>
      <c r="E459" s="154">
        <v>57849</v>
      </c>
      <c r="F459" s="159"/>
      <c r="G459" s="199"/>
      <c r="H459" s="200"/>
      <c r="I459" s="200"/>
      <c r="J459" s="201"/>
    </row>
    <row r="460" spans="1:10" s="202" customFormat="1" ht="12">
      <c r="A460" s="156">
        <v>240314</v>
      </c>
      <c r="B460" s="157" t="s">
        <v>1409</v>
      </c>
      <c r="C460" s="211">
        <v>219019290</v>
      </c>
      <c r="D460" s="160" t="s">
        <v>400</v>
      </c>
      <c r="E460" s="154">
        <v>6318</v>
      </c>
      <c r="F460" s="159"/>
      <c r="G460" s="199"/>
      <c r="H460" s="200"/>
      <c r="I460" s="200"/>
      <c r="J460" s="201"/>
    </row>
    <row r="461" spans="1:10" s="202" customFormat="1" ht="12">
      <c r="A461" s="156">
        <v>240314</v>
      </c>
      <c r="B461" s="157" t="s">
        <v>1409</v>
      </c>
      <c r="C461" s="211">
        <v>211819318</v>
      </c>
      <c r="D461" s="160" t="s">
        <v>401</v>
      </c>
      <c r="E461" s="154">
        <v>66492</v>
      </c>
      <c r="F461" s="159"/>
      <c r="G461" s="199"/>
      <c r="H461" s="200"/>
      <c r="I461" s="200"/>
      <c r="J461" s="201"/>
    </row>
    <row r="462" spans="1:10" s="202" customFormat="1" ht="12">
      <c r="A462" s="156">
        <v>240314</v>
      </c>
      <c r="B462" s="157" t="s">
        <v>1409</v>
      </c>
      <c r="C462" s="211">
        <v>215519355</v>
      </c>
      <c r="D462" s="160" t="s">
        <v>402</v>
      </c>
      <c r="E462" s="154">
        <v>43843</v>
      </c>
      <c r="F462" s="159"/>
      <c r="G462" s="199"/>
      <c r="H462" s="200"/>
      <c r="I462" s="200"/>
      <c r="J462" s="201"/>
    </row>
    <row r="463" spans="1:10" s="202" customFormat="1" ht="12">
      <c r="A463" s="156">
        <v>240314</v>
      </c>
      <c r="B463" s="157" t="s">
        <v>1409</v>
      </c>
      <c r="C463" s="211">
        <v>216419364</v>
      </c>
      <c r="D463" s="160" t="s">
        <v>403</v>
      </c>
      <c r="E463" s="154">
        <v>25700</v>
      </c>
      <c r="F463" s="159"/>
      <c r="G463" s="199"/>
      <c r="H463" s="200"/>
      <c r="I463" s="200"/>
      <c r="J463" s="201"/>
    </row>
    <row r="464" spans="1:10" s="202" customFormat="1" ht="12">
      <c r="A464" s="156">
        <v>240314</v>
      </c>
      <c r="B464" s="157" t="s">
        <v>1409</v>
      </c>
      <c r="C464" s="211">
        <v>219219392</v>
      </c>
      <c r="D464" s="160" t="s">
        <v>404</v>
      </c>
      <c r="E464" s="154">
        <v>15255</v>
      </c>
      <c r="F464" s="159"/>
      <c r="G464" s="199"/>
      <c r="H464" s="200"/>
      <c r="I464" s="200"/>
      <c r="J464" s="201"/>
    </row>
    <row r="465" spans="1:10" s="202" customFormat="1" ht="12">
      <c r="A465" s="156">
        <v>240314</v>
      </c>
      <c r="B465" s="157" t="s">
        <v>1409</v>
      </c>
      <c r="C465" s="211">
        <v>219719397</v>
      </c>
      <c r="D465" s="160" t="s">
        <v>405</v>
      </c>
      <c r="E465" s="154">
        <v>32867</v>
      </c>
      <c r="F465" s="159"/>
      <c r="G465" s="199"/>
      <c r="H465" s="200"/>
      <c r="I465" s="200"/>
      <c r="J465" s="201"/>
    </row>
    <row r="466" spans="1:10" s="202" customFormat="1" ht="12">
      <c r="A466" s="156">
        <v>240314</v>
      </c>
      <c r="B466" s="157" t="s">
        <v>1409</v>
      </c>
      <c r="C466" s="211">
        <v>211819418</v>
      </c>
      <c r="D466" s="160" t="s">
        <v>406</v>
      </c>
      <c r="E466" s="154">
        <v>45157</v>
      </c>
      <c r="F466" s="159"/>
      <c r="G466" s="199"/>
      <c r="H466" s="200"/>
      <c r="I466" s="200"/>
      <c r="J466" s="201"/>
    </row>
    <row r="467" spans="1:10" s="202" customFormat="1" ht="12">
      <c r="A467" s="156">
        <v>240314</v>
      </c>
      <c r="B467" s="157" t="s">
        <v>1409</v>
      </c>
      <c r="C467" s="211">
        <v>215019450</v>
      </c>
      <c r="D467" s="160" t="s">
        <v>407</v>
      </c>
      <c r="E467" s="154">
        <v>21009</v>
      </c>
      <c r="F467" s="159"/>
      <c r="G467" s="199"/>
      <c r="H467" s="200"/>
      <c r="I467" s="200"/>
      <c r="J467" s="201"/>
    </row>
    <row r="468" spans="1:10" s="202" customFormat="1" ht="12">
      <c r="A468" s="156">
        <v>240314</v>
      </c>
      <c r="B468" s="157" t="s">
        <v>1409</v>
      </c>
      <c r="C468" s="211">
        <v>215519455</v>
      </c>
      <c r="D468" s="160" t="s">
        <v>408</v>
      </c>
      <c r="E468" s="154">
        <v>33031</v>
      </c>
      <c r="F468" s="159"/>
      <c r="G468" s="199"/>
      <c r="H468" s="200"/>
      <c r="I468" s="200"/>
      <c r="J468" s="201"/>
    </row>
    <row r="469" spans="1:10" s="202" customFormat="1" ht="12">
      <c r="A469" s="156">
        <v>240314</v>
      </c>
      <c r="B469" s="157" t="s">
        <v>1409</v>
      </c>
      <c r="C469" s="211">
        <v>217319473</v>
      </c>
      <c r="D469" s="160" t="s">
        <v>409</v>
      </c>
      <c r="E469" s="154">
        <v>35150</v>
      </c>
      <c r="F469" s="159"/>
      <c r="G469" s="199"/>
      <c r="H469" s="200"/>
      <c r="I469" s="200"/>
      <c r="J469" s="201"/>
    </row>
    <row r="470" spans="1:10" s="202" customFormat="1" ht="12">
      <c r="A470" s="156">
        <v>240314</v>
      </c>
      <c r="B470" s="157" t="s">
        <v>1409</v>
      </c>
      <c r="C470" s="211">
        <v>211319513</v>
      </c>
      <c r="D470" s="160" t="s">
        <v>410</v>
      </c>
      <c r="E470" s="154">
        <v>12323</v>
      </c>
      <c r="F470" s="159"/>
      <c r="G470" s="199"/>
      <c r="H470" s="200"/>
      <c r="I470" s="200"/>
      <c r="J470" s="201"/>
    </row>
    <row r="471" spans="1:10" s="202" customFormat="1" ht="12">
      <c r="A471" s="156">
        <v>240314</v>
      </c>
      <c r="B471" s="157" t="s">
        <v>1409</v>
      </c>
      <c r="C471" s="211">
        <v>211719517</v>
      </c>
      <c r="D471" s="160" t="s">
        <v>411</v>
      </c>
      <c r="E471" s="154">
        <v>60804</v>
      </c>
      <c r="F471" s="159"/>
      <c r="G471" s="199"/>
      <c r="H471" s="200"/>
      <c r="I471" s="200"/>
      <c r="J471" s="201"/>
    </row>
    <row r="472" spans="1:10" s="202" customFormat="1" ht="12">
      <c r="A472" s="156">
        <v>240314</v>
      </c>
      <c r="B472" s="157" t="s">
        <v>1409</v>
      </c>
      <c r="C472" s="211">
        <v>213219532</v>
      </c>
      <c r="D472" s="160" t="s">
        <v>412</v>
      </c>
      <c r="E472" s="154">
        <v>42722</v>
      </c>
      <c r="F472" s="159"/>
      <c r="G472" s="199"/>
      <c r="H472" s="200"/>
      <c r="I472" s="200"/>
      <c r="J472" s="201"/>
    </row>
    <row r="473" spans="1:10" s="202" customFormat="1" ht="12">
      <c r="A473" s="156">
        <v>240314</v>
      </c>
      <c r="B473" s="157" t="s">
        <v>1409</v>
      </c>
      <c r="C473" s="211">
        <v>213319533</v>
      </c>
      <c r="D473" s="160" t="s">
        <v>413</v>
      </c>
      <c r="E473" s="154">
        <v>12679</v>
      </c>
      <c r="F473" s="159"/>
      <c r="G473" s="199"/>
      <c r="H473" s="200"/>
      <c r="I473" s="200"/>
      <c r="J473" s="201"/>
    </row>
    <row r="474" spans="1:10" s="202" customFormat="1" ht="12">
      <c r="A474" s="156">
        <v>240314</v>
      </c>
      <c r="B474" s="157" t="s">
        <v>1409</v>
      </c>
      <c r="C474" s="211">
        <v>214819548</v>
      </c>
      <c r="D474" s="160" t="s">
        <v>414</v>
      </c>
      <c r="E474" s="154">
        <v>41097</v>
      </c>
      <c r="F474" s="159"/>
      <c r="G474" s="199"/>
      <c r="H474" s="200"/>
      <c r="I474" s="200"/>
      <c r="J474" s="201"/>
    </row>
    <row r="475" spans="1:10" s="202" customFormat="1" ht="12">
      <c r="A475" s="156">
        <v>240314</v>
      </c>
      <c r="B475" s="157" t="s">
        <v>1409</v>
      </c>
      <c r="C475" s="211">
        <v>217319573</v>
      </c>
      <c r="D475" s="160" t="s">
        <v>415</v>
      </c>
      <c r="E475" s="154">
        <v>54207</v>
      </c>
      <c r="F475" s="159"/>
      <c r="G475" s="199"/>
      <c r="H475" s="200"/>
      <c r="I475" s="200"/>
      <c r="J475" s="201"/>
    </row>
    <row r="476" spans="1:10" s="202" customFormat="1" ht="12">
      <c r="A476" s="156">
        <v>240314</v>
      </c>
      <c r="B476" s="157" t="s">
        <v>1409</v>
      </c>
      <c r="C476" s="211">
        <v>218519585</v>
      </c>
      <c r="D476" s="160" t="s">
        <v>416</v>
      </c>
      <c r="E476" s="154">
        <v>24251</v>
      </c>
      <c r="F476" s="159"/>
      <c r="G476" s="199"/>
      <c r="H476" s="200"/>
      <c r="I476" s="200"/>
      <c r="J476" s="201"/>
    </row>
    <row r="477" spans="1:10" s="202" customFormat="1" ht="12">
      <c r="A477" s="156">
        <v>240314</v>
      </c>
      <c r="B477" s="157" t="s">
        <v>1409</v>
      </c>
      <c r="C477" s="211">
        <v>212219622</v>
      </c>
      <c r="D477" s="160" t="s">
        <v>417</v>
      </c>
      <c r="E477" s="154">
        <v>12506</v>
      </c>
      <c r="F477" s="159"/>
      <c r="G477" s="199"/>
      <c r="H477" s="200"/>
      <c r="I477" s="200"/>
      <c r="J477" s="201"/>
    </row>
    <row r="478" spans="1:10" s="202" customFormat="1" ht="12">
      <c r="A478" s="156">
        <v>240314</v>
      </c>
      <c r="B478" s="157" t="s">
        <v>1409</v>
      </c>
      <c r="C478" s="211">
        <v>219319693</v>
      </c>
      <c r="D478" s="160" t="s">
        <v>418</v>
      </c>
      <c r="E478" s="154">
        <v>13672</v>
      </c>
      <c r="F478" s="159"/>
      <c r="G478" s="199"/>
      <c r="H478" s="200"/>
      <c r="I478" s="200"/>
      <c r="J478" s="201"/>
    </row>
    <row r="479" spans="1:10" s="202" customFormat="1" ht="12">
      <c r="A479" s="156">
        <v>240314</v>
      </c>
      <c r="B479" s="157" t="s">
        <v>1409</v>
      </c>
      <c r="C479" s="211">
        <v>219819698</v>
      </c>
      <c r="D479" s="160" t="s">
        <v>419</v>
      </c>
      <c r="E479" s="154">
        <v>93674</v>
      </c>
      <c r="F479" s="159"/>
      <c r="G479" s="199"/>
      <c r="H479" s="200"/>
      <c r="I479" s="200"/>
      <c r="J479" s="201"/>
    </row>
    <row r="480" spans="1:10" s="202" customFormat="1" ht="12">
      <c r="A480" s="156">
        <v>240314</v>
      </c>
      <c r="B480" s="157" t="s">
        <v>1409</v>
      </c>
      <c r="C480" s="211">
        <v>210119701</v>
      </c>
      <c r="D480" s="160" t="s">
        <v>420</v>
      </c>
      <c r="E480" s="154">
        <v>11035</v>
      </c>
      <c r="F480" s="159"/>
      <c r="G480" s="199"/>
      <c r="H480" s="200"/>
      <c r="I480" s="200"/>
      <c r="J480" s="201"/>
    </row>
    <row r="481" spans="1:10" s="202" customFormat="1" ht="12">
      <c r="A481" s="156">
        <v>240314</v>
      </c>
      <c r="B481" s="157" t="s">
        <v>1409</v>
      </c>
      <c r="C481" s="211">
        <v>214319743</v>
      </c>
      <c r="D481" s="160" t="s">
        <v>421</v>
      </c>
      <c r="E481" s="154">
        <v>55251</v>
      </c>
      <c r="F481" s="159"/>
      <c r="G481" s="199"/>
      <c r="H481" s="200"/>
      <c r="I481" s="200"/>
      <c r="J481" s="201"/>
    </row>
    <row r="482" spans="1:10" s="202" customFormat="1" ht="12">
      <c r="A482" s="156">
        <v>240314</v>
      </c>
      <c r="B482" s="157" t="s">
        <v>1409</v>
      </c>
      <c r="C482" s="211">
        <v>216019760</v>
      </c>
      <c r="D482" s="160" t="s">
        <v>422</v>
      </c>
      <c r="E482" s="154">
        <v>15172</v>
      </c>
      <c r="F482" s="159"/>
      <c r="G482" s="199"/>
      <c r="H482" s="200"/>
      <c r="I482" s="200"/>
      <c r="J482" s="201"/>
    </row>
    <row r="483" spans="1:10" s="202" customFormat="1" ht="12">
      <c r="A483" s="156">
        <v>240314</v>
      </c>
      <c r="B483" s="157" t="s">
        <v>1409</v>
      </c>
      <c r="C483" s="211">
        <v>218019780</v>
      </c>
      <c r="D483" s="160" t="s">
        <v>423</v>
      </c>
      <c r="E483" s="154">
        <v>30479</v>
      </c>
      <c r="F483" s="159"/>
      <c r="G483" s="199"/>
      <c r="H483" s="200"/>
      <c r="I483" s="200"/>
      <c r="J483" s="201"/>
    </row>
    <row r="484" spans="1:10" s="202" customFormat="1" ht="12">
      <c r="A484" s="156">
        <v>240314</v>
      </c>
      <c r="B484" s="157" t="s">
        <v>1409</v>
      </c>
      <c r="C484" s="211">
        <v>218519785</v>
      </c>
      <c r="D484" s="160" t="s">
        <v>424</v>
      </c>
      <c r="E484" s="154">
        <v>9388</v>
      </c>
      <c r="F484" s="159"/>
      <c r="G484" s="199"/>
      <c r="H484" s="200"/>
      <c r="I484" s="200"/>
      <c r="J484" s="201"/>
    </row>
    <row r="485" spans="1:10" s="202" customFormat="1" ht="12">
      <c r="A485" s="156">
        <v>240314</v>
      </c>
      <c r="B485" s="157" t="s">
        <v>1409</v>
      </c>
      <c r="C485" s="211">
        <v>210719807</v>
      </c>
      <c r="D485" s="160" t="s">
        <v>425</v>
      </c>
      <c r="E485" s="154">
        <v>34398</v>
      </c>
      <c r="F485" s="159"/>
      <c r="G485" s="199"/>
      <c r="H485" s="200"/>
      <c r="I485" s="200"/>
      <c r="J485" s="201"/>
    </row>
    <row r="486" spans="1:10" s="202" customFormat="1" ht="12">
      <c r="A486" s="156">
        <v>240314</v>
      </c>
      <c r="B486" s="157" t="s">
        <v>1409</v>
      </c>
      <c r="C486" s="211">
        <v>210919809</v>
      </c>
      <c r="D486" s="160" t="s">
        <v>426</v>
      </c>
      <c r="E486" s="154">
        <v>52548</v>
      </c>
      <c r="F486" s="159"/>
      <c r="G486" s="199"/>
      <c r="H486" s="200"/>
      <c r="I486" s="200"/>
      <c r="J486" s="201"/>
    </row>
    <row r="487" spans="1:10" s="202" customFormat="1" ht="12">
      <c r="A487" s="156">
        <v>240314</v>
      </c>
      <c r="B487" s="157" t="s">
        <v>1409</v>
      </c>
      <c r="C487" s="211">
        <v>212119821</v>
      </c>
      <c r="D487" s="160" t="s">
        <v>427</v>
      </c>
      <c r="E487" s="154">
        <v>59939</v>
      </c>
      <c r="F487" s="159"/>
      <c r="G487" s="199"/>
      <c r="H487" s="200"/>
      <c r="I487" s="200"/>
      <c r="J487" s="201"/>
    </row>
    <row r="488" spans="1:10" s="202" customFormat="1" ht="12">
      <c r="A488" s="156">
        <v>240314</v>
      </c>
      <c r="B488" s="157" t="s">
        <v>1409</v>
      </c>
      <c r="C488" s="211">
        <v>212419824</v>
      </c>
      <c r="D488" s="160" t="s">
        <v>428</v>
      </c>
      <c r="E488" s="154">
        <v>27125</v>
      </c>
      <c r="F488" s="159"/>
      <c r="G488" s="199"/>
      <c r="H488" s="200"/>
      <c r="I488" s="200"/>
      <c r="J488" s="201"/>
    </row>
    <row r="489" spans="1:10" s="202" customFormat="1" ht="12">
      <c r="A489" s="156">
        <v>240314</v>
      </c>
      <c r="B489" s="157" t="s">
        <v>1409</v>
      </c>
      <c r="C489" s="211">
        <v>214519845</v>
      </c>
      <c r="D489" s="160" t="s">
        <v>429</v>
      </c>
      <c r="E489" s="154">
        <v>16218</v>
      </c>
      <c r="F489" s="159"/>
      <c r="G489" s="199"/>
      <c r="H489" s="200"/>
      <c r="I489" s="200"/>
      <c r="J489" s="201"/>
    </row>
    <row r="490" spans="1:10" s="202" customFormat="1" ht="12">
      <c r="A490" s="156">
        <v>240314</v>
      </c>
      <c r="B490" s="157" t="s">
        <v>1409</v>
      </c>
      <c r="C490" s="211">
        <v>211120011</v>
      </c>
      <c r="D490" s="160" t="s">
        <v>430</v>
      </c>
      <c r="E490" s="154">
        <v>113226</v>
      </c>
      <c r="F490" s="159"/>
      <c r="G490" s="199"/>
      <c r="H490" s="200"/>
      <c r="I490" s="200"/>
      <c r="J490" s="201"/>
    </row>
    <row r="491" spans="1:10" s="202" customFormat="1" ht="12">
      <c r="A491" s="156">
        <v>240314</v>
      </c>
      <c r="B491" s="157" t="s">
        <v>1409</v>
      </c>
      <c r="C491" s="211">
        <v>211320013</v>
      </c>
      <c r="D491" s="160" t="s">
        <v>431</v>
      </c>
      <c r="E491" s="154">
        <v>80258</v>
      </c>
      <c r="F491" s="159"/>
      <c r="G491" s="199"/>
      <c r="H491" s="200"/>
      <c r="I491" s="200"/>
      <c r="J491" s="201"/>
    </row>
    <row r="492" spans="1:10" s="202" customFormat="1" ht="12">
      <c r="A492" s="156">
        <v>240314</v>
      </c>
      <c r="B492" s="157" t="s">
        <v>1409</v>
      </c>
      <c r="C492" s="211">
        <v>213220032</v>
      </c>
      <c r="D492" s="160" t="s">
        <v>432</v>
      </c>
      <c r="E492" s="154">
        <v>37177</v>
      </c>
      <c r="F492" s="159"/>
      <c r="G492" s="199"/>
      <c r="H492" s="200"/>
      <c r="I492" s="200"/>
      <c r="J492" s="201"/>
    </row>
    <row r="493" spans="1:10" s="202" customFormat="1" ht="12">
      <c r="A493" s="156">
        <v>240314</v>
      </c>
      <c r="B493" s="157" t="s">
        <v>1409</v>
      </c>
      <c r="C493" s="211">
        <v>214520045</v>
      </c>
      <c r="D493" s="160" t="s">
        <v>433</v>
      </c>
      <c r="E493" s="154">
        <v>26887</v>
      </c>
      <c r="F493" s="159"/>
      <c r="G493" s="199"/>
      <c r="H493" s="200"/>
      <c r="I493" s="200"/>
      <c r="J493" s="201"/>
    </row>
    <row r="494" spans="1:10" s="202" customFormat="1" ht="12">
      <c r="A494" s="156">
        <v>240314</v>
      </c>
      <c r="B494" s="157" t="s">
        <v>1409</v>
      </c>
      <c r="C494" s="211">
        <v>216020060</v>
      </c>
      <c r="D494" s="160" t="s">
        <v>434</v>
      </c>
      <c r="E494" s="154">
        <v>40141</v>
      </c>
      <c r="F494" s="159"/>
      <c r="G494" s="199"/>
      <c r="H494" s="200"/>
      <c r="I494" s="200"/>
      <c r="J494" s="201"/>
    </row>
    <row r="495" spans="1:10" s="202" customFormat="1" ht="12">
      <c r="A495" s="156">
        <v>240314</v>
      </c>
      <c r="B495" s="157" t="s">
        <v>1409</v>
      </c>
      <c r="C495" s="211">
        <v>217520175</v>
      </c>
      <c r="D495" s="160" t="s">
        <v>435</v>
      </c>
      <c r="E495" s="154">
        <v>64979</v>
      </c>
      <c r="F495" s="159"/>
      <c r="G495" s="199"/>
      <c r="H495" s="200"/>
      <c r="I495" s="200"/>
      <c r="J495" s="201"/>
    </row>
    <row r="496" spans="1:10" s="202" customFormat="1" ht="12">
      <c r="A496" s="156">
        <v>240314</v>
      </c>
      <c r="B496" s="157" t="s">
        <v>1409</v>
      </c>
      <c r="C496" s="211">
        <v>217820178</v>
      </c>
      <c r="D496" s="160" t="s">
        <v>436</v>
      </c>
      <c r="E496" s="154">
        <v>41699</v>
      </c>
      <c r="F496" s="159"/>
      <c r="G496" s="199"/>
      <c r="H496" s="200"/>
      <c r="I496" s="200"/>
      <c r="J496" s="201"/>
    </row>
    <row r="497" spans="1:10" s="202" customFormat="1" ht="12">
      <c r="A497" s="156">
        <v>240314</v>
      </c>
      <c r="B497" s="157" t="s">
        <v>1409</v>
      </c>
      <c r="C497" s="211">
        <v>212820228</v>
      </c>
      <c r="D497" s="160" t="s">
        <v>437</v>
      </c>
      <c r="E497" s="154">
        <v>52508</v>
      </c>
      <c r="F497" s="159"/>
      <c r="G497" s="199"/>
      <c r="H497" s="200"/>
      <c r="I497" s="200"/>
      <c r="J497" s="201"/>
    </row>
    <row r="498" spans="1:10" s="202" customFormat="1" ht="12">
      <c r="A498" s="156">
        <v>240314</v>
      </c>
      <c r="B498" s="157" t="s">
        <v>1409</v>
      </c>
      <c r="C498" s="211">
        <v>213820238</v>
      </c>
      <c r="D498" s="160" t="s">
        <v>438</v>
      </c>
      <c r="E498" s="154">
        <v>38542</v>
      </c>
      <c r="F498" s="159"/>
      <c r="G498" s="199"/>
      <c r="H498" s="200"/>
      <c r="I498" s="200"/>
      <c r="J498" s="201"/>
    </row>
    <row r="499" spans="1:10" s="202" customFormat="1" ht="12">
      <c r="A499" s="156">
        <v>240314</v>
      </c>
      <c r="B499" s="157" t="s">
        <v>1409</v>
      </c>
      <c r="C499" s="211">
        <v>215020250</v>
      </c>
      <c r="D499" s="160" t="s">
        <v>439</v>
      </c>
      <c r="E499" s="154">
        <v>38535</v>
      </c>
      <c r="F499" s="159"/>
      <c r="G499" s="199"/>
      <c r="H499" s="200"/>
      <c r="I499" s="200"/>
      <c r="J499" s="201"/>
    </row>
    <row r="500" spans="1:10" s="202" customFormat="1" ht="12">
      <c r="A500" s="156">
        <v>240314</v>
      </c>
      <c r="B500" s="157" t="s">
        <v>1409</v>
      </c>
      <c r="C500" s="211">
        <v>219520295</v>
      </c>
      <c r="D500" s="160" t="s">
        <v>440</v>
      </c>
      <c r="E500" s="154">
        <v>17816</v>
      </c>
      <c r="F500" s="159"/>
      <c r="G500" s="199"/>
      <c r="H500" s="200"/>
      <c r="I500" s="200"/>
      <c r="J500" s="201"/>
    </row>
    <row r="501" spans="1:10" s="202" customFormat="1" ht="12">
      <c r="A501" s="156">
        <v>240314</v>
      </c>
      <c r="B501" s="157" t="s">
        <v>1409</v>
      </c>
      <c r="C501" s="211">
        <v>211020310</v>
      </c>
      <c r="D501" s="160" t="s">
        <v>441</v>
      </c>
      <c r="E501" s="154">
        <v>6801</v>
      </c>
      <c r="F501" s="159"/>
      <c r="G501" s="199"/>
      <c r="H501" s="200"/>
      <c r="I501" s="200"/>
      <c r="J501" s="201"/>
    </row>
    <row r="502" spans="1:10" s="202" customFormat="1" ht="12">
      <c r="A502" s="156">
        <v>240314</v>
      </c>
      <c r="B502" s="157" t="s">
        <v>1409</v>
      </c>
      <c r="C502" s="211">
        <v>218320383</v>
      </c>
      <c r="D502" s="160" t="s">
        <v>442</v>
      </c>
      <c r="E502" s="154">
        <v>22576</v>
      </c>
      <c r="F502" s="159"/>
      <c r="G502" s="199"/>
      <c r="H502" s="200"/>
      <c r="I502" s="200"/>
      <c r="J502" s="201"/>
    </row>
    <row r="503" spans="1:10" s="202" customFormat="1" ht="12">
      <c r="A503" s="156">
        <v>240314</v>
      </c>
      <c r="B503" s="157" t="s">
        <v>1409</v>
      </c>
      <c r="C503" s="211">
        <v>210020400</v>
      </c>
      <c r="D503" s="160" t="s">
        <v>443</v>
      </c>
      <c r="E503" s="154">
        <v>44226</v>
      </c>
      <c r="F503" s="159"/>
      <c r="G503" s="199"/>
      <c r="H503" s="200"/>
      <c r="I503" s="200"/>
      <c r="J503" s="201"/>
    </row>
    <row r="504" spans="1:10" s="202" customFormat="1" ht="12">
      <c r="A504" s="156">
        <v>240314</v>
      </c>
      <c r="B504" s="157" t="s">
        <v>1409</v>
      </c>
      <c r="C504" s="211">
        <v>214320443</v>
      </c>
      <c r="D504" s="160" t="s">
        <v>444</v>
      </c>
      <c r="E504" s="154">
        <v>14589</v>
      </c>
      <c r="F504" s="159"/>
      <c r="G504" s="199"/>
      <c r="H504" s="200"/>
      <c r="I504" s="200"/>
      <c r="J504" s="201"/>
    </row>
    <row r="505" spans="1:10" s="202" customFormat="1" ht="12">
      <c r="A505" s="156">
        <v>240314</v>
      </c>
      <c r="B505" s="157" t="s">
        <v>1409</v>
      </c>
      <c r="C505" s="211">
        <v>211720517</v>
      </c>
      <c r="D505" s="160" t="s">
        <v>445</v>
      </c>
      <c r="E505" s="154">
        <v>24518</v>
      </c>
      <c r="F505" s="159"/>
      <c r="G505" s="199"/>
      <c r="H505" s="200"/>
      <c r="I505" s="200"/>
      <c r="J505" s="201"/>
    </row>
    <row r="506" spans="1:10" s="202" customFormat="1" ht="12">
      <c r="A506" s="156">
        <v>240314</v>
      </c>
      <c r="B506" s="157" t="s">
        <v>1409</v>
      </c>
      <c r="C506" s="211">
        <v>215020550</v>
      </c>
      <c r="D506" s="160" t="s">
        <v>446</v>
      </c>
      <c r="E506" s="154">
        <v>29909</v>
      </c>
      <c r="F506" s="159"/>
      <c r="G506" s="199"/>
      <c r="H506" s="200"/>
      <c r="I506" s="200"/>
      <c r="J506" s="201"/>
    </row>
    <row r="507" spans="1:10" s="202" customFormat="1" ht="12">
      <c r="A507" s="156">
        <v>240314</v>
      </c>
      <c r="B507" s="157" t="s">
        <v>1409</v>
      </c>
      <c r="C507" s="211">
        <v>217020570</v>
      </c>
      <c r="D507" s="160" t="s">
        <v>447</v>
      </c>
      <c r="E507" s="154">
        <v>33987</v>
      </c>
      <c r="F507" s="159"/>
      <c r="G507" s="199"/>
      <c r="H507" s="200"/>
      <c r="I507" s="200"/>
      <c r="J507" s="201"/>
    </row>
    <row r="508" spans="1:10" s="202" customFormat="1" ht="12">
      <c r="A508" s="156">
        <v>240314</v>
      </c>
      <c r="B508" s="157" t="s">
        <v>1409</v>
      </c>
      <c r="C508" s="211">
        <v>211420614</v>
      </c>
      <c r="D508" s="160" t="s">
        <v>448</v>
      </c>
      <c r="E508" s="154">
        <v>25508</v>
      </c>
      <c r="F508" s="159"/>
      <c r="G508" s="199"/>
      <c r="H508" s="200"/>
      <c r="I508" s="200"/>
      <c r="J508" s="201"/>
    </row>
    <row r="509" spans="1:10" s="202" customFormat="1" ht="12">
      <c r="A509" s="156">
        <v>240314</v>
      </c>
      <c r="B509" s="157" t="s">
        <v>1409</v>
      </c>
      <c r="C509" s="211">
        <v>212120621</v>
      </c>
      <c r="D509" s="160" t="s">
        <v>449</v>
      </c>
      <c r="E509" s="154">
        <v>37477</v>
      </c>
      <c r="F509" s="159"/>
      <c r="G509" s="199"/>
      <c r="H509" s="200"/>
      <c r="I509" s="200"/>
      <c r="J509" s="201"/>
    </row>
    <row r="510" spans="1:10" s="202" customFormat="1" ht="12">
      <c r="A510" s="156">
        <v>240314</v>
      </c>
      <c r="B510" s="157" t="s">
        <v>1409</v>
      </c>
      <c r="C510" s="211">
        <v>211020710</v>
      </c>
      <c r="D510" s="160" t="s">
        <v>450</v>
      </c>
      <c r="E510" s="154">
        <v>26473</v>
      </c>
      <c r="F510" s="159"/>
      <c r="G510" s="199"/>
      <c r="H510" s="200"/>
      <c r="I510" s="200"/>
      <c r="J510" s="201"/>
    </row>
    <row r="511" spans="1:10" s="202" customFormat="1" ht="12">
      <c r="A511" s="156">
        <v>240314</v>
      </c>
      <c r="B511" s="157" t="s">
        <v>1409</v>
      </c>
      <c r="C511" s="211">
        <v>215020750</v>
      </c>
      <c r="D511" s="160" t="s">
        <v>451</v>
      </c>
      <c r="E511" s="154">
        <v>20274</v>
      </c>
      <c r="F511" s="159"/>
      <c r="G511" s="199"/>
      <c r="H511" s="200"/>
      <c r="I511" s="200"/>
      <c r="J511" s="201"/>
    </row>
    <row r="512" spans="1:10" s="202" customFormat="1" ht="12">
      <c r="A512" s="156">
        <v>240314</v>
      </c>
      <c r="B512" s="157" t="s">
        <v>1409</v>
      </c>
      <c r="C512" s="211">
        <v>217020770</v>
      </c>
      <c r="D512" s="160" t="s">
        <v>452</v>
      </c>
      <c r="E512" s="154">
        <v>25553</v>
      </c>
      <c r="F512" s="159"/>
      <c r="G512" s="199"/>
      <c r="H512" s="200"/>
      <c r="I512" s="200"/>
      <c r="J512" s="201"/>
    </row>
    <row r="513" spans="1:10" s="202" customFormat="1" ht="12">
      <c r="A513" s="156">
        <v>240314</v>
      </c>
      <c r="B513" s="157" t="s">
        <v>1409</v>
      </c>
      <c r="C513" s="211">
        <v>218720787</v>
      </c>
      <c r="D513" s="160" t="s">
        <v>453</v>
      </c>
      <c r="E513" s="154">
        <v>29550</v>
      </c>
      <c r="F513" s="159"/>
      <c r="G513" s="199"/>
      <c r="H513" s="200"/>
      <c r="I513" s="200"/>
      <c r="J513" s="201"/>
    </row>
    <row r="514" spans="1:10" s="202" customFormat="1" ht="12">
      <c r="A514" s="156">
        <v>240314</v>
      </c>
      <c r="B514" s="157" t="s">
        <v>1409</v>
      </c>
      <c r="C514" s="211">
        <v>216823068</v>
      </c>
      <c r="D514" s="160" t="s">
        <v>454</v>
      </c>
      <c r="E514" s="154">
        <v>74998</v>
      </c>
      <c r="F514" s="159"/>
      <c r="G514" s="199"/>
      <c r="H514" s="200"/>
      <c r="I514" s="200"/>
      <c r="J514" s="201"/>
    </row>
    <row r="515" spans="1:10" s="202" customFormat="1" ht="12">
      <c r="A515" s="156">
        <v>240314</v>
      </c>
      <c r="B515" s="157" t="s">
        <v>1409</v>
      </c>
      <c r="C515" s="211">
        <v>217923079</v>
      </c>
      <c r="D515" s="160" t="s">
        <v>455</v>
      </c>
      <c r="E515" s="154">
        <v>33274</v>
      </c>
      <c r="F515" s="159"/>
      <c r="G515" s="199"/>
      <c r="H515" s="200"/>
      <c r="I515" s="200"/>
      <c r="J515" s="201"/>
    </row>
    <row r="516" spans="1:10" s="202" customFormat="1" ht="12">
      <c r="A516" s="156">
        <v>240314</v>
      </c>
      <c r="B516" s="157" t="s">
        <v>1409</v>
      </c>
      <c r="C516" s="211">
        <v>219023090</v>
      </c>
      <c r="D516" s="160" t="s">
        <v>456</v>
      </c>
      <c r="E516" s="154">
        <v>36864</v>
      </c>
      <c r="F516" s="159"/>
      <c r="G516" s="199"/>
      <c r="H516" s="200"/>
      <c r="I516" s="200"/>
      <c r="J516" s="201"/>
    </row>
    <row r="517" spans="1:10" s="202" customFormat="1" ht="12">
      <c r="A517" s="156">
        <v>240314</v>
      </c>
      <c r="B517" s="157" t="s">
        <v>1409</v>
      </c>
      <c r="C517" s="211">
        <v>216223162</v>
      </c>
      <c r="D517" s="160" t="s">
        <v>457</v>
      </c>
      <c r="E517" s="154">
        <v>103379</v>
      </c>
      <c r="F517" s="159"/>
      <c r="G517" s="199"/>
      <c r="H517" s="200"/>
      <c r="I517" s="200"/>
      <c r="J517" s="201"/>
    </row>
    <row r="518" spans="1:10" s="202" customFormat="1" ht="12">
      <c r="A518" s="156">
        <v>240314</v>
      </c>
      <c r="B518" s="157" t="s">
        <v>1409</v>
      </c>
      <c r="C518" s="211">
        <v>216823168</v>
      </c>
      <c r="D518" s="160" t="s">
        <v>458</v>
      </c>
      <c r="E518" s="154">
        <v>19789</v>
      </c>
      <c r="F518" s="159"/>
      <c r="G518" s="199"/>
      <c r="H518" s="200"/>
      <c r="I518" s="200"/>
      <c r="J518" s="201"/>
    </row>
    <row r="519" spans="1:10" s="202" customFormat="1" ht="12">
      <c r="A519" s="156">
        <v>240314</v>
      </c>
      <c r="B519" s="157" t="s">
        <v>1409</v>
      </c>
      <c r="C519" s="211">
        <v>218223182</v>
      </c>
      <c r="D519" s="160" t="s">
        <v>459</v>
      </c>
      <c r="E519" s="154">
        <v>67660</v>
      </c>
      <c r="F519" s="159"/>
      <c r="G519" s="199"/>
      <c r="H519" s="200"/>
      <c r="I519" s="200"/>
      <c r="J519" s="201"/>
    </row>
    <row r="520" spans="1:10" s="202" customFormat="1" ht="12">
      <c r="A520" s="156">
        <v>240314</v>
      </c>
      <c r="B520" s="157" t="s">
        <v>1409</v>
      </c>
      <c r="C520" s="211">
        <v>218923189</v>
      </c>
      <c r="D520" s="160" t="s">
        <v>460</v>
      </c>
      <c r="E520" s="154">
        <v>79729</v>
      </c>
      <c r="F520" s="159"/>
      <c r="G520" s="199"/>
      <c r="H520" s="200"/>
      <c r="I520" s="200"/>
      <c r="J520" s="201"/>
    </row>
    <row r="521" spans="1:10" s="202" customFormat="1" ht="12">
      <c r="A521" s="156">
        <v>240314</v>
      </c>
      <c r="B521" s="157" t="s">
        <v>1409</v>
      </c>
      <c r="C521" s="211">
        <v>210023300</v>
      </c>
      <c r="D521" s="160" t="s">
        <v>461</v>
      </c>
      <c r="E521" s="154">
        <v>26314</v>
      </c>
      <c r="F521" s="159"/>
      <c r="G521" s="199"/>
      <c r="H521" s="200"/>
      <c r="I521" s="200"/>
      <c r="J521" s="201"/>
    </row>
    <row r="522" spans="1:10" s="202" customFormat="1" ht="12">
      <c r="A522" s="156">
        <v>240314</v>
      </c>
      <c r="B522" s="157" t="s">
        <v>1409</v>
      </c>
      <c r="C522" s="211">
        <v>215023350</v>
      </c>
      <c r="D522" s="160" t="s">
        <v>462</v>
      </c>
      <c r="E522" s="154">
        <v>21002</v>
      </c>
      <c r="F522" s="159"/>
      <c r="G522" s="199"/>
      <c r="H522" s="200"/>
      <c r="I522" s="200"/>
      <c r="J522" s="201"/>
    </row>
    <row r="523" spans="1:10" s="202" customFormat="1" ht="12">
      <c r="A523" s="156">
        <v>240314</v>
      </c>
      <c r="B523" s="157" t="s">
        <v>1409</v>
      </c>
      <c r="C523" s="211">
        <v>211923419</v>
      </c>
      <c r="D523" s="160" t="s">
        <v>463</v>
      </c>
      <c r="E523" s="154">
        <v>32316</v>
      </c>
      <c r="F523" s="159"/>
      <c r="G523" s="199"/>
      <c r="H523" s="200"/>
      <c r="I523" s="200"/>
      <c r="J523" s="201"/>
    </row>
    <row r="524" spans="1:10" s="202" customFormat="1" ht="12">
      <c r="A524" s="156">
        <v>240314</v>
      </c>
      <c r="B524" s="157" t="s">
        <v>1409</v>
      </c>
      <c r="C524" s="211">
        <v>216423464</v>
      </c>
      <c r="D524" s="160" t="s">
        <v>464</v>
      </c>
      <c r="E524" s="154">
        <v>25471</v>
      </c>
      <c r="F524" s="159"/>
      <c r="G524" s="199"/>
      <c r="H524" s="200"/>
      <c r="I524" s="200"/>
      <c r="J524" s="201"/>
    </row>
    <row r="525" spans="1:10" s="202" customFormat="1" ht="12">
      <c r="A525" s="156">
        <v>240314</v>
      </c>
      <c r="B525" s="157" t="s">
        <v>1409</v>
      </c>
      <c r="C525" s="211">
        <v>216623466</v>
      </c>
      <c r="D525" s="160" t="s">
        <v>465</v>
      </c>
      <c r="E525" s="154">
        <v>105415</v>
      </c>
      <c r="F525" s="159"/>
      <c r="G525" s="199"/>
      <c r="H525" s="200"/>
      <c r="I525" s="200"/>
      <c r="J525" s="201"/>
    </row>
    <row r="526" spans="1:10" s="202" customFormat="1" ht="12">
      <c r="A526" s="156">
        <v>240314</v>
      </c>
      <c r="B526" s="157" t="s">
        <v>1409</v>
      </c>
      <c r="C526" s="211">
        <v>210023500</v>
      </c>
      <c r="D526" s="160" t="s">
        <v>466</v>
      </c>
      <c r="E526" s="154">
        <v>57652</v>
      </c>
      <c r="F526" s="159"/>
      <c r="G526" s="199"/>
      <c r="H526" s="200"/>
      <c r="I526" s="200"/>
      <c r="J526" s="201"/>
    </row>
    <row r="527" spans="1:10" s="202" customFormat="1" ht="12">
      <c r="A527" s="156">
        <v>240314</v>
      </c>
      <c r="B527" s="157" t="s">
        <v>1409</v>
      </c>
      <c r="C527" s="211">
        <v>215523555</v>
      </c>
      <c r="D527" s="160" t="s">
        <v>467</v>
      </c>
      <c r="E527" s="154">
        <v>95396</v>
      </c>
      <c r="F527" s="159"/>
      <c r="G527" s="199"/>
      <c r="H527" s="200"/>
      <c r="I527" s="200"/>
      <c r="J527" s="201"/>
    </row>
    <row r="528" spans="1:10" s="202" customFormat="1" ht="12">
      <c r="A528" s="156">
        <v>240314</v>
      </c>
      <c r="B528" s="157" t="s">
        <v>1409</v>
      </c>
      <c r="C528" s="211">
        <v>217023570</v>
      </c>
      <c r="D528" s="160" t="s">
        <v>468</v>
      </c>
      <c r="E528" s="154">
        <v>50487</v>
      </c>
      <c r="F528" s="159"/>
      <c r="G528" s="199"/>
      <c r="H528" s="200"/>
      <c r="I528" s="200"/>
      <c r="J528" s="201"/>
    </row>
    <row r="529" spans="1:10" s="202" customFormat="1" ht="12">
      <c r="A529" s="156">
        <v>240314</v>
      </c>
      <c r="B529" s="157" t="s">
        <v>1409</v>
      </c>
      <c r="C529" s="211">
        <v>217423574</v>
      </c>
      <c r="D529" s="160" t="s">
        <v>469</v>
      </c>
      <c r="E529" s="154">
        <v>43223</v>
      </c>
      <c r="F529" s="159"/>
      <c r="G529" s="199"/>
      <c r="H529" s="200"/>
      <c r="I529" s="200"/>
      <c r="J529" s="201"/>
    </row>
    <row r="530" spans="1:10" s="202" customFormat="1" ht="12">
      <c r="A530" s="156">
        <v>240314</v>
      </c>
      <c r="B530" s="157" t="s">
        <v>1409</v>
      </c>
      <c r="C530" s="211">
        <v>218023580</v>
      </c>
      <c r="D530" s="160" t="s">
        <v>470</v>
      </c>
      <c r="E530" s="154">
        <v>60363</v>
      </c>
      <c r="F530" s="159"/>
      <c r="G530" s="199"/>
      <c r="H530" s="200"/>
      <c r="I530" s="200"/>
      <c r="J530" s="201"/>
    </row>
    <row r="531" spans="1:10" s="202" customFormat="1" ht="12">
      <c r="A531" s="156">
        <v>240314</v>
      </c>
      <c r="B531" s="157" t="s">
        <v>1409</v>
      </c>
      <c r="C531" s="211">
        <v>218623586</v>
      </c>
      <c r="D531" s="160" t="s">
        <v>471</v>
      </c>
      <c r="E531" s="154">
        <v>28273</v>
      </c>
      <c r="F531" s="159"/>
      <c r="G531" s="199"/>
      <c r="H531" s="200"/>
      <c r="I531" s="200"/>
      <c r="J531" s="201"/>
    </row>
    <row r="532" spans="1:10" s="202" customFormat="1" ht="12">
      <c r="A532" s="156">
        <v>240314</v>
      </c>
      <c r="B532" s="157" t="s">
        <v>1409</v>
      </c>
      <c r="C532" s="211">
        <v>217023670</v>
      </c>
      <c r="D532" s="160" t="s">
        <v>472</v>
      </c>
      <c r="E532" s="154">
        <v>121635</v>
      </c>
      <c r="F532" s="159"/>
      <c r="G532" s="199"/>
      <c r="H532" s="200"/>
      <c r="I532" s="200"/>
      <c r="J532" s="201"/>
    </row>
    <row r="533" spans="1:10" s="202" customFormat="1" ht="12">
      <c r="A533" s="156">
        <v>240314</v>
      </c>
      <c r="B533" s="157" t="s">
        <v>1409</v>
      </c>
      <c r="C533" s="211">
        <v>217223672</v>
      </c>
      <c r="D533" s="160" t="s">
        <v>473</v>
      </c>
      <c r="E533" s="154">
        <v>61411</v>
      </c>
      <c r="F533" s="159"/>
      <c r="G533" s="199"/>
      <c r="H533" s="200"/>
      <c r="I533" s="200"/>
      <c r="J533" s="201"/>
    </row>
    <row r="534" spans="1:10" s="202" customFormat="1" ht="12">
      <c r="A534" s="156">
        <v>240314</v>
      </c>
      <c r="B534" s="157" t="s">
        <v>1409</v>
      </c>
      <c r="C534" s="211">
        <v>217523675</v>
      </c>
      <c r="D534" s="160" t="s">
        <v>474</v>
      </c>
      <c r="E534" s="154">
        <v>57942</v>
      </c>
      <c r="F534" s="159"/>
      <c r="G534" s="199"/>
      <c r="H534" s="200"/>
      <c r="I534" s="200"/>
      <c r="J534" s="201"/>
    </row>
    <row r="535" spans="1:10" s="202" customFormat="1" ht="12">
      <c r="A535" s="156">
        <v>240314</v>
      </c>
      <c r="B535" s="157" t="s">
        <v>1409</v>
      </c>
      <c r="C535" s="211">
        <v>217823678</v>
      </c>
      <c r="D535" s="160" t="s">
        <v>475</v>
      </c>
      <c r="E535" s="154">
        <v>42995</v>
      </c>
      <c r="F535" s="159"/>
      <c r="G535" s="199"/>
      <c r="H535" s="200"/>
      <c r="I535" s="200"/>
      <c r="J535" s="201"/>
    </row>
    <row r="536" spans="1:10" s="202" customFormat="1" ht="12">
      <c r="A536" s="156">
        <v>240314</v>
      </c>
      <c r="B536" s="157" t="s">
        <v>1409</v>
      </c>
      <c r="C536" s="211">
        <v>218623686</v>
      </c>
      <c r="D536" s="160" t="s">
        <v>476</v>
      </c>
      <c r="E536" s="154">
        <v>65507</v>
      </c>
      <c r="F536" s="159"/>
      <c r="G536" s="199"/>
      <c r="H536" s="200"/>
      <c r="I536" s="200"/>
      <c r="J536" s="201"/>
    </row>
    <row r="537" spans="1:10" s="202" customFormat="1" ht="12">
      <c r="A537" s="156">
        <v>240314</v>
      </c>
      <c r="B537" s="157" t="s">
        <v>1409</v>
      </c>
      <c r="C537" s="211">
        <v>210723807</v>
      </c>
      <c r="D537" s="160" t="s">
        <v>477</v>
      </c>
      <c r="E537" s="154">
        <v>145755</v>
      </c>
      <c r="F537" s="159"/>
      <c r="G537" s="199"/>
      <c r="H537" s="200"/>
      <c r="I537" s="200"/>
      <c r="J537" s="201"/>
    </row>
    <row r="538" spans="1:10" s="202" customFormat="1" ht="12">
      <c r="A538" s="156">
        <v>240314</v>
      </c>
      <c r="B538" s="157" t="s">
        <v>1409</v>
      </c>
      <c r="C538" s="211">
        <v>215523855</v>
      </c>
      <c r="D538" s="160" t="s">
        <v>478</v>
      </c>
      <c r="E538" s="154">
        <v>62298</v>
      </c>
      <c r="F538" s="159"/>
      <c r="G538" s="199"/>
      <c r="H538" s="200"/>
      <c r="I538" s="200"/>
      <c r="J538" s="201"/>
    </row>
    <row r="539" spans="1:10" s="202" customFormat="1" ht="12">
      <c r="A539" s="156">
        <v>240314</v>
      </c>
      <c r="B539" s="157" t="s">
        <v>1409</v>
      </c>
      <c r="C539" s="211">
        <v>210127001</v>
      </c>
      <c r="D539" s="160" t="s">
        <v>479</v>
      </c>
      <c r="E539" s="154">
        <v>234020</v>
      </c>
      <c r="F539" s="159"/>
      <c r="G539" s="199"/>
      <c r="H539" s="200"/>
      <c r="I539" s="200"/>
      <c r="J539" s="201"/>
    </row>
    <row r="540" spans="1:10" s="202" customFormat="1" ht="12">
      <c r="A540" s="156">
        <v>240314</v>
      </c>
      <c r="B540" s="157" t="s">
        <v>1409</v>
      </c>
      <c r="C540" s="211">
        <v>210627006</v>
      </c>
      <c r="D540" s="160" t="s">
        <v>480</v>
      </c>
      <c r="E540" s="154">
        <v>15543</v>
      </c>
      <c r="F540" s="159"/>
      <c r="G540" s="199"/>
      <c r="H540" s="200"/>
      <c r="I540" s="200"/>
      <c r="J540" s="201"/>
    </row>
    <row r="541" spans="1:10" s="202" customFormat="1" ht="12">
      <c r="A541" s="156">
        <v>240314</v>
      </c>
      <c r="B541" s="157" t="s">
        <v>1409</v>
      </c>
      <c r="C541" s="211">
        <v>212527025</v>
      </c>
      <c r="D541" s="160" t="s">
        <v>481</v>
      </c>
      <c r="E541" s="154">
        <v>35517</v>
      </c>
      <c r="F541" s="159"/>
      <c r="G541" s="199"/>
      <c r="H541" s="200"/>
      <c r="I541" s="200"/>
      <c r="J541" s="201"/>
    </row>
    <row r="542" spans="1:10" s="202" customFormat="1" ht="12">
      <c r="A542" s="156">
        <v>240314</v>
      </c>
      <c r="B542" s="157" t="s">
        <v>1409</v>
      </c>
      <c r="C542" s="211">
        <v>215027050</v>
      </c>
      <c r="D542" s="160" t="s">
        <v>482</v>
      </c>
      <c r="E542" s="154">
        <v>14142</v>
      </c>
      <c r="F542" s="159"/>
      <c r="G542" s="199"/>
      <c r="H542" s="200"/>
      <c r="I542" s="200"/>
      <c r="J542" s="201"/>
    </row>
    <row r="543" spans="1:10" s="202" customFormat="1" ht="12">
      <c r="A543" s="156">
        <v>240314</v>
      </c>
      <c r="B543" s="157" t="s">
        <v>1409</v>
      </c>
      <c r="C543" s="211">
        <v>217327073</v>
      </c>
      <c r="D543" s="160" t="s">
        <v>483</v>
      </c>
      <c r="E543" s="154">
        <v>20566</v>
      </c>
      <c r="F543" s="159"/>
      <c r="G543" s="199"/>
      <c r="H543" s="200"/>
      <c r="I543" s="200"/>
      <c r="J543" s="201"/>
    </row>
    <row r="544" spans="1:10" s="202" customFormat="1" ht="12">
      <c r="A544" s="156">
        <v>240314</v>
      </c>
      <c r="B544" s="157" t="s">
        <v>1409</v>
      </c>
      <c r="C544" s="211">
        <v>217527075</v>
      </c>
      <c r="D544" s="160" t="s">
        <v>484</v>
      </c>
      <c r="E544" s="154">
        <v>14841</v>
      </c>
      <c r="F544" s="159"/>
      <c r="G544" s="199"/>
      <c r="H544" s="200"/>
      <c r="I544" s="200"/>
      <c r="J544" s="201"/>
    </row>
    <row r="545" spans="1:10" s="202" customFormat="1" ht="12">
      <c r="A545" s="156">
        <v>240314</v>
      </c>
      <c r="B545" s="157" t="s">
        <v>1409</v>
      </c>
      <c r="C545" s="211">
        <v>217727077</v>
      </c>
      <c r="D545" s="160" t="s">
        <v>485</v>
      </c>
      <c r="E545" s="154">
        <v>29523</v>
      </c>
      <c r="F545" s="159"/>
      <c r="G545" s="199"/>
      <c r="H545" s="200"/>
      <c r="I545" s="200"/>
      <c r="J545" s="201"/>
    </row>
    <row r="546" spans="1:10" s="202" customFormat="1" ht="12">
      <c r="A546" s="156">
        <v>240314</v>
      </c>
      <c r="B546" s="157" t="s">
        <v>1409</v>
      </c>
      <c r="C546" s="211">
        <v>219927099</v>
      </c>
      <c r="D546" s="160" t="s">
        <v>486</v>
      </c>
      <c r="E546" s="154">
        <v>21855</v>
      </c>
      <c r="F546" s="159"/>
      <c r="G546" s="199"/>
      <c r="H546" s="200"/>
      <c r="I546" s="200"/>
      <c r="J546" s="201"/>
    </row>
    <row r="547" spans="1:10" s="202" customFormat="1" ht="12">
      <c r="A547" s="156">
        <v>240314</v>
      </c>
      <c r="B547" s="157" t="s">
        <v>1409</v>
      </c>
      <c r="C547" s="211">
        <v>213527135</v>
      </c>
      <c r="D547" s="160" t="s">
        <v>487</v>
      </c>
      <c r="E547" s="154">
        <v>12538</v>
      </c>
      <c r="F547" s="159"/>
      <c r="G547" s="199"/>
      <c r="H547" s="200"/>
      <c r="I547" s="200"/>
      <c r="J547" s="201"/>
    </row>
    <row r="548" spans="1:10" s="202" customFormat="1" ht="12">
      <c r="A548" s="156">
        <v>240314</v>
      </c>
      <c r="B548" s="157" t="s">
        <v>1409</v>
      </c>
      <c r="C548" s="211">
        <v>215027150</v>
      </c>
      <c r="D548" s="160" t="s">
        <v>488</v>
      </c>
      <c r="E548" s="154">
        <v>12869</v>
      </c>
      <c r="F548" s="159"/>
      <c r="G548" s="199"/>
      <c r="H548" s="200"/>
      <c r="I548" s="200"/>
      <c r="J548" s="201"/>
    </row>
    <row r="549" spans="1:10" s="202" customFormat="1" ht="12">
      <c r="A549" s="156">
        <v>240314</v>
      </c>
      <c r="B549" s="157" t="s">
        <v>1409</v>
      </c>
      <c r="C549" s="211">
        <v>216027160</v>
      </c>
      <c r="D549" s="160" t="s">
        <v>489</v>
      </c>
      <c r="E549" s="154">
        <v>7603</v>
      </c>
      <c r="F549" s="159"/>
      <c r="G549" s="199"/>
      <c r="H549" s="200"/>
      <c r="I549" s="200"/>
      <c r="J549" s="201"/>
    </row>
    <row r="550" spans="1:10" s="202" customFormat="1" ht="12">
      <c r="A550" s="156">
        <v>240314</v>
      </c>
      <c r="B550" s="157" t="s">
        <v>1409</v>
      </c>
      <c r="C550" s="211">
        <v>210527205</v>
      </c>
      <c r="D550" s="160" t="s">
        <v>490</v>
      </c>
      <c r="E550" s="154">
        <v>28636</v>
      </c>
      <c r="F550" s="159"/>
      <c r="G550" s="199"/>
      <c r="H550" s="200"/>
      <c r="I550" s="200"/>
      <c r="J550" s="201"/>
    </row>
    <row r="551" spans="1:10" s="202" customFormat="1" ht="12">
      <c r="A551" s="156">
        <v>240314</v>
      </c>
      <c r="B551" s="157" t="s">
        <v>1409</v>
      </c>
      <c r="C551" s="211">
        <v>214527245</v>
      </c>
      <c r="D551" s="160" t="s">
        <v>491</v>
      </c>
      <c r="E551" s="154">
        <v>8848</v>
      </c>
      <c r="F551" s="159"/>
      <c r="G551" s="199"/>
      <c r="H551" s="200"/>
      <c r="I551" s="200"/>
      <c r="J551" s="201"/>
    </row>
    <row r="552" spans="1:10" s="202" customFormat="1" ht="12">
      <c r="A552" s="156">
        <v>240314</v>
      </c>
      <c r="B552" s="157" t="s">
        <v>1409</v>
      </c>
      <c r="C552" s="211">
        <v>215027250</v>
      </c>
      <c r="D552" s="160" t="s">
        <v>492</v>
      </c>
      <c r="E552" s="154">
        <v>23634</v>
      </c>
      <c r="F552" s="159"/>
      <c r="G552" s="199"/>
      <c r="H552" s="200"/>
      <c r="I552" s="200"/>
      <c r="J552" s="201"/>
    </row>
    <row r="553" spans="1:10" s="202" customFormat="1" ht="12">
      <c r="A553" s="156">
        <v>240314</v>
      </c>
      <c r="B553" s="157" t="s">
        <v>1409</v>
      </c>
      <c r="C553" s="211">
        <v>216127361</v>
      </c>
      <c r="D553" s="160" t="s">
        <v>493</v>
      </c>
      <c r="E553" s="154">
        <v>59296</v>
      </c>
      <c r="F553" s="159"/>
      <c r="G553" s="199"/>
      <c r="H553" s="200"/>
      <c r="I553" s="200"/>
      <c r="J553" s="201"/>
    </row>
    <row r="554" spans="1:10" s="202" customFormat="1" ht="12">
      <c r="A554" s="156">
        <v>240314</v>
      </c>
      <c r="B554" s="157" t="s">
        <v>1409</v>
      </c>
      <c r="C554" s="211">
        <v>217227372</v>
      </c>
      <c r="D554" s="160" t="s">
        <v>494</v>
      </c>
      <c r="E554" s="154">
        <v>4830</v>
      </c>
      <c r="F554" s="159"/>
      <c r="G554" s="199"/>
      <c r="H554" s="200"/>
      <c r="I554" s="200"/>
      <c r="J554" s="201"/>
    </row>
    <row r="555" spans="1:10" s="202" customFormat="1" ht="12">
      <c r="A555" s="156">
        <v>240314</v>
      </c>
      <c r="B555" s="157" t="s">
        <v>1409</v>
      </c>
      <c r="C555" s="211">
        <v>211327413</v>
      </c>
      <c r="D555" s="160" t="s">
        <v>495</v>
      </c>
      <c r="E555" s="154">
        <v>17596</v>
      </c>
      <c r="F555" s="159"/>
      <c r="G555" s="199"/>
      <c r="H555" s="200"/>
      <c r="I555" s="200"/>
      <c r="J555" s="201"/>
    </row>
    <row r="556" spans="1:10" s="202" customFormat="1" ht="12">
      <c r="A556" s="156">
        <v>240314</v>
      </c>
      <c r="B556" s="157" t="s">
        <v>1409</v>
      </c>
      <c r="C556" s="211">
        <v>212527425</v>
      </c>
      <c r="D556" s="160" t="s">
        <v>496</v>
      </c>
      <c r="E556" s="154">
        <v>15695</v>
      </c>
      <c r="F556" s="159"/>
      <c r="G556" s="199"/>
      <c r="H556" s="200"/>
      <c r="I556" s="200"/>
      <c r="J556" s="201"/>
    </row>
    <row r="557" spans="1:10" s="202" customFormat="1" ht="12">
      <c r="A557" s="156">
        <v>240314</v>
      </c>
      <c r="B557" s="157" t="s">
        <v>1409</v>
      </c>
      <c r="C557" s="211">
        <v>213027430</v>
      </c>
      <c r="D557" s="160" t="s">
        <v>497</v>
      </c>
      <c r="E557" s="154">
        <v>23942</v>
      </c>
      <c r="F557" s="159"/>
      <c r="G557" s="199"/>
      <c r="H557" s="200"/>
      <c r="I557" s="200"/>
      <c r="J557" s="201"/>
    </row>
    <row r="558" spans="1:10" s="202" customFormat="1" ht="12">
      <c r="A558" s="156">
        <v>240314</v>
      </c>
      <c r="B558" s="157" t="s">
        <v>1409</v>
      </c>
      <c r="C558" s="211">
        <v>215027450</v>
      </c>
      <c r="D558" s="160" t="s">
        <v>498</v>
      </c>
      <c r="E558" s="154">
        <v>17959</v>
      </c>
      <c r="F558" s="159"/>
      <c r="G558" s="199"/>
      <c r="H558" s="200"/>
      <c r="I558" s="200"/>
      <c r="J558" s="201"/>
    </row>
    <row r="559" spans="1:10" s="202" customFormat="1" ht="12">
      <c r="A559" s="156">
        <v>240314</v>
      </c>
      <c r="B559" s="157" t="s">
        <v>1409</v>
      </c>
      <c r="C559" s="211">
        <v>219127491</v>
      </c>
      <c r="D559" s="160" t="s">
        <v>499</v>
      </c>
      <c r="E559" s="154">
        <v>10477</v>
      </c>
      <c r="F559" s="159"/>
      <c r="G559" s="199"/>
      <c r="H559" s="200"/>
      <c r="I559" s="200"/>
      <c r="J559" s="201"/>
    </row>
    <row r="560" spans="1:10" s="202" customFormat="1" ht="12">
      <c r="A560" s="156">
        <v>240314</v>
      </c>
      <c r="B560" s="157" t="s">
        <v>1409</v>
      </c>
      <c r="C560" s="211">
        <v>219527495</v>
      </c>
      <c r="D560" s="160" t="s">
        <v>500</v>
      </c>
      <c r="E560" s="154">
        <v>12275</v>
      </c>
      <c r="F560" s="159"/>
      <c r="G560" s="199"/>
      <c r="H560" s="200"/>
      <c r="I560" s="200"/>
      <c r="J560" s="201"/>
    </row>
    <row r="561" spans="1:10" s="202" customFormat="1" ht="12">
      <c r="A561" s="156">
        <v>240314</v>
      </c>
      <c r="B561" s="157" t="s">
        <v>1409</v>
      </c>
      <c r="C561" s="211">
        <v>218027580</v>
      </c>
      <c r="D561" s="160" t="s">
        <v>501</v>
      </c>
      <c r="E561" s="154">
        <v>10348</v>
      </c>
      <c r="F561" s="159"/>
      <c r="G561" s="199"/>
      <c r="H561" s="200"/>
      <c r="I561" s="200"/>
      <c r="J561" s="201"/>
    </row>
    <row r="562" spans="1:10" s="202" customFormat="1" ht="12">
      <c r="A562" s="156">
        <v>240314</v>
      </c>
      <c r="B562" s="157" t="s">
        <v>1409</v>
      </c>
      <c r="C562" s="211">
        <v>210027600</v>
      </c>
      <c r="D562" s="160" t="s">
        <v>502</v>
      </c>
      <c r="E562" s="154">
        <v>16206</v>
      </c>
      <c r="F562" s="159"/>
      <c r="G562" s="199"/>
      <c r="H562" s="200"/>
      <c r="I562" s="200"/>
      <c r="J562" s="201"/>
    </row>
    <row r="563" spans="1:10" s="202" customFormat="1" ht="12">
      <c r="A563" s="156">
        <v>240314</v>
      </c>
      <c r="B563" s="157" t="s">
        <v>1409</v>
      </c>
      <c r="C563" s="211">
        <v>211527615</v>
      </c>
      <c r="D563" s="160" t="s">
        <v>503</v>
      </c>
      <c r="E563" s="154">
        <v>48939</v>
      </c>
      <c r="F563" s="159"/>
      <c r="G563" s="199"/>
      <c r="H563" s="200"/>
      <c r="I563" s="200"/>
      <c r="J563" s="201"/>
    </row>
    <row r="564" spans="1:10" s="202" customFormat="1" ht="12">
      <c r="A564" s="156">
        <v>240314</v>
      </c>
      <c r="B564" s="157" t="s">
        <v>1409</v>
      </c>
      <c r="C564" s="211">
        <v>216027660</v>
      </c>
      <c r="D564" s="160" t="s">
        <v>504</v>
      </c>
      <c r="E564" s="154">
        <v>7141</v>
      </c>
      <c r="F564" s="159"/>
      <c r="G564" s="199"/>
      <c r="H564" s="200"/>
      <c r="I564" s="200"/>
      <c r="J564" s="201"/>
    </row>
    <row r="565" spans="1:10" s="202" customFormat="1" ht="12">
      <c r="A565" s="156">
        <v>240314</v>
      </c>
      <c r="B565" s="157" t="s">
        <v>1409</v>
      </c>
      <c r="C565" s="211">
        <v>214527745</v>
      </c>
      <c r="D565" s="160" t="s">
        <v>505</v>
      </c>
      <c r="E565" s="154">
        <v>7192</v>
      </c>
      <c r="F565" s="159"/>
      <c r="G565" s="199"/>
      <c r="H565" s="200"/>
      <c r="I565" s="200"/>
      <c r="J565" s="201"/>
    </row>
    <row r="566" spans="1:10" s="202" customFormat="1" ht="12">
      <c r="A566" s="156">
        <v>240314</v>
      </c>
      <c r="B566" s="157" t="s">
        <v>1409</v>
      </c>
      <c r="C566" s="211">
        <v>218727787</v>
      </c>
      <c r="D566" s="160" t="s">
        <v>506</v>
      </c>
      <c r="E566" s="154">
        <v>35732</v>
      </c>
      <c r="F566" s="159"/>
      <c r="G566" s="199"/>
      <c r="H566" s="200"/>
      <c r="I566" s="200"/>
      <c r="J566" s="201"/>
    </row>
    <row r="567" spans="1:10" s="202" customFormat="1" ht="12">
      <c r="A567" s="156">
        <v>240314</v>
      </c>
      <c r="B567" s="157" t="s">
        <v>1409</v>
      </c>
      <c r="C567" s="211">
        <v>210027800</v>
      </c>
      <c r="D567" s="160" t="s">
        <v>507</v>
      </c>
      <c r="E567" s="154">
        <v>20507</v>
      </c>
      <c r="F567" s="159"/>
      <c r="G567" s="199"/>
      <c r="H567" s="200"/>
      <c r="I567" s="200"/>
      <c r="J567" s="201"/>
    </row>
    <row r="568" spans="1:10" s="202" customFormat="1" ht="12">
      <c r="A568" s="156">
        <v>240314</v>
      </c>
      <c r="B568" s="157" t="s">
        <v>1409</v>
      </c>
      <c r="C568" s="211">
        <v>211027810</v>
      </c>
      <c r="D568" s="160" t="s">
        <v>508</v>
      </c>
      <c r="E568" s="154">
        <v>10899</v>
      </c>
      <c r="F568" s="159"/>
      <c r="G568" s="199"/>
      <c r="H568" s="200"/>
      <c r="I568" s="200"/>
      <c r="J568" s="201"/>
    </row>
    <row r="569" spans="1:10" s="202" customFormat="1" ht="12">
      <c r="A569" s="156">
        <v>240314</v>
      </c>
      <c r="B569" s="157" t="s">
        <v>1409</v>
      </c>
      <c r="C569" s="211">
        <v>210641006</v>
      </c>
      <c r="D569" s="160" t="s">
        <v>509</v>
      </c>
      <c r="E569" s="154">
        <v>28238</v>
      </c>
      <c r="F569" s="159"/>
      <c r="G569" s="199"/>
      <c r="H569" s="200"/>
      <c r="I569" s="200"/>
      <c r="J569" s="201"/>
    </row>
    <row r="570" spans="1:10" s="202" customFormat="1" ht="12">
      <c r="A570" s="156">
        <v>240314</v>
      </c>
      <c r="B570" s="157" t="s">
        <v>1409</v>
      </c>
      <c r="C570" s="211">
        <v>211341013</v>
      </c>
      <c r="D570" s="160" t="s">
        <v>510</v>
      </c>
      <c r="E570" s="154">
        <v>11405</v>
      </c>
      <c r="F570" s="159"/>
      <c r="G570" s="199"/>
      <c r="H570" s="200"/>
      <c r="I570" s="200"/>
      <c r="J570" s="201"/>
    </row>
    <row r="571" spans="1:10" s="202" customFormat="1" ht="12">
      <c r="A571" s="156">
        <v>240314</v>
      </c>
      <c r="B571" s="157" t="s">
        <v>1409</v>
      </c>
      <c r="C571" s="211">
        <v>211641016</v>
      </c>
      <c r="D571" s="160" t="s">
        <v>511</v>
      </c>
      <c r="E571" s="154">
        <v>22619</v>
      </c>
      <c r="F571" s="159"/>
      <c r="G571" s="199"/>
      <c r="H571" s="200"/>
      <c r="I571" s="200"/>
      <c r="J571" s="201"/>
    </row>
    <row r="572" spans="1:10" s="202" customFormat="1" ht="12">
      <c r="A572" s="156">
        <v>240314</v>
      </c>
      <c r="B572" s="157" t="s">
        <v>1409</v>
      </c>
      <c r="C572" s="211">
        <v>212041020</v>
      </c>
      <c r="D572" s="160" t="s">
        <v>512</v>
      </c>
      <c r="E572" s="154">
        <v>29141</v>
      </c>
      <c r="F572" s="159"/>
      <c r="G572" s="199"/>
      <c r="H572" s="200"/>
      <c r="I572" s="200"/>
      <c r="J572" s="201"/>
    </row>
    <row r="573" spans="1:10" s="202" customFormat="1" ht="12">
      <c r="A573" s="156">
        <v>240314</v>
      </c>
      <c r="B573" s="157" t="s">
        <v>1409</v>
      </c>
      <c r="C573" s="211">
        <v>212641026</v>
      </c>
      <c r="D573" s="160" t="s">
        <v>513</v>
      </c>
      <c r="E573" s="154">
        <v>4812</v>
      </c>
      <c r="F573" s="159"/>
      <c r="G573" s="199"/>
      <c r="H573" s="200"/>
      <c r="I573" s="200"/>
      <c r="J573" s="201"/>
    </row>
    <row r="574" spans="1:10" s="202" customFormat="1" ht="12">
      <c r="A574" s="156">
        <v>240314</v>
      </c>
      <c r="B574" s="157" t="s">
        <v>1409</v>
      </c>
      <c r="C574" s="211">
        <v>217841078</v>
      </c>
      <c r="D574" s="160" t="s">
        <v>514</v>
      </c>
      <c r="E574" s="154">
        <v>10366</v>
      </c>
      <c r="F574" s="159"/>
      <c r="G574" s="199"/>
      <c r="H574" s="200"/>
      <c r="I574" s="200"/>
      <c r="J574" s="201"/>
    </row>
    <row r="575" spans="1:10" s="202" customFormat="1" ht="12">
      <c r="A575" s="156">
        <v>240314</v>
      </c>
      <c r="B575" s="157" t="s">
        <v>1409</v>
      </c>
      <c r="C575" s="211">
        <v>213241132</v>
      </c>
      <c r="D575" s="160" t="s">
        <v>515</v>
      </c>
      <c r="E575" s="154">
        <v>38186</v>
      </c>
      <c r="F575" s="159"/>
      <c r="G575" s="199"/>
      <c r="H575" s="200"/>
      <c r="I575" s="200"/>
      <c r="J575" s="201"/>
    </row>
    <row r="576" spans="1:10" s="202" customFormat="1" ht="12">
      <c r="A576" s="156">
        <v>240314</v>
      </c>
      <c r="B576" s="157" t="s">
        <v>1409</v>
      </c>
      <c r="C576" s="211">
        <v>210641206</v>
      </c>
      <c r="D576" s="160" t="s">
        <v>516</v>
      </c>
      <c r="E576" s="154">
        <v>11979</v>
      </c>
      <c r="F576" s="159"/>
      <c r="G576" s="199"/>
      <c r="H576" s="200"/>
      <c r="I576" s="200"/>
      <c r="J576" s="201"/>
    </row>
    <row r="577" spans="1:10" s="202" customFormat="1" ht="12">
      <c r="A577" s="156">
        <v>240314</v>
      </c>
      <c r="B577" s="157" t="s">
        <v>1409</v>
      </c>
      <c r="C577" s="211">
        <v>214441244</v>
      </c>
      <c r="D577" s="160" t="s">
        <v>517</v>
      </c>
      <c r="E577" s="154">
        <v>4313</v>
      </c>
      <c r="F577" s="159"/>
      <c r="G577" s="199"/>
      <c r="H577" s="200"/>
      <c r="I577" s="200"/>
      <c r="J577" s="201"/>
    </row>
    <row r="578" spans="1:10" s="202" customFormat="1" ht="12">
      <c r="A578" s="156">
        <v>240314</v>
      </c>
      <c r="B578" s="157" t="s">
        <v>1409</v>
      </c>
      <c r="C578" s="211">
        <v>219841298</v>
      </c>
      <c r="D578" s="160" t="s">
        <v>518</v>
      </c>
      <c r="E578" s="154">
        <v>77023</v>
      </c>
      <c r="F578" s="159"/>
      <c r="G578" s="199"/>
      <c r="H578" s="200"/>
      <c r="I578" s="200"/>
      <c r="J578" s="201"/>
    </row>
    <row r="579" spans="1:10" s="202" customFormat="1" ht="12">
      <c r="A579" s="156">
        <v>240314</v>
      </c>
      <c r="B579" s="157" t="s">
        <v>1409</v>
      </c>
      <c r="C579" s="211">
        <v>210641306</v>
      </c>
      <c r="D579" s="160" t="s">
        <v>519</v>
      </c>
      <c r="E579" s="154">
        <v>36466</v>
      </c>
      <c r="F579" s="159"/>
      <c r="G579" s="199"/>
      <c r="H579" s="200"/>
      <c r="I579" s="200"/>
      <c r="J579" s="201"/>
    </row>
    <row r="580" spans="1:10" s="202" customFormat="1" ht="12">
      <c r="A580" s="156">
        <v>240314</v>
      </c>
      <c r="B580" s="157" t="s">
        <v>1409</v>
      </c>
      <c r="C580" s="211">
        <v>211941319</v>
      </c>
      <c r="D580" s="160" t="s">
        <v>520</v>
      </c>
      <c r="E580" s="154">
        <v>22846</v>
      </c>
      <c r="F580" s="159"/>
      <c r="G580" s="199"/>
      <c r="H580" s="200"/>
      <c r="I580" s="200"/>
      <c r="J580" s="201"/>
    </row>
    <row r="581" spans="1:10" s="202" customFormat="1" ht="12">
      <c r="A581" s="156">
        <v>240314</v>
      </c>
      <c r="B581" s="157" t="s">
        <v>1409</v>
      </c>
      <c r="C581" s="211">
        <v>214941349</v>
      </c>
      <c r="D581" s="160" t="s">
        <v>521</v>
      </c>
      <c r="E581" s="154">
        <v>8343</v>
      </c>
      <c r="F581" s="159"/>
      <c r="G581" s="199"/>
      <c r="H581" s="200"/>
      <c r="I581" s="200"/>
      <c r="J581" s="201"/>
    </row>
    <row r="582" spans="1:10" s="202" customFormat="1" ht="12">
      <c r="A582" s="156">
        <v>240314</v>
      </c>
      <c r="B582" s="157" t="s">
        <v>1409</v>
      </c>
      <c r="C582" s="211">
        <v>215741357</v>
      </c>
      <c r="D582" s="160" t="s">
        <v>522</v>
      </c>
      <c r="E582" s="154">
        <v>15345</v>
      </c>
      <c r="F582" s="159"/>
      <c r="G582" s="199"/>
      <c r="H582" s="200"/>
      <c r="I582" s="200"/>
      <c r="J582" s="201"/>
    </row>
    <row r="583" spans="1:10" s="202" customFormat="1" ht="12">
      <c r="A583" s="156">
        <v>240314</v>
      </c>
      <c r="B583" s="157" t="s">
        <v>1409</v>
      </c>
      <c r="C583" s="211">
        <v>215941359</v>
      </c>
      <c r="D583" s="160" t="s">
        <v>523</v>
      </c>
      <c r="E583" s="154">
        <v>26691</v>
      </c>
      <c r="F583" s="159"/>
      <c r="G583" s="199"/>
      <c r="H583" s="200"/>
      <c r="I583" s="200"/>
      <c r="J583" s="201"/>
    </row>
    <row r="584" spans="1:10" s="202" customFormat="1" ht="12">
      <c r="A584" s="156">
        <v>240314</v>
      </c>
      <c r="B584" s="157" t="s">
        <v>1409</v>
      </c>
      <c r="C584" s="211">
        <v>217841378</v>
      </c>
      <c r="D584" s="160" t="s">
        <v>524</v>
      </c>
      <c r="E584" s="154">
        <v>16504</v>
      </c>
      <c r="F584" s="159"/>
      <c r="G584" s="199"/>
      <c r="H584" s="200"/>
      <c r="I584" s="200"/>
      <c r="J584" s="201"/>
    </row>
    <row r="585" spans="1:10" s="202" customFormat="1" ht="12">
      <c r="A585" s="156">
        <v>240314</v>
      </c>
      <c r="B585" s="157" t="s">
        <v>1409</v>
      </c>
      <c r="C585" s="211">
        <v>219641396</v>
      </c>
      <c r="D585" s="160" t="s">
        <v>525</v>
      </c>
      <c r="E585" s="154">
        <v>63009</v>
      </c>
      <c r="F585" s="159"/>
      <c r="G585" s="199"/>
      <c r="H585" s="200"/>
      <c r="I585" s="200"/>
      <c r="J585" s="201"/>
    </row>
    <row r="586" spans="1:10" s="202" customFormat="1" ht="12">
      <c r="A586" s="156">
        <v>240314</v>
      </c>
      <c r="B586" s="157" t="s">
        <v>1409</v>
      </c>
      <c r="C586" s="211">
        <v>218341483</v>
      </c>
      <c r="D586" s="160" t="s">
        <v>526</v>
      </c>
      <c r="E586" s="154">
        <v>9468</v>
      </c>
      <c r="F586" s="159"/>
      <c r="G586" s="199"/>
      <c r="H586" s="200"/>
      <c r="I586" s="200"/>
      <c r="J586" s="201"/>
    </row>
    <row r="587" spans="1:10" s="202" customFormat="1" ht="12">
      <c r="A587" s="156">
        <v>240314</v>
      </c>
      <c r="B587" s="157" t="s">
        <v>1409</v>
      </c>
      <c r="C587" s="211">
        <v>210341503</v>
      </c>
      <c r="D587" s="160" t="s">
        <v>527</v>
      </c>
      <c r="E587" s="154">
        <v>12114</v>
      </c>
      <c r="F587" s="159"/>
      <c r="G587" s="199"/>
      <c r="H587" s="200"/>
      <c r="I587" s="200"/>
      <c r="J587" s="201"/>
    </row>
    <row r="588" spans="1:10" s="202" customFormat="1" ht="12">
      <c r="A588" s="156">
        <v>240314</v>
      </c>
      <c r="B588" s="157" t="s">
        <v>1409</v>
      </c>
      <c r="C588" s="211">
        <v>211841518</v>
      </c>
      <c r="D588" s="160" t="s">
        <v>528</v>
      </c>
      <c r="E588" s="154">
        <v>6986</v>
      </c>
      <c r="F588" s="159"/>
      <c r="G588" s="199"/>
      <c r="H588" s="200"/>
      <c r="I588" s="200"/>
      <c r="J588" s="201"/>
    </row>
    <row r="589" spans="1:10" s="202" customFormat="1" ht="12">
      <c r="A589" s="156">
        <v>240314</v>
      </c>
      <c r="B589" s="157" t="s">
        <v>1409</v>
      </c>
      <c r="C589" s="211">
        <v>212441524</v>
      </c>
      <c r="D589" s="160" t="s">
        <v>529</v>
      </c>
      <c r="E589" s="154">
        <v>29015</v>
      </c>
      <c r="F589" s="159"/>
      <c r="G589" s="199"/>
      <c r="H589" s="200"/>
      <c r="I589" s="200"/>
      <c r="J589" s="201"/>
    </row>
    <row r="590" spans="1:10" s="202" customFormat="1" ht="12">
      <c r="A590" s="156">
        <v>240314</v>
      </c>
      <c r="B590" s="157" t="s">
        <v>1409</v>
      </c>
      <c r="C590" s="211">
        <v>213041530</v>
      </c>
      <c r="D590" s="160" t="s">
        <v>530</v>
      </c>
      <c r="E590" s="154">
        <v>13297</v>
      </c>
      <c r="F590" s="159"/>
      <c r="G590" s="199"/>
      <c r="H590" s="200"/>
      <c r="I590" s="200"/>
      <c r="J590" s="201"/>
    </row>
    <row r="591" spans="1:10" s="202" customFormat="1" ht="12">
      <c r="A591" s="156">
        <v>240314</v>
      </c>
      <c r="B591" s="157" t="s">
        <v>1409</v>
      </c>
      <c r="C591" s="211">
        <v>214841548</v>
      </c>
      <c r="D591" s="160" t="s">
        <v>531</v>
      </c>
      <c r="E591" s="154">
        <v>16403</v>
      </c>
      <c r="F591" s="159"/>
      <c r="G591" s="199"/>
      <c r="H591" s="200"/>
      <c r="I591" s="200"/>
      <c r="J591" s="201"/>
    </row>
    <row r="592" spans="1:10" s="202" customFormat="1" ht="12">
      <c r="A592" s="156">
        <v>240314</v>
      </c>
      <c r="B592" s="157" t="s">
        <v>1409</v>
      </c>
      <c r="C592" s="211">
        <v>215141551</v>
      </c>
      <c r="D592" s="160" t="s">
        <v>532</v>
      </c>
      <c r="E592" s="154">
        <v>126125</v>
      </c>
      <c r="F592" s="159"/>
      <c r="G592" s="199"/>
      <c r="H592" s="200"/>
      <c r="I592" s="200"/>
      <c r="J592" s="201"/>
    </row>
    <row r="593" spans="1:10" s="202" customFormat="1" ht="12">
      <c r="A593" s="156">
        <v>240314</v>
      </c>
      <c r="B593" s="157" t="s">
        <v>1409</v>
      </c>
      <c r="C593" s="211">
        <v>211541615</v>
      </c>
      <c r="D593" s="160" t="s">
        <v>533</v>
      </c>
      <c r="E593" s="154">
        <v>22634</v>
      </c>
      <c r="F593" s="159"/>
      <c r="G593" s="199"/>
      <c r="H593" s="200"/>
      <c r="I593" s="200"/>
      <c r="J593" s="201"/>
    </row>
    <row r="594" spans="1:10" s="202" customFormat="1" ht="12">
      <c r="A594" s="156">
        <v>240314</v>
      </c>
      <c r="B594" s="157" t="s">
        <v>1409</v>
      </c>
      <c r="C594" s="211">
        <v>216041660</v>
      </c>
      <c r="D594" s="160" t="s">
        <v>534</v>
      </c>
      <c r="E594" s="154">
        <v>11642</v>
      </c>
      <c r="F594" s="159"/>
      <c r="G594" s="199"/>
      <c r="H594" s="200"/>
      <c r="I594" s="200"/>
      <c r="J594" s="201"/>
    </row>
    <row r="595" spans="1:10" s="202" customFormat="1" ht="12">
      <c r="A595" s="156">
        <v>240314</v>
      </c>
      <c r="B595" s="157" t="s">
        <v>1409</v>
      </c>
      <c r="C595" s="211">
        <v>216841668</v>
      </c>
      <c r="D595" s="160" t="s">
        <v>535</v>
      </c>
      <c r="E595" s="154">
        <v>34361</v>
      </c>
      <c r="F595" s="159"/>
      <c r="G595" s="199"/>
      <c r="H595" s="200"/>
      <c r="I595" s="200"/>
      <c r="J595" s="201"/>
    </row>
    <row r="596" spans="1:10" s="202" customFormat="1" ht="12">
      <c r="A596" s="156">
        <v>240314</v>
      </c>
      <c r="B596" s="157" t="s">
        <v>1409</v>
      </c>
      <c r="C596" s="211">
        <v>217641676</v>
      </c>
      <c r="D596" s="160" t="s">
        <v>536</v>
      </c>
      <c r="E596" s="154">
        <v>12591</v>
      </c>
      <c r="F596" s="159"/>
      <c r="G596" s="199"/>
      <c r="H596" s="200"/>
      <c r="I596" s="200"/>
      <c r="J596" s="201"/>
    </row>
    <row r="597" spans="1:10" s="202" customFormat="1" ht="12">
      <c r="A597" s="156">
        <v>240314</v>
      </c>
      <c r="B597" s="157" t="s">
        <v>1409</v>
      </c>
      <c r="C597" s="211">
        <v>217041770</v>
      </c>
      <c r="D597" s="160" t="s">
        <v>537</v>
      </c>
      <c r="E597" s="154">
        <v>18526</v>
      </c>
      <c r="F597" s="159"/>
      <c r="G597" s="199"/>
      <c r="H597" s="200"/>
      <c r="I597" s="200"/>
      <c r="J597" s="201"/>
    </row>
    <row r="598" spans="1:10" s="202" customFormat="1" ht="12">
      <c r="A598" s="156">
        <v>240314</v>
      </c>
      <c r="B598" s="157" t="s">
        <v>1409</v>
      </c>
      <c r="C598" s="211">
        <v>219141791</v>
      </c>
      <c r="D598" s="160" t="s">
        <v>538</v>
      </c>
      <c r="E598" s="154">
        <v>20995</v>
      </c>
      <c r="F598" s="159"/>
      <c r="G598" s="199"/>
      <c r="H598" s="200"/>
      <c r="I598" s="200"/>
      <c r="J598" s="201"/>
    </row>
    <row r="599" spans="1:10" s="202" customFormat="1" ht="12">
      <c r="A599" s="156">
        <v>240314</v>
      </c>
      <c r="B599" s="157" t="s">
        <v>1409</v>
      </c>
      <c r="C599" s="211">
        <v>219741797</v>
      </c>
      <c r="D599" s="160" t="s">
        <v>539</v>
      </c>
      <c r="E599" s="154">
        <v>11869</v>
      </c>
      <c r="F599" s="159"/>
      <c r="G599" s="199"/>
      <c r="H599" s="200"/>
      <c r="I599" s="200"/>
      <c r="J599" s="201"/>
    </row>
    <row r="600" spans="1:10" s="202" customFormat="1" ht="12">
      <c r="A600" s="156">
        <v>240314</v>
      </c>
      <c r="B600" s="157" t="s">
        <v>1409</v>
      </c>
      <c r="C600" s="211">
        <v>219941799</v>
      </c>
      <c r="D600" s="160" t="s">
        <v>540</v>
      </c>
      <c r="E600" s="154">
        <v>18589</v>
      </c>
      <c r="F600" s="159"/>
      <c r="G600" s="199"/>
      <c r="H600" s="200"/>
      <c r="I600" s="200"/>
      <c r="J600" s="201"/>
    </row>
    <row r="601" spans="1:10" s="202" customFormat="1" ht="12">
      <c r="A601" s="156">
        <v>240314</v>
      </c>
      <c r="B601" s="157" t="s">
        <v>1409</v>
      </c>
      <c r="C601" s="211">
        <v>210141801</v>
      </c>
      <c r="D601" s="160" t="s">
        <v>541</v>
      </c>
      <c r="E601" s="154">
        <v>10447</v>
      </c>
      <c r="F601" s="159"/>
      <c r="G601" s="199"/>
      <c r="H601" s="200"/>
      <c r="I601" s="200"/>
      <c r="J601" s="201"/>
    </row>
    <row r="602" spans="1:10" s="202" customFormat="1" ht="12">
      <c r="A602" s="156">
        <v>240314</v>
      </c>
      <c r="B602" s="157" t="s">
        <v>1409</v>
      </c>
      <c r="C602" s="211">
        <v>210741807</v>
      </c>
      <c r="D602" s="160" t="s">
        <v>542</v>
      </c>
      <c r="E602" s="154">
        <v>24152</v>
      </c>
      <c r="F602" s="159"/>
      <c r="G602" s="199"/>
      <c r="H602" s="200"/>
      <c r="I602" s="200"/>
      <c r="J602" s="201"/>
    </row>
    <row r="603" spans="1:10" s="202" customFormat="1" ht="12">
      <c r="A603" s="156">
        <v>240314</v>
      </c>
      <c r="B603" s="157" t="s">
        <v>1409</v>
      </c>
      <c r="C603" s="211">
        <v>217241872</v>
      </c>
      <c r="D603" s="160" t="s">
        <v>543</v>
      </c>
      <c r="E603" s="154">
        <v>9307</v>
      </c>
      <c r="F603" s="159"/>
      <c r="G603" s="199"/>
      <c r="H603" s="200"/>
      <c r="I603" s="200"/>
      <c r="J603" s="201"/>
    </row>
    <row r="604" spans="1:10" s="202" customFormat="1" ht="12">
      <c r="A604" s="156">
        <v>240314</v>
      </c>
      <c r="B604" s="157" t="s">
        <v>1409</v>
      </c>
      <c r="C604" s="211">
        <v>218541885</v>
      </c>
      <c r="D604" s="160" t="s">
        <v>544</v>
      </c>
      <c r="E604" s="154">
        <v>10729</v>
      </c>
      <c r="F604" s="159"/>
      <c r="G604" s="199"/>
      <c r="H604" s="200"/>
      <c r="I604" s="200"/>
      <c r="J604" s="201"/>
    </row>
    <row r="605" spans="1:10" s="202" customFormat="1" ht="12">
      <c r="A605" s="156">
        <v>240314</v>
      </c>
      <c r="B605" s="157" t="s">
        <v>1409</v>
      </c>
      <c r="C605" s="211">
        <v>210144001</v>
      </c>
      <c r="D605" s="160" t="s">
        <v>545</v>
      </c>
      <c r="E605" s="154">
        <v>169646</v>
      </c>
      <c r="F605" s="159"/>
      <c r="G605" s="199"/>
      <c r="H605" s="200"/>
      <c r="I605" s="200"/>
      <c r="J605" s="201"/>
    </row>
    <row r="606" spans="1:10" s="202" customFormat="1" ht="12">
      <c r="A606" s="156">
        <v>240314</v>
      </c>
      <c r="B606" s="157" t="s">
        <v>1409</v>
      </c>
      <c r="C606" s="211">
        <v>213544035</v>
      </c>
      <c r="D606" s="160" t="s">
        <v>546</v>
      </c>
      <c r="E606" s="154">
        <v>15914</v>
      </c>
      <c r="F606" s="159"/>
      <c r="G606" s="199"/>
      <c r="H606" s="200"/>
      <c r="I606" s="200"/>
      <c r="J606" s="201"/>
    </row>
    <row r="607" spans="1:10" s="202" customFormat="1" ht="12">
      <c r="A607" s="156">
        <v>240314</v>
      </c>
      <c r="B607" s="157" t="s">
        <v>1409</v>
      </c>
      <c r="C607" s="211">
        <v>217844078</v>
      </c>
      <c r="D607" s="160" t="s">
        <v>547</v>
      </c>
      <c r="E607" s="154">
        <v>32536</v>
      </c>
      <c r="F607" s="159"/>
      <c r="G607" s="199"/>
      <c r="H607" s="200"/>
      <c r="I607" s="200"/>
      <c r="J607" s="201"/>
    </row>
    <row r="608" spans="1:10" s="202" customFormat="1" ht="12">
      <c r="A608" s="156">
        <v>240314</v>
      </c>
      <c r="B608" s="157" t="s">
        <v>1409</v>
      </c>
      <c r="C608" s="211">
        <v>219044090</v>
      </c>
      <c r="D608" s="160" t="s">
        <v>548</v>
      </c>
      <c r="E608" s="154">
        <v>31221</v>
      </c>
      <c r="F608" s="159"/>
      <c r="G608" s="199"/>
      <c r="H608" s="200"/>
      <c r="I608" s="200"/>
      <c r="J608" s="201"/>
    </row>
    <row r="609" spans="1:10" s="202" customFormat="1" ht="12">
      <c r="A609" s="156">
        <v>240314</v>
      </c>
      <c r="B609" s="157" t="s">
        <v>1409</v>
      </c>
      <c r="C609" s="211">
        <v>219844098</v>
      </c>
      <c r="D609" s="160" t="s">
        <v>549</v>
      </c>
      <c r="E609" s="154">
        <v>9721</v>
      </c>
      <c r="F609" s="159"/>
      <c r="G609" s="199"/>
      <c r="H609" s="200"/>
      <c r="I609" s="200"/>
      <c r="J609" s="201"/>
    </row>
    <row r="610" spans="1:10" s="202" customFormat="1" ht="12">
      <c r="A610" s="156">
        <v>240314</v>
      </c>
      <c r="B610" s="157" t="s">
        <v>1409</v>
      </c>
      <c r="C610" s="211">
        <v>211044110</v>
      </c>
      <c r="D610" s="160" t="s">
        <v>550</v>
      </c>
      <c r="E610" s="154">
        <v>6507</v>
      </c>
      <c r="F610" s="159"/>
      <c r="G610" s="199"/>
      <c r="H610" s="200"/>
      <c r="I610" s="200"/>
      <c r="J610" s="201"/>
    </row>
    <row r="611" spans="1:10" s="202" customFormat="1" ht="12">
      <c r="A611" s="156">
        <v>240314</v>
      </c>
      <c r="B611" s="157" t="s">
        <v>1409</v>
      </c>
      <c r="C611" s="211">
        <v>217944279</v>
      </c>
      <c r="D611" s="160" t="s">
        <v>551</v>
      </c>
      <c r="E611" s="154">
        <v>43139</v>
      </c>
      <c r="F611" s="159"/>
      <c r="G611" s="199"/>
      <c r="H611" s="200"/>
      <c r="I611" s="200"/>
      <c r="J611" s="201"/>
    </row>
    <row r="612" spans="1:10" s="202" customFormat="1" ht="12">
      <c r="A612" s="156">
        <v>240314</v>
      </c>
      <c r="B612" s="157" t="s">
        <v>1409</v>
      </c>
      <c r="C612" s="211">
        <v>217844378</v>
      </c>
      <c r="D612" s="160" t="s">
        <v>552</v>
      </c>
      <c r="E612" s="154">
        <v>14846</v>
      </c>
      <c r="F612" s="159"/>
      <c r="G612" s="199"/>
      <c r="H612" s="200"/>
      <c r="I612" s="200"/>
      <c r="J612" s="201"/>
    </row>
    <row r="613" spans="1:10" s="202" customFormat="1" ht="12">
      <c r="A613" s="156">
        <v>240314</v>
      </c>
      <c r="B613" s="157" t="s">
        <v>1409</v>
      </c>
      <c r="C613" s="211">
        <v>212044420</v>
      </c>
      <c r="D613" s="160" t="s">
        <v>553</v>
      </c>
      <c r="E613" s="154">
        <v>3769</v>
      </c>
      <c r="F613" s="159"/>
      <c r="G613" s="199"/>
      <c r="H613" s="200"/>
      <c r="I613" s="200"/>
      <c r="J613" s="201"/>
    </row>
    <row r="614" spans="1:10" s="202" customFormat="1" ht="12">
      <c r="A614" s="156">
        <v>240314</v>
      </c>
      <c r="B614" s="157" t="s">
        <v>1409</v>
      </c>
      <c r="C614" s="211">
        <v>216044560</v>
      </c>
      <c r="D614" s="160" t="s">
        <v>554</v>
      </c>
      <c r="E614" s="154">
        <v>101315</v>
      </c>
      <c r="F614" s="159"/>
      <c r="G614" s="199"/>
      <c r="H614" s="200"/>
      <c r="I614" s="200"/>
      <c r="J614" s="201"/>
    </row>
    <row r="615" spans="1:10" s="202" customFormat="1" ht="12">
      <c r="A615" s="156">
        <v>240314</v>
      </c>
      <c r="B615" s="157" t="s">
        <v>1409</v>
      </c>
      <c r="C615" s="211">
        <v>215044650</v>
      </c>
      <c r="D615" s="160" t="s">
        <v>555</v>
      </c>
      <c r="E615" s="154">
        <v>48234</v>
      </c>
      <c r="F615" s="159"/>
      <c r="G615" s="199"/>
      <c r="H615" s="200"/>
      <c r="I615" s="200"/>
      <c r="J615" s="201"/>
    </row>
    <row r="616" spans="1:10" s="202" customFormat="1" ht="12">
      <c r="A616" s="156">
        <v>240314</v>
      </c>
      <c r="B616" s="157" t="s">
        <v>1409</v>
      </c>
      <c r="C616" s="211">
        <v>214744847</v>
      </c>
      <c r="D616" s="160" t="s">
        <v>556</v>
      </c>
      <c r="E616" s="154">
        <v>121220</v>
      </c>
      <c r="F616" s="159"/>
      <c r="G616" s="199"/>
      <c r="H616" s="200"/>
      <c r="I616" s="200"/>
      <c r="J616" s="201"/>
    </row>
    <row r="617" spans="1:10" s="202" customFormat="1" ht="12">
      <c r="A617" s="156">
        <v>240314</v>
      </c>
      <c r="B617" s="157" t="s">
        <v>1409</v>
      </c>
      <c r="C617" s="211">
        <v>215544855</v>
      </c>
      <c r="D617" s="160" t="s">
        <v>557</v>
      </c>
      <c r="E617" s="154">
        <v>11425</v>
      </c>
      <c r="F617" s="159"/>
      <c r="G617" s="199"/>
      <c r="H617" s="200"/>
      <c r="I617" s="200"/>
      <c r="J617" s="201"/>
    </row>
    <row r="618" spans="1:10" s="202" customFormat="1" ht="12">
      <c r="A618" s="156">
        <v>240314</v>
      </c>
      <c r="B618" s="157" t="s">
        <v>1409</v>
      </c>
      <c r="C618" s="211">
        <v>217444874</v>
      </c>
      <c r="D618" s="160" t="s">
        <v>558</v>
      </c>
      <c r="E618" s="154">
        <v>26468</v>
      </c>
      <c r="F618" s="159"/>
      <c r="G618" s="199"/>
      <c r="H618" s="200"/>
      <c r="I618" s="200"/>
      <c r="J618" s="201"/>
    </row>
    <row r="619" spans="1:10" s="202" customFormat="1" ht="12">
      <c r="A619" s="156">
        <v>240314</v>
      </c>
      <c r="B619" s="157" t="s">
        <v>1409</v>
      </c>
      <c r="C619" s="211">
        <v>213047030</v>
      </c>
      <c r="D619" s="160" t="s">
        <v>559</v>
      </c>
      <c r="E619" s="154">
        <v>19828</v>
      </c>
      <c r="F619" s="159"/>
      <c r="G619" s="199"/>
      <c r="H619" s="200"/>
      <c r="I619" s="200"/>
      <c r="J619" s="201"/>
    </row>
    <row r="620" spans="1:10" s="202" customFormat="1" ht="12">
      <c r="A620" s="156">
        <v>240314</v>
      </c>
      <c r="B620" s="157" t="s">
        <v>1409</v>
      </c>
      <c r="C620" s="211">
        <v>215347053</v>
      </c>
      <c r="D620" s="160" t="s">
        <v>560</v>
      </c>
      <c r="E620" s="154">
        <v>50680</v>
      </c>
      <c r="F620" s="159"/>
      <c r="G620" s="199"/>
      <c r="H620" s="200"/>
      <c r="I620" s="200"/>
      <c r="J620" s="201"/>
    </row>
    <row r="621" spans="1:10" s="202" customFormat="1" ht="12">
      <c r="A621" s="156">
        <v>240314</v>
      </c>
      <c r="B621" s="157" t="s">
        <v>1409</v>
      </c>
      <c r="C621" s="211">
        <v>215847058</v>
      </c>
      <c r="D621" s="160" t="s">
        <v>561</v>
      </c>
      <c r="E621" s="154">
        <v>54338</v>
      </c>
      <c r="F621" s="159"/>
      <c r="G621" s="199"/>
      <c r="H621" s="200"/>
      <c r="I621" s="200"/>
      <c r="J621" s="201"/>
    </row>
    <row r="622" spans="1:10" s="202" customFormat="1" ht="12">
      <c r="A622" s="156">
        <v>240314</v>
      </c>
      <c r="B622" s="157" t="s">
        <v>1409</v>
      </c>
      <c r="C622" s="211">
        <v>216147161</v>
      </c>
      <c r="D622" s="160" t="s">
        <v>562</v>
      </c>
      <c r="E622" s="154">
        <v>14140</v>
      </c>
      <c r="F622" s="159"/>
      <c r="G622" s="199"/>
      <c r="H622" s="200"/>
      <c r="I622" s="200"/>
      <c r="J622" s="201"/>
    </row>
    <row r="623" spans="1:10" s="202" customFormat="1" ht="12">
      <c r="A623" s="156">
        <v>240314</v>
      </c>
      <c r="B623" s="157" t="s">
        <v>1409</v>
      </c>
      <c r="C623" s="211">
        <v>217047170</v>
      </c>
      <c r="D623" s="160" t="s">
        <v>563</v>
      </c>
      <c r="E623" s="154">
        <v>29232</v>
      </c>
      <c r="F623" s="159"/>
      <c r="G623" s="199"/>
      <c r="H623" s="200"/>
      <c r="I623" s="200"/>
      <c r="J623" s="201"/>
    </row>
    <row r="624" spans="1:10" s="202" customFormat="1" ht="12">
      <c r="A624" s="156">
        <v>240314</v>
      </c>
      <c r="B624" s="157" t="s">
        <v>1409</v>
      </c>
      <c r="C624" s="211">
        <v>210547205</v>
      </c>
      <c r="D624" s="160" t="s">
        <v>564</v>
      </c>
      <c r="E624" s="154">
        <v>17783</v>
      </c>
      <c r="F624" s="159"/>
      <c r="G624" s="199"/>
      <c r="H624" s="200"/>
      <c r="I624" s="200"/>
      <c r="J624" s="201"/>
    </row>
    <row r="625" spans="1:10" s="202" customFormat="1" ht="12">
      <c r="A625" s="156">
        <v>240314</v>
      </c>
      <c r="B625" s="157" t="s">
        <v>1409</v>
      </c>
      <c r="C625" s="211">
        <v>214547245</v>
      </c>
      <c r="D625" s="160" t="s">
        <v>565</v>
      </c>
      <c r="E625" s="154">
        <v>117862</v>
      </c>
      <c r="F625" s="159"/>
      <c r="G625" s="199"/>
      <c r="H625" s="200"/>
      <c r="I625" s="200"/>
      <c r="J625" s="201"/>
    </row>
    <row r="626" spans="1:10" s="202" customFormat="1" ht="12">
      <c r="A626" s="156">
        <v>240314</v>
      </c>
      <c r="B626" s="157" t="s">
        <v>1409</v>
      </c>
      <c r="C626" s="211">
        <v>215847258</v>
      </c>
      <c r="D626" s="160" t="s">
        <v>566</v>
      </c>
      <c r="E626" s="154">
        <v>24172</v>
      </c>
      <c r="F626" s="159"/>
      <c r="G626" s="199"/>
      <c r="H626" s="200"/>
      <c r="I626" s="200"/>
      <c r="J626" s="201"/>
    </row>
    <row r="627" spans="1:10" s="202" customFormat="1" ht="12">
      <c r="A627" s="156">
        <v>240314</v>
      </c>
      <c r="B627" s="157" t="s">
        <v>1409</v>
      </c>
      <c r="C627" s="211">
        <v>216847268</v>
      </c>
      <c r="D627" s="160" t="s">
        <v>567</v>
      </c>
      <c r="E627" s="154">
        <v>33841</v>
      </c>
      <c r="F627" s="159"/>
      <c r="G627" s="199"/>
      <c r="H627" s="200"/>
      <c r="I627" s="200"/>
      <c r="J627" s="201"/>
    </row>
    <row r="628" spans="1:10" s="202" customFormat="1" ht="12">
      <c r="A628" s="156">
        <v>240314</v>
      </c>
      <c r="B628" s="157" t="s">
        <v>1409</v>
      </c>
      <c r="C628" s="211">
        <v>218847288</v>
      </c>
      <c r="D628" s="160" t="s">
        <v>568</v>
      </c>
      <c r="E628" s="154">
        <v>74677</v>
      </c>
      <c r="F628" s="159"/>
      <c r="G628" s="199"/>
      <c r="H628" s="200"/>
      <c r="I628" s="200"/>
      <c r="J628" s="201"/>
    </row>
    <row r="629" spans="1:10" s="202" customFormat="1" ht="12">
      <c r="A629" s="156">
        <v>240314</v>
      </c>
      <c r="B629" s="157" t="s">
        <v>1409</v>
      </c>
      <c r="C629" s="211">
        <v>211847318</v>
      </c>
      <c r="D629" s="160" t="s">
        <v>569</v>
      </c>
      <c r="E629" s="154">
        <v>53994</v>
      </c>
      <c r="F629" s="159"/>
      <c r="G629" s="199"/>
      <c r="H629" s="200"/>
      <c r="I629" s="200"/>
      <c r="J629" s="201"/>
    </row>
    <row r="630" spans="1:10" s="202" customFormat="1" ht="12">
      <c r="A630" s="156">
        <v>240314</v>
      </c>
      <c r="B630" s="157" t="s">
        <v>1409</v>
      </c>
      <c r="C630" s="211">
        <v>216047460</v>
      </c>
      <c r="D630" s="160" t="s">
        <v>570</v>
      </c>
      <c r="E630" s="154">
        <v>35161</v>
      </c>
      <c r="F630" s="159"/>
      <c r="G630" s="199"/>
      <c r="H630" s="200"/>
      <c r="I630" s="200"/>
      <c r="J630" s="201"/>
    </row>
    <row r="631" spans="1:10" s="202" customFormat="1" ht="12">
      <c r="A631" s="156">
        <v>240314</v>
      </c>
      <c r="B631" s="157" t="s">
        <v>1409</v>
      </c>
      <c r="C631" s="211">
        <v>214147541</v>
      </c>
      <c r="D631" s="160" t="s">
        <v>571</v>
      </c>
      <c r="E631" s="154">
        <v>16954</v>
      </c>
      <c r="F631" s="159"/>
      <c r="G631" s="199"/>
      <c r="H631" s="200"/>
      <c r="I631" s="200"/>
      <c r="J631" s="201"/>
    </row>
    <row r="632" spans="1:10" s="202" customFormat="1" ht="12">
      <c r="A632" s="156">
        <v>240314</v>
      </c>
      <c r="B632" s="157" t="s">
        <v>1409</v>
      </c>
      <c r="C632" s="211">
        <v>214547545</v>
      </c>
      <c r="D632" s="160" t="s">
        <v>572</v>
      </c>
      <c r="E632" s="154">
        <v>31109</v>
      </c>
      <c r="F632" s="159"/>
      <c r="G632" s="199"/>
      <c r="H632" s="200"/>
      <c r="I632" s="200"/>
      <c r="J632" s="201"/>
    </row>
    <row r="633" spans="1:10" s="202" customFormat="1" ht="12">
      <c r="A633" s="156">
        <v>240314</v>
      </c>
      <c r="B633" s="157" t="s">
        <v>1409</v>
      </c>
      <c r="C633" s="211">
        <v>215147551</v>
      </c>
      <c r="D633" s="160" t="s">
        <v>573</v>
      </c>
      <c r="E633" s="154">
        <v>65600</v>
      </c>
      <c r="F633" s="159"/>
      <c r="G633" s="199"/>
      <c r="H633" s="200"/>
      <c r="I633" s="200"/>
      <c r="J633" s="201"/>
    </row>
    <row r="634" spans="1:10" s="202" customFormat="1" ht="12">
      <c r="A634" s="156">
        <v>240314</v>
      </c>
      <c r="B634" s="157" t="s">
        <v>1409</v>
      </c>
      <c r="C634" s="211">
        <v>215547555</v>
      </c>
      <c r="D634" s="160" t="s">
        <v>574</v>
      </c>
      <c r="E634" s="154">
        <v>90270</v>
      </c>
      <c r="F634" s="159"/>
      <c r="G634" s="199"/>
      <c r="H634" s="200"/>
      <c r="I634" s="200"/>
      <c r="J634" s="201"/>
    </row>
    <row r="635" spans="1:10" s="202" customFormat="1" ht="12">
      <c r="A635" s="156">
        <v>240314</v>
      </c>
      <c r="B635" s="157" t="s">
        <v>1409</v>
      </c>
      <c r="C635" s="211">
        <v>217047570</v>
      </c>
      <c r="D635" s="160" t="s">
        <v>575</v>
      </c>
      <c r="E635" s="154">
        <v>39779</v>
      </c>
      <c r="F635" s="159"/>
      <c r="G635" s="199"/>
      <c r="H635" s="200"/>
      <c r="I635" s="200"/>
      <c r="J635" s="201"/>
    </row>
    <row r="636" spans="1:10" s="202" customFormat="1" ht="12">
      <c r="A636" s="156">
        <v>240314</v>
      </c>
      <c r="B636" s="157" t="s">
        <v>1409</v>
      </c>
      <c r="C636" s="211">
        <v>210547605</v>
      </c>
      <c r="D636" s="160" t="s">
        <v>576</v>
      </c>
      <c r="E636" s="154">
        <v>15050</v>
      </c>
      <c r="F636" s="159"/>
      <c r="G636" s="199"/>
      <c r="H636" s="200"/>
      <c r="I636" s="200"/>
      <c r="J636" s="201"/>
    </row>
    <row r="637" spans="1:10" s="202" customFormat="1" ht="12">
      <c r="A637" s="156">
        <v>240314</v>
      </c>
      <c r="B637" s="157" t="s">
        <v>1409</v>
      </c>
      <c r="C637" s="211">
        <v>216047660</v>
      </c>
      <c r="D637" s="160" t="s">
        <v>577</v>
      </c>
      <c r="E637" s="154">
        <v>22766</v>
      </c>
      <c r="F637" s="159"/>
      <c r="G637" s="199"/>
      <c r="H637" s="200"/>
      <c r="I637" s="200"/>
      <c r="J637" s="201"/>
    </row>
    <row r="638" spans="1:10" s="202" customFormat="1" ht="12">
      <c r="A638" s="156">
        <v>240314</v>
      </c>
      <c r="B638" s="157" t="s">
        <v>1409</v>
      </c>
      <c r="C638" s="211">
        <v>217547675</v>
      </c>
      <c r="D638" s="160" t="s">
        <v>578</v>
      </c>
      <c r="E638" s="154">
        <v>19538</v>
      </c>
      <c r="F638" s="159"/>
      <c r="G638" s="199"/>
      <c r="H638" s="200"/>
      <c r="I638" s="200"/>
      <c r="J638" s="201"/>
    </row>
    <row r="639" spans="1:10" s="202" customFormat="1" ht="12">
      <c r="A639" s="156">
        <v>240314</v>
      </c>
      <c r="B639" s="157" t="s">
        <v>1409</v>
      </c>
      <c r="C639" s="211">
        <v>219247692</v>
      </c>
      <c r="D639" s="160" t="s">
        <v>579</v>
      </c>
      <c r="E639" s="154">
        <v>42308</v>
      </c>
      <c r="F639" s="159"/>
      <c r="G639" s="199"/>
      <c r="H639" s="200"/>
      <c r="I639" s="200"/>
      <c r="J639" s="201"/>
    </row>
    <row r="640" spans="1:10" s="202" customFormat="1" ht="12">
      <c r="A640" s="156">
        <v>240314</v>
      </c>
      <c r="B640" s="157" t="s">
        <v>1409</v>
      </c>
      <c r="C640" s="211">
        <v>210347703</v>
      </c>
      <c r="D640" s="160" t="s">
        <v>580</v>
      </c>
      <c r="E640" s="154">
        <v>22620</v>
      </c>
      <c r="F640" s="159"/>
      <c r="G640" s="199"/>
      <c r="H640" s="200"/>
      <c r="I640" s="200"/>
      <c r="J640" s="201"/>
    </row>
    <row r="641" spans="1:10" s="202" customFormat="1" ht="12">
      <c r="A641" s="156">
        <v>240314</v>
      </c>
      <c r="B641" s="157" t="s">
        <v>1409</v>
      </c>
      <c r="C641" s="211">
        <v>210747707</v>
      </c>
      <c r="D641" s="160" t="s">
        <v>581</v>
      </c>
      <c r="E641" s="154">
        <v>42846</v>
      </c>
      <c r="F641" s="159"/>
      <c r="G641" s="199"/>
      <c r="H641" s="200"/>
      <c r="I641" s="200"/>
      <c r="J641" s="201"/>
    </row>
    <row r="642" spans="1:10" s="202" customFormat="1" ht="12">
      <c r="A642" s="156">
        <v>240314</v>
      </c>
      <c r="B642" s="157" t="s">
        <v>1409</v>
      </c>
      <c r="C642" s="211">
        <v>212047720</v>
      </c>
      <c r="D642" s="160" t="s">
        <v>582</v>
      </c>
      <c r="E642" s="154">
        <v>21460</v>
      </c>
      <c r="F642" s="159"/>
      <c r="G642" s="199"/>
      <c r="H642" s="200"/>
      <c r="I642" s="200"/>
      <c r="J642" s="201"/>
    </row>
    <row r="643" spans="1:10" s="202" customFormat="1" ht="12">
      <c r="A643" s="156">
        <v>240314</v>
      </c>
      <c r="B643" s="157" t="s">
        <v>1409</v>
      </c>
      <c r="C643" s="211">
        <v>214547745</v>
      </c>
      <c r="D643" s="160" t="s">
        <v>583</v>
      </c>
      <c r="E643" s="154">
        <v>43251</v>
      </c>
      <c r="F643" s="159"/>
      <c r="G643" s="199"/>
      <c r="H643" s="200"/>
      <c r="I643" s="200"/>
      <c r="J643" s="201"/>
    </row>
    <row r="644" spans="1:10" s="202" customFormat="1" ht="12">
      <c r="A644" s="156">
        <v>240314</v>
      </c>
      <c r="B644" s="157" t="s">
        <v>1409</v>
      </c>
      <c r="C644" s="211">
        <v>219847798</v>
      </c>
      <c r="D644" s="160" t="s">
        <v>584</v>
      </c>
      <c r="E644" s="154">
        <v>32091</v>
      </c>
      <c r="F644" s="159"/>
      <c r="G644" s="199"/>
      <c r="H644" s="200"/>
      <c r="I644" s="200"/>
      <c r="J644" s="201"/>
    </row>
    <row r="645" spans="1:10" s="202" customFormat="1" ht="12">
      <c r="A645" s="156">
        <v>240314</v>
      </c>
      <c r="B645" s="157" t="s">
        <v>1409</v>
      </c>
      <c r="C645" s="211">
        <v>216047960</v>
      </c>
      <c r="D645" s="160" t="s">
        <v>585</v>
      </c>
      <c r="E645" s="154">
        <v>15802</v>
      </c>
      <c r="F645" s="159"/>
      <c r="G645" s="199"/>
      <c r="H645" s="200"/>
      <c r="I645" s="200"/>
      <c r="J645" s="201"/>
    </row>
    <row r="646" spans="1:10" s="202" customFormat="1" ht="12">
      <c r="A646" s="156">
        <v>240314</v>
      </c>
      <c r="B646" s="157" t="s">
        <v>1409</v>
      </c>
      <c r="C646" s="211">
        <v>218047980</v>
      </c>
      <c r="D646" s="160" t="s">
        <v>586</v>
      </c>
      <c r="E646" s="154">
        <v>100243</v>
      </c>
      <c r="F646" s="159"/>
      <c r="G646" s="199"/>
      <c r="H646" s="200"/>
      <c r="I646" s="200"/>
      <c r="J646" s="201"/>
    </row>
    <row r="647" spans="1:10" s="202" customFormat="1" ht="12">
      <c r="A647" s="156">
        <v>240314</v>
      </c>
      <c r="B647" s="157" t="s">
        <v>1409</v>
      </c>
      <c r="C647" s="211">
        <v>211952019</v>
      </c>
      <c r="D647" s="160" t="s">
        <v>587</v>
      </c>
      <c r="E647" s="154">
        <v>14727</v>
      </c>
      <c r="F647" s="159"/>
      <c r="G647" s="199"/>
      <c r="H647" s="200"/>
      <c r="I647" s="200"/>
      <c r="J647" s="201"/>
    </row>
    <row r="648" spans="1:10" s="202" customFormat="1" ht="12">
      <c r="A648" s="156">
        <v>240314</v>
      </c>
      <c r="B648" s="157" t="s">
        <v>1409</v>
      </c>
      <c r="C648" s="211">
        <v>212252022</v>
      </c>
      <c r="D648" s="160" t="s">
        <v>588</v>
      </c>
      <c r="E648" s="154">
        <v>8269</v>
      </c>
      <c r="F648" s="159"/>
      <c r="G648" s="199"/>
      <c r="H648" s="200"/>
      <c r="I648" s="200"/>
      <c r="J648" s="201"/>
    </row>
    <row r="649" spans="1:10" s="202" customFormat="1" ht="12">
      <c r="A649" s="156">
        <v>240314</v>
      </c>
      <c r="B649" s="157" t="s">
        <v>1409</v>
      </c>
      <c r="C649" s="211">
        <v>213652036</v>
      </c>
      <c r="D649" s="160" t="s">
        <v>589</v>
      </c>
      <c r="E649" s="154">
        <v>11723</v>
      </c>
      <c r="F649" s="159"/>
      <c r="G649" s="199"/>
      <c r="H649" s="200"/>
      <c r="I649" s="200"/>
      <c r="J649" s="201"/>
    </row>
    <row r="650" spans="1:10" s="202" customFormat="1" ht="12">
      <c r="A650" s="156">
        <v>240314</v>
      </c>
      <c r="B650" s="157" t="s">
        <v>1409</v>
      </c>
      <c r="C650" s="211">
        <v>215152051</v>
      </c>
      <c r="D650" s="160" t="s">
        <v>590</v>
      </c>
      <c r="E650" s="154">
        <v>11068</v>
      </c>
      <c r="F650" s="159"/>
      <c r="G650" s="199"/>
      <c r="H650" s="200"/>
      <c r="I650" s="200"/>
      <c r="J650" s="201"/>
    </row>
    <row r="651" spans="1:10" s="202" customFormat="1" ht="12">
      <c r="A651" s="156">
        <v>240314</v>
      </c>
      <c r="B651" s="157" t="s">
        <v>1409</v>
      </c>
      <c r="C651" s="211">
        <v>217952079</v>
      </c>
      <c r="D651" s="160" t="s">
        <v>591</v>
      </c>
      <c r="E651" s="154">
        <v>80353</v>
      </c>
      <c r="F651" s="159"/>
      <c r="G651" s="199"/>
      <c r="H651" s="200"/>
      <c r="I651" s="200"/>
      <c r="J651" s="201"/>
    </row>
    <row r="652" spans="1:10" s="202" customFormat="1" ht="12">
      <c r="A652" s="156">
        <v>240314</v>
      </c>
      <c r="B652" s="157" t="s">
        <v>1409</v>
      </c>
      <c r="C652" s="211">
        <v>218352083</v>
      </c>
      <c r="D652" s="160" t="s">
        <v>592</v>
      </c>
      <c r="E652" s="154">
        <v>9766</v>
      </c>
      <c r="F652" s="159"/>
      <c r="G652" s="199"/>
      <c r="H652" s="200"/>
      <c r="I652" s="200"/>
      <c r="J652" s="201"/>
    </row>
    <row r="653" spans="1:10" s="202" customFormat="1" ht="12">
      <c r="A653" s="156">
        <v>240314</v>
      </c>
      <c r="B653" s="157" t="s">
        <v>1409</v>
      </c>
      <c r="C653" s="211">
        <v>211052110</v>
      </c>
      <c r="D653" s="160" t="s">
        <v>593</v>
      </c>
      <c r="E653" s="154">
        <v>26788</v>
      </c>
      <c r="F653" s="159"/>
      <c r="G653" s="199"/>
      <c r="H653" s="200"/>
      <c r="I653" s="200"/>
      <c r="J653" s="201"/>
    </row>
    <row r="654" spans="1:10" s="202" customFormat="1" ht="12">
      <c r="A654" s="156">
        <v>240314</v>
      </c>
      <c r="B654" s="157" t="s">
        <v>1409</v>
      </c>
      <c r="C654" s="211">
        <v>210352203</v>
      </c>
      <c r="D654" s="160" t="s">
        <v>594</v>
      </c>
      <c r="E654" s="154">
        <v>12767</v>
      </c>
      <c r="F654" s="159"/>
      <c r="G654" s="199"/>
      <c r="H654" s="200"/>
      <c r="I654" s="200"/>
      <c r="J654" s="201"/>
    </row>
    <row r="655" spans="1:10" s="202" customFormat="1" ht="12">
      <c r="A655" s="156">
        <v>240314</v>
      </c>
      <c r="B655" s="157" t="s">
        <v>1409</v>
      </c>
      <c r="C655" s="211">
        <v>210752207</v>
      </c>
      <c r="D655" s="160" t="s">
        <v>595</v>
      </c>
      <c r="E655" s="154">
        <v>11400</v>
      </c>
      <c r="F655" s="159"/>
      <c r="G655" s="199"/>
      <c r="H655" s="200"/>
      <c r="I655" s="200"/>
      <c r="J655" s="201"/>
    </row>
    <row r="656" spans="1:10" s="202" customFormat="1" ht="12">
      <c r="A656" s="156">
        <v>240314</v>
      </c>
      <c r="B656" s="157" t="s">
        <v>1409</v>
      </c>
      <c r="C656" s="211">
        <v>211052210</v>
      </c>
      <c r="D656" s="160" t="s">
        <v>596</v>
      </c>
      <c r="E656" s="154">
        <v>7521</v>
      </c>
      <c r="F656" s="159"/>
      <c r="G656" s="199"/>
      <c r="H656" s="200"/>
      <c r="I656" s="200"/>
      <c r="J656" s="201"/>
    </row>
    <row r="657" spans="1:10" s="202" customFormat="1" ht="12">
      <c r="A657" s="156">
        <v>240314</v>
      </c>
      <c r="B657" s="157" t="s">
        <v>1409</v>
      </c>
      <c r="C657" s="211">
        <v>211552215</v>
      </c>
      <c r="D657" s="160" t="s">
        <v>597</v>
      </c>
      <c r="E657" s="154">
        <v>21551</v>
      </c>
      <c r="F657" s="159"/>
      <c r="G657" s="199"/>
      <c r="H657" s="200"/>
      <c r="I657" s="200"/>
      <c r="J657" s="201"/>
    </row>
    <row r="658" spans="1:10" s="202" customFormat="1" ht="12">
      <c r="A658" s="156">
        <v>240314</v>
      </c>
      <c r="B658" s="157" t="s">
        <v>1409</v>
      </c>
      <c r="C658" s="211">
        <v>212452224</v>
      </c>
      <c r="D658" s="160" t="s">
        <v>598</v>
      </c>
      <c r="E658" s="154">
        <v>9455</v>
      </c>
      <c r="F658" s="159"/>
      <c r="G658" s="199"/>
      <c r="H658" s="200"/>
      <c r="I658" s="200"/>
      <c r="J658" s="201"/>
    </row>
    <row r="659" spans="1:10" s="202" customFormat="1" ht="12">
      <c r="A659" s="156">
        <v>240314</v>
      </c>
      <c r="B659" s="157" t="s">
        <v>1409</v>
      </c>
      <c r="C659" s="211">
        <v>212752227</v>
      </c>
      <c r="D659" s="160" t="s">
        <v>599</v>
      </c>
      <c r="E659" s="154">
        <v>48614</v>
      </c>
      <c r="F659" s="159"/>
      <c r="G659" s="199"/>
      <c r="H659" s="200"/>
      <c r="I659" s="200"/>
      <c r="J659" s="201"/>
    </row>
    <row r="660" spans="1:10" s="202" customFormat="1" ht="12">
      <c r="A660" s="156">
        <v>240314</v>
      </c>
      <c r="B660" s="157" t="s">
        <v>1409</v>
      </c>
      <c r="C660" s="211">
        <v>213352233</v>
      </c>
      <c r="D660" s="160" t="s">
        <v>600</v>
      </c>
      <c r="E660" s="154">
        <v>11588</v>
      </c>
      <c r="F660" s="159"/>
      <c r="G660" s="199"/>
      <c r="H660" s="200"/>
      <c r="I660" s="200"/>
      <c r="J660" s="201"/>
    </row>
    <row r="661" spans="1:10" s="202" customFormat="1" ht="12">
      <c r="A661" s="156">
        <v>240314</v>
      </c>
      <c r="B661" s="157" t="s">
        <v>1409</v>
      </c>
      <c r="C661" s="211">
        <v>214052240</v>
      </c>
      <c r="D661" s="160" t="s">
        <v>601</v>
      </c>
      <c r="E661" s="154">
        <v>14011</v>
      </c>
      <c r="F661" s="159"/>
      <c r="G661" s="199"/>
      <c r="H661" s="200"/>
      <c r="I661" s="200"/>
      <c r="J661" s="201"/>
    </row>
    <row r="662" spans="1:10" s="202" customFormat="1" ht="12">
      <c r="A662" s="156">
        <v>240314</v>
      </c>
      <c r="B662" s="157" t="s">
        <v>1409</v>
      </c>
      <c r="C662" s="211">
        <v>215052250</v>
      </c>
      <c r="D662" s="160" t="s">
        <v>602</v>
      </c>
      <c r="E662" s="154">
        <v>58027</v>
      </c>
      <c r="F662" s="159"/>
      <c r="G662" s="199"/>
      <c r="H662" s="200"/>
      <c r="I662" s="200"/>
      <c r="J662" s="201"/>
    </row>
    <row r="663" spans="1:10" s="202" customFormat="1" ht="12">
      <c r="A663" s="156">
        <v>240314</v>
      </c>
      <c r="B663" s="157" t="s">
        <v>1409</v>
      </c>
      <c r="C663" s="211">
        <v>215452254</v>
      </c>
      <c r="D663" s="160" t="s">
        <v>603</v>
      </c>
      <c r="E663" s="154">
        <v>8599</v>
      </c>
      <c r="F663" s="159"/>
      <c r="G663" s="199"/>
      <c r="H663" s="200"/>
      <c r="I663" s="200"/>
      <c r="J663" s="201"/>
    </row>
    <row r="664" spans="1:10" s="202" customFormat="1" ht="12">
      <c r="A664" s="156">
        <v>240314</v>
      </c>
      <c r="B664" s="157" t="s">
        <v>1409</v>
      </c>
      <c r="C664" s="211">
        <v>215652256</v>
      </c>
      <c r="D664" s="160" t="s">
        <v>604</v>
      </c>
      <c r="E664" s="154">
        <v>16722</v>
      </c>
      <c r="F664" s="159"/>
      <c r="G664" s="199"/>
      <c r="H664" s="200"/>
      <c r="I664" s="200"/>
      <c r="J664" s="201"/>
    </row>
    <row r="665" spans="1:10" s="202" customFormat="1" ht="12">
      <c r="A665" s="156">
        <v>240314</v>
      </c>
      <c r="B665" s="157" t="s">
        <v>1409</v>
      </c>
      <c r="C665" s="211">
        <v>215852258</v>
      </c>
      <c r="D665" s="160" t="s">
        <v>605</v>
      </c>
      <c r="E665" s="154">
        <v>21717</v>
      </c>
      <c r="F665" s="159"/>
      <c r="G665" s="199"/>
      <c r="H665" s="200"/>
      <c r="I665" s="200"/>
      <c r="J665" s="201"/>
    </row>
    <row r="666" spans="1:10" s="202" customFormat="1" ht="12">
      <c r="A666" s="156">
        <v>240314</v>
      </c>
      <c r="B666" s="157" t="s">
        <v>1409</v>
      </c>
      <c r="C666" s="211">
        <v>216052260</v>
      </c>
      <c r="D666" s="160" t="s">
        <v>606</v>
      </c>
      <c r="E666" s="154">
        <v>20077</v>
      </c>
      <c r="F666" s="159"/>
      <c r="G666" s="199"/>
      <c r="H666" s="200"/>
      <c r="I666" s="200"/>
      <c r="J666" s="201"/>
    </row>
    <row r="667" spans="1:10" s="202" customFormat="1" ht="12">
      <c r="A667" s="156">
        <v>240314</v>
      </c>
      <c r="B667" s="157" t="s">
        <v>1409</v>
      </c>
      <c r="C667" s="211">
        <v>218752287</v>
      </c>
      <c r="D667" s="160" t="s">
        <v>607</v>
      </c>
      <c r="E667" s="154">
        <v>6684</v>
      </c>
      <c r="F667" s="159"/>
      <c r="G667" s="199"/>
      <c r="H667" s="200"/>
      <c r="I667" s="200"/>
      <c r="J667" s="201"/>
    </row>
    <row r="668" spans="1:10" s="202" customFormat="1" ht="12">
      <c r="A668" s="156">
        <v>240314</v>
      </c>
      <c r="B668" s="157" t="s">
        <v>1409</v>
      </c>
      <c r="C668" s="211">
        <v>211752317</v>
      </c>
      <c r="D668" s="160" t="s">
        <v>608</v>
      </c>
      <c r="E668" s="154">
        <v>25074</v>
      </c>
      <c r="F668" s="159"/>
      <c r="G668" s="199"/>
      <c r="H668" s="200"/>
      <c r="I668" s="200"/>
      <c r="J668" s="201"/>
    </row>
    <row r="669" spans="1:10" s="202" customFormat="1" ht="12">
      <c r="A669" s="156">
        <v>240314</v>
      </c>
      <c r="B669" s="157" t="s">
        <v>1409</v>
      </c>
      <c r="C669" s="211">
        <v>212052320</v>
      </c>
      <c r="D669" s="160" t="s">
        <v>609</v>
      </c>
      <c r="E669" s="154">
        <v>19041</v>
      </c>
      <c r="F669" s="159"/>
      <c r="G669" s="199"/>
      <c r="H669" s="200"/>
      <c r="I669" s="200"/>
      <c r="J669" s="201"/>
    </row>
    <row r="670" spans="1:10" s="202" customFormat="1" ht="12">
      <c r="A670" s="156">
        <v>240314</v>
      </c>
      <c r="B670" s="157" t="s">
        <v>1409</v>
      </c>
      <c r="C670" s="211">
        <v>212352323</v>
      </c>
      <c r="D670" s="160" t="s">
        <v>610</v>
      </c>
      <c r="E670" s="154">
        <v>7794</v>
      </c>
      <c r="F670" s="159"/>
      <c r="G670" s="199"/>
      <c r="H670" s="200"/>
      <c r="I670" s="200"/>
      <c r="J670" s="201"/>
    </row>
    <row r="671" spans="1:10" s="202" customFormat="1" ht="12">
      <c r="A671" s="156">
        <v>240314</v>
      </c>
      <c r="B671" s="157" t="s">
        <v>1409</v>
      </c>
      <c r="C671" s="211">
        <v>215252352</v>
      </c>
      <c r="D671" s="160" t="s">
        <v>611</v>
      </c>
      <c r="E671" s="154">
        <v>9236</v>
      </c>
      <c r="F671" s="159"/>
      <c r="G671" s="199"/>
      <c r="H671" s="200"/>
      <c r="I671" s="200"/>
      <c r="J671" s="201"/>
    </row>
    <row r="672" spans="1:10" s="202" customFormat="1" ht="12">
      <c r="A672" s="156">
        <v>240314</v>
      </c>
      <c r="B672" s="157" t="s">
        <v>1409</v>
      </c>
      <c r="C672" s="211">
        <v>215452354</v>
      </c>
      <c r="D672" s="160" t="s">
        <v>612</v>
      </c>
      <c r="E672" s="154">
        <v>10928</v>
      </c>
      <c r="F672" s="159"/>
      <c r="G672" s="199"/>
      <c r="H672" s="200"/>
      <c r="I672" s="200"/>
      <c r="J672" s="201"/>
    </row>
    <row r="673" spans="1:10" s="202" customFormat="1" ht="12">
      <c r="A673" s="156">
        <v>240314</v>
      </c>
      <c r="B673" s="157" t="s">
        <v>1409</v>
      </c>
      <c r="C673" s="211">
        <v>215652356</v>
      </c>
      <c r="D673" s="160" t="s">
        <v>613</v>
      </c>
      <c r="E673" s="154">
        <v>113312</v>
      </c>
      <c r="F673" s="159"/>
      <c r="G673" s="199"/>
      <c r="H673" s="200"/>
      <c r="I673" s="200"/>
      <c r="J673" s="201"/>
    </row>
    <row r="674" spans="1:10" s="202" customFormat="1" ht="12">
      <c r="A674" s="156">
        <v>240314</v>
      </c>
      <c r="B674" s="157" t="s">
        <v>1409</v>
      </c>
      <c r="C674" s="211">
        <v>217852378</v>
      </c>
      <c r="D674" s="160" t="s">
        <v>614</v>
      </c>
      <c r="E674" s="154">
        <v>23421</v>
      </c>
      <c r="F674" s="159"/>
      <c r="G674" s="199"/>
      <c r="H674" s="200"/>
      <c r="I674" s="200"/>
      <c r="J674" s="201"/>
    </row>
    <row r="675" spans="1:10" s="202" customFormat="1" ht="12">
      <c r="A675" s="156">
        <v>240314</v>
      </c>
      <c r="B675" s="157" t="s">
        <v>1409</v>
      </c>
      <c r="C675" s="211">
        <v>218152381</v>
      </c>
      <c r="D675" s="160" t="s">
        <v>615</v>
      </c>
      <c r="E675" s="154">
        <v>16367</v>
      </c>
      <c r="F675" s="159"/>
      <c r="G675" s="199"/>
      <c r="H675" s="200"/>
      <c r="I675" s="200"/>
      <c r="J675" s="201"/>
    </row>
    <row r="676" spans="1:10" s="202" customFormat="1" ht="12">
      <c r="A676" s="156">
        <v>240314</v>
      </c>
      <c r="B676" s="157" t="s">
        <v>1409</v>
      </c>
      <c r="C676" s="211">
        <v>218552385</v>
      </c>
      <c r="D676" s="160" t="s">
        <v>616</v>
      </c>
      <c r="E676" s="154">
        <v>7703</v>
      </c>
      <c r="F676" s="159"/>
      <c r="G676" s="199"/>
      <c r="H676" s="200"/>
      <c r="I676" s="200"/>
      <c r="J676" s="201"/>
    </row>
    <row r="677" spans="1:10" s="202" customFormat="1" ht="12">
      <c r="A677" s="156">
        <v>240314</v>
      </c>
      <c r="B677" s="157" t="s">
        <v>1409</v>
      </c>
      <c r="C677" s="211">
        <v>219052390</v>
      </c>
      <c r="D677" s="160" t="s">
        <v>617</v>
      </c>
      <c r="E677" s="154">
        <v>23053</v>
      </c>
      <c r="F677" s="159"/>
      <c r="G677" s="199"/>
      <c r="H677" s="200"/>
      <c r="I677" s="200"/>
      <c r="J677" s="201"/>
    </row>
    <row r="678" spans="1:10" s="202" customFormat="1" ht="12">
      <c r="A678" s="156">
        <v>240314</v>
      </c>
      <c r="B678" s="157" t="s">
        <v>1409</v>
      </c>
      <c r="C678" s="211">
        <v>219952399</v>
      </c>
      <c r="D678" s="160" t="s">
        <v>618</v>
      </c>
      <c r="E678" s="154">
        <v>29832</v>
      </c>
      <c r="F678" s="159"/>
      <c r="G678" s="199"/>
      <c r="H678" s="200"/>
      <c r="I678" s="200"/>
      <c r="J678" s="201"/>
    </row>
    <row r="679" spans="1:10" s="202" customFormat="1" ht="12">
      <c r="A679" s="156">
        <v>240314</v>
      </c>
      <c r="B679" s="157" t="s">
        <v>1409</v>
      </c>
      <c r="C679" s="211">
        <v>210552405</v>
      </c>
      <c r="D679" s="160" t="s">
        <v>619</v>
      </c>
      <c r="E679" s="154">
        <v>14105</v>
      </c>
      <c r="F679" s="159"/>
      <c r="G679" s="199"/>
      <c r="H679" s="200"/>
      <c r="I679" s="200"/>
      <c r="J679" s="201"/>
    </row>
    <row r="680" spans="1:10" s="202" customFormat="1" ht="12">
      <c r="A680" s="156">
        <v>240314</v>
      </c>
      <c r="B680" s="157" t="s">
        <v>1409</v>
      </c>
      <c r="C680" s="211">
        <v>211152411</v>
      </c>
      <c r="D680" s="160" t="s">
        <v>620</v>
      </c>
      <c r="E680" s="154">
        <v>15530</v>
      </c>
      <c r="F680" s="159"/>
      <c r="G680" s="199"/>
      <c r="H680" s="200"/>
      <c r="I680" s="200"/>
      <c r="J680" s="201"/>
    </row>
    <row r="681" spans="1:10" s="202" customFormat="1" ht="12">
      <c r="A681" s="156">
        <v>240314</v>
      </c>
      <c r="B681" s="157" t="s">
        <v>1409</v>
      </c>
      <c r="C681" s="211">
        <v>211852418</v>
      </c>
      <c r="D681" s="160" t="s">
        <v>621</v>
      </c>
      <c r="E681" s="154">
        <v>16417</v>
      </c>
      <c r="F681" s="159"/>
      <c r="G681" s="199"/>
      <c r="H681" s="200"/>
      <c r="I681" s="200"/>
      <c r="J681" s="201"/>
    </row>
    <row r="682" spans="1:10" s="202" customFormat="1" ht="12">
      <c r="A682" s="156">
        <v>240314</v>
      </c>
      <c r="B682" s="157" t="s">
        <v>1409</v>
      </c>
      <c r="C682" s="211">
        <v>212752427</v>
      </c>
      <c r="D682" s="160" t="s">
        <v>622</v>
      </c>
      <c r="E682" s="154">
        <v>30130</v>
      </c>
      <c r="F682" s="159"/>
      <c r="G682" s="199"/>
      <c r="H682" s="200"/>
      <c r="I682" s="200"/>
      <c r="J682" s="201"/>
    </row>
    <row r="683" spans="1:10" s="202" customFormat="1" ht="12">
      <c r="A683" s="156">
        <v>240314</v>
      </c>
      <c r="B683" s="157" t="s">
        <v>1409</v>
      </c>
      <c r="C683" s="211">
        <v>213552435</v>
      </c>
      <c r="D683" s="160" t="s">
        <v>623</v>
      </c>
      <c r="E683" s="154">
        <v>9014</v>
      </c>
      <c r="F683" s="159"/>
      <c r="G683" s="199"/>
      <c r="H683" s="200"/>
      <c r="I683" s="200"/>
      <c r="J683" s="201"/>
    </row>
    <row r="684" spans="1:10" s="202" customFormat="1" ht="12">
      <c r="A684" s="156">
        <v>240314</v>
      </c>
      <c r="B684" s="157" t="s">
        <v>1409</v>
      </c>
      <c r="C684" s="211">
        <v>217352473</v>
      </c>
      <c r="D684" s="160" t="s">
        <v>624</v>
      </c>
      <c r="E684" s="154">
        <v>21207</v>
      </c>
      <c r="F684" s="159"/>
      <c r="G684" s="199"/>
      <c r="H684" s="200"/>
      <c r="I684" s="200"/>
      <c r="J684" s="201"/>
    </row>
    <row r="685" spans="1:10" s="202" customFormat="1" ht="12">
      <c r="A685" s="156">
        <v>240314</v>
      </c>
      <c r="B685" s="157" t="s">
        <v>1409</v>
      </c>
      <c r="C685" s="211">
        <v>218052480</v>
      </c>
      <c r="D685" s="160" t="s">
        <v>625</v>
      </c>
      <c r="E685" s="154">
        <v>3430</v>
      </c>
      <c r="F685" s="159"/>
      <c r="G685" s="199"/>
      <c r="H685" s="200"/>
      <c r="I685" s="200"/>
      <c r="J685" s="201"/>
    </row>
    <row r="686" spans="1:10" s="202" customFormat="1" ht="12">
      <c r="A686" s="156">
        <v>240314</v>
      </c>
      <c r="B686" s="157" t="s">
        <v>1409</v>
      </c>
      <c r="C686" s="211">
        <v>219052490</v>
      </c>
      <c r="D686" s="160" t="s">
        <v>626</v>
      </c>
      <c r="E686" s="154">
        <v>40618</v>
      </c>
      <c r="F686" s="159"/>
      <c r="G686" s="199"/>
      <c r="H686" s="200"/>
      <c r="I686" s="200"/>
      <c r="J686" s="201"/>
    </row>
    <row r="687" spans="1:10" s="202" customFormat="1" ht="12">
      <c r="A687" s="156">
        <v>240314</v>
      </c>
      <c r="B687" s="157" t="s">
        <v>1409</v>
      </c>
      <c r="C687" s="211">
        <v>210652506</v>
      </c>
      <c r="D687" s="160" t="s">
        <v>627</v>
      </c>
      <c r="E687" s="154">
        <v>7254</v>
      </c>
      <c r="F687" s="159"/>
      <c r="G687" s="199"/>
      <c r="H687" s="200"/>
      <c r="I687" s="200"/>
      <c r="J687" s="201"/>
    </row>
    <row r="688" spans="1:10" s="202" customFormat="1" ht="12">
      <c r="A688" s="156">
        <v>240314</v>
      </c>
      <c r="B688" s="157" t="s">
        <v>1409</v>
      </c>
      <c r="C688" s="211">
        <v>212052520</v>
      </c>
      <c r="D688" s="160" t="s">
        <v>628</v>
      </c>
      <c r="E688" s="154">
        <v>15149</v>
      </c>
      <c r="F688" s="159"/>
      <c r="G688" s="199"/>
      <c r="H688" s="200"/>
      <c r="I688" s="200"/>
      <c r="J688" s="201"/>
    </row>
    <row r="689" spans="1:10" s="202" customFormat="1" ht="12">
      <c r="A689" s="156">
        <v>240314</v>
      </c>
      <c r="B689" s="157" t="s">
        <v>1409</v>
      </c>
      <c r="C689" s="211">
        <v>214052540</v>
      </c>
      <c r="D689" s="160" t="s">
        <v>629</v>
      </c>
      <c r="E689" s="154">
        <v>17352</v>
      </c>
      <c r="F689" s="159"/>
      <c r="G689" s="199"/>
      <c r="H689" s="200"/>
      <c r="I689" s="200"/>
      <c r="J689" s="201"/>
    </row>
    <row r="690" spans="1:10" s="202" customFormat="1" ht="12">
      <c r="A690" s="156">
        <v>240314</v>
      </c>
      <c r="B690" s="157" t="s">
        <v>1409</v>
      </c>
      <c r="C690" s="211">
        <v>216052560</v>
      </c>
      <c r="D690" s="160" t="s">
        <v>630</v>
      </c>
      <c r="E690" s="154">
        <v>13275</v>
      </c>
      <c r="F690" s="159"/>
      <c r="G690" s="199"/>
      <c r="H690" s="200"/>
      <c r="I690" s="200"/>
      <c r="J690" s="201"/>
    </row>
    <row r="691" spans="1:10" s="202" customFormat="1" ht="12">
      <c r="A691" s="156">
        <v>240314</v>
      </c>
      <c r="B691" s="157" t="s">
        <v>1409</v>
      </c>
      <c r="C691" s="211">
        <v>216552565</v>
      </c>
      <c r="D691" s="160" t="s">
        <v>631</v>
      </c>
      <c r="E691" s="154">
        <v>6401</v>
      </c>
      <c r="F691" s="159"/>
      <c r="G691" s="199"/>
      <c r="H691" s="200"/>
      <c r="I691" s="200"/>
      <c r="J691" s="201"/>
    </row>
    <row r="692" spans="1:10" s="202" customFormat="1" ht="12">
      <c r="A692" s="156">
        <v>240314</v>
      </c>
      <c r="B692" s="157" t="s">
        <v>1409</v>
      </c>
      <c r="C692" s="211">
        <v>217352573</v>
      </c>
      <c r="D692" s="160" t="s">
        <v>632</v>
      </c>
      <c r="E692" s="154">
        <v>11360</v>
      </c>
      <c r="F692" s="159"/>
      <c r="G692" s="199"/>
      <c r="H692" s="200"/>
      <c r="I692" s="200"/>
      <c r="J692" s="201"/>
    </row>
    <row r="693" spans="1:10" s="202" customFormat="1" ht="12">
      <c r="A693" s="156">
        <v>240314</v>
      </c>
      <c r="B693" s="157" t="s">
        <v>1409</v>
      </c>
      <c r="C693" s="211">
        <v>218552585</v>
      </c>
      <c r="D693" s="160" t="s">
        <v>633</v>
      </c>
      <c r="E693" s="154">
        <v>19153</v>
      </c>
      <c r="F693" s="159"/>
      <c r="G693" s="199"/>
      <c r="H693" s="200"/>
      <c r="I693" s="200"/>
      <c r="J693" s="201"/>
    </row>
    <row r="694" spans="1:10" s="202" customFormat="1" ht="12">
      <c r="A694" s="156">
        <v>240314</v>
      </c>
      <c r="B694" s="157" t="s">
        <v>1409</v>
      </c>
      <c r="C694" s="211">
        <v>211252612</v>
      </c>
      <c r="D694" s="160" t="s">
        <v>634</v>
      </c>
      <c r="E694" s="154">
        <v>26948</v>
      </c>
      <c r="F694" s="159"/>
      <c r="G694" s="199"/>
      <c r="H694" s="200"/>
      <c r="I694" s="200"/>
      <c r="J694" s="201"/>
    </row>
    <row r="695" spans="1:10" s="202" customFormat="1" ht="12">
      <c r="A695" s="156">
        <v>240314</v>
      </c>
      <c r="B695" s="157" t="s">
        <v>1409</v>
      </c>
      <c r="C695" s="211">
        <v>212152621</v>
      </c>
      <c r="D695" s="160" t="s">
        <v>635</v>
      </c>
      <c r="E695" s="154">
        <v>41870</v>
      </c>
      <c r="F695" s="159"/>
      <c r="G695" s="199"/>
      <c r="H695" s="200"/>
      <c r="I695" s="200"/>
      <c r="J695" s="201"/>
    </row>
    <row r="696" spans="1:10" s="202" customFormat="1" ht="12">
      <c r="A696" s="156">
        <v>240314</v>
      </c>
      <c r="B696" s="157" t="s">
        <v>1409</v>
      </c>
      <c r="C696" s="211">
        <v>217852678</v>
      </c>
      <c r="D696" s="160" t="s">
        <v>636</v>
      </c>
      <c r="E696" s="154">
        <v>44683</v>
      </c>
      <c r="F696" s="159"/>
      <c r="G696" s="199"/>
      <c r="H696" s="200"/>
      <c r="I696" s="200"/>
      <c r="J696" s="201"/>
    </row>
    <row r="697" spans="1:10" s="202" customFormat="1" ht="12">
      <c r="A697" s="156">
        <v>240314</v>
      </c>
      <c r="B697" s="157" t="s">
        <v>1409</v>
      </c>
      <c r="C697" s="211">
        <v>218352683</v>
      </c>
      <c r="D697" s="160" t="s">
        <v>637</v>
      </c>
      <c r="E697" s="154">
        <v>23400</v>
      </c>
      <c r="F697" s="159"/>
      <c r="G697" s="199"/>
      <c r="H697" s="200"/>
      <c r="I697" s="200"/>
      <c r="J697" s="201"/>
    </row>
    <row r="698" spans="1:10" s="202" customFormat="1" ht="12">
      <c r="A698" s="156">
        <v>240314</v>
      </c>
      <c r="B698" s="157" t="s">
        <v>1409</v>
      </c>
      <c r="C698" s="211">
        <v>218552685</v>
      </c>
      <c r="D698" s="160" t="s">
        <v>638</v>
      </c>
      <c r="E698" s="154">
        <v>9732</v>
      </c>
      <c r="F698" s="159"/>
      <c r="G698" s="199"/>
      <c r="H698" s="200"/>
      <c r="I698" s="200"/>
      <c r="J698" s="201"/>
    </row>
    <row r="699" spans="1:10" s="202" customFormat="1" ht="12">
      <c r="A699" s="156">
        <v>240314</v>
      </c>
      <c r="B699" s="157" t="s">
        <v>1409</v>
      </c>
      <c r="C699" s="211">
        <v>218752687</v>
      </c>
      <c r="D699" s="160" t="s">
        <v>639</v>
      </c>
      <c r="E699" s="154">
        <v>22199</v>
      </c>
      <c r="F699" s="159"/>
      <c r="G699" s="199"/>
      <c r="H699" s="200"/>
      <c r="I699" s="200"/>
      <c r="J699" s="201"/>
    </row>
    <row r="700" spans="1:10" s="202" customFormat="1" ht="12">
      <c r="A700" s="156">
        <v>240314</v>
      </c>
      <c r="B700" s="157" t="s">
        <v>1409</v>
      </c>
      <c r="C700" s="211">
        <v>219352693</v>
      </c>
      <c r="D700" s="160" t="s">
        <v>640</v>
      </c>
      <c r="E700" s="154">
        <v>19499</v>
      </c>
      <c r="F700" s="159"/>
      <c r="G700" s="199"/>
      <c r="H700" s="200"/>
      <c r="I700" s="200"/>
      <c r="J700" s="201"/>
    </row>
    <row r="701" spans="1:10" s="202" customFormat="1" ht="12">
      <c r="A701" s="156">
        <v>240314</v>
      </c>
      <c r="B701" s="157" t="s">
        <v>1409</v>
      </c>
      <c r="C701" s="211">
        <v>219452694</v>
      </c>
      <c r="D701" s="160" t="s">
        <v>641</v>
      </c>
      <c r="E701" s="154">
        <v>7889</v>
      </c>
      <c r="F701" s="159"/>
      <c r="G701" s="199"/>
      <c r="H701" s="200"/>
      <c r="I701" s="200"/>
      <c r="J701" s="201"/>
    </row>
    <row r="702" spans="1:10" s="202" customFormat="1" ht="12">
      <c r="A702" s="156">
        <v>240314</v>
      </c>
      <c r="B702" s="157" t="s">
        <v>1409</v>
      </c>
      <c r="C702" s="211">
        <v>219652696</v>
      </c>
      <c r="D702" s="160" t="s">
        <v>642</v>
      </c>
      <c r="E702" s="154">
        <v>25146</v>
      </c>
      <c r="F702" s="159"/>
      <c r="G702" s="199"/>
      <c r="H702" s="200"/>
      <c r="I702" s="200"/>
      <c r="J702" s="201"/>
    </row>
    <row r="703" spans="1:10" s="202" customFormat="1" ht="12">
      <c r="A703" s="156">
        <v>240314</v>
      </c>
      <c r="B703" s="157" t="s">
        <v>1409</v>
      </c>
      <c r="C703" s="211">
        <v>219952699</v>
      </c>
      <c r="D703" s="160" t="s">
        <v>643</v>
      </c>
      <c r="E703" s="154">
        <v>13786</v>
      </c>
      <c r="F703" s="159"/>
      <c r="G703" s="199"/>
      <c r="H703" s="200"/>
      <c r="I703" s="200"/>
      <c r="J703" s="201"/>
    </row>
    <row r="704" spans="1:10" s="202" customFormat="1" ht="12">
      <c r="A704" s="156">
        <v>240314</v>
      </c>
      <c r="B704" s="157" t="s">
        <v>1409</v>
      </c>
      <c r="C704" s="211">
        <v>212052720</v>
      </c>
      <c r="D704" s="160" t="s">
        <v>644</v>
      </c>
      <c r="E704" s="154">
        <v>7342</v>
      </c>
      <c r="F704" s="159"/>
      <c r="G704" s="199"/>
      <c r="H704" s="200"/>
      <c r="I704" s="200"/>
      <c r="J704" s="201"/>
    </row>
    <row r="705" spans="1:10" s="202" customFormat="1" ht="12">
      <c r="A705" s="156">
        <v>240314</v>
      </c>
      <c r="B705" s="157" t="s">
        <v>1409</v>
      </c>
      <c r="C705" s="211">
        <v>218652786</v>
      </c>
      <c r="D705" s="160" t="s">
        <v>645</v>
      </c>
      <c r="E705" s="154">
        <v>21578</v>
      </c>
      <c r="F705" s="159"/>
      <c r="G705" s="199"/>
      <c r="H705" s="200"/>
      <c r="I705" s="200"/>
      <c r="J705" s="201"/>
    </row>
    <row r="706" spans="1:10" s="202" customFormat="1" ht="12">
      <c r="A706" s="156">
        <v>240314</v>
      </c>
      <c r="B706" s="157" t="s">
        <v>1409</v>
      </c>
      <c r="C706" s="211">
        <v>218852788</v>
      </c>
      <c r="D706" s="160" t="s">
        <v>646</v>
      </c>
      <c r="E706" s="154">
        <v>11456</v>
      </c>
      <c r="F706" s="159"/>
      <c r="G706" s="199"/>
      <c r="H706" s="200"/>
      <c r="I706" s="200"/>
      <c r="J706" s="201"/>
    </row>
    <row r="707" spans="1:10" s="202" customFormat="1" ht="12">
      <c r="A707" s="156">
        <v>240314</v>
      </c>
      <c r="B707" s="157" t="s">
        <v>1409</v>
      </c>
      <c r="C707" s="211">
        <v>213852838</v>
      </c>
      <c r="D707" s="160" t="s">
        <v>647</v>
      </c>
      <c r="E707" s="154">
        <v>53551</v>
      </c>
      <c r="F707" s="159"/>
      <c r="G707" s="199"/>
      <c r="H707" s="200"/>
      <c r="I707" s="200"/>
      <c r="J707" s="201"/>
    </row>
    <row r="708" spans="1:10" s="202" customFormat="1" ht="12">
      <c r="A708" s="156">
        <v>240314</v>
      </c>
      <c r="B708" s="157" t="s">
        <v>1409</v>
      </c>
      <c r="C708" s="211">
        <v>218552885</v>
      </c>
      <c r="D708" s="160" t="s">
        <v>648</v>
      </c>
      <c r="E708" s="154">
        <v>10896</v>
      </c>
      <c r="F708" s="159"/>
      <c r="G708" s="199"/>
      <c r="H708" s="200"/>
      <c r="I708" s="200"/>
      <c r="J708" s="201"/>
    </row>
    <row r="709" spans="1:10" s="202" customFormat="1" ht="12">
      <c r="A709" s="156">
        <v>240314</v>
      </c>
      <c r="B709" s="157" t="s">
        <v>1409</v>
      </c>
      <c r="C709" s="211">
        <v>210354003</v>
      </c>
      <c r="D709" s="160" t="s">
        <v>649</v>
      </c>
      <c r="E709" s="154">
        <v>48469</v>
      </c>
      <c r="F709" s="159"/>
      <c r="G709" s="199"/>
      <c r="H709" s="200"/>
      <c r="I709" s="200"/>
      <c r="J709" s="201"/>
    </row>
    <row r="710" spans="1:10" s="202" customFormat="1" ht="12">
      <c r="A710" s="156">
        <v>240314</v>
      </c>
      <c r="B710" s="157" t="s">
        <v>1409</v>
      </c>
      <c r="C710" s="211">
        <v>215154051</v>
      </c>
      <c r="D710" s="160" t="s">
        <v>650</v>
      </c>
      <c r="E710" s="154">
        <v>12777</v>
      </c>
      <c r="F710" s="159"/>
      <c r="G710" s="199"/>
      <c r="H710" s="200"/>
      <c r="I710" s="200"/>
      <c r="J710" s="201"/>
    </row>
    <row r="711" spans="1:10" s="202" customFormat="1" ht="12">
      <c r="A711" s="156">
        <v>240314</v>
      </c>
      <c r="B711" s="157" t="s">
        <v>1409</v>
      </c>
      <c r="C711" s="211">
        <v>219954099</v>
      </c>
      <c r="D711" s="160" t="s">
        <v>651</v>
      </c>
      <c r="E711" s="154">
        <v>9564</v>
      </c>
      <c r="F711" s="159"/>
      <c r="G711" s="199"/>
      <c r="H711" s="200"/>
      <c r="I711" s="200"/>
      <c r="J711" s="201"/>
    </row>
    <row r="712" spans="1:10" s="202" customFormat="1" ht="12">
      <c r="A712" s="156">
        <v>240314</v>
      </c>
      <c r="B712" s="157" t="s">
        <v>1409</v>
      </c>
      <c r="C712" s="211">
        <v>210954109</v>
      </c>
      <c r="D712" s="160" t="s">
        <v>652</v>
      </c>
      <c r="E712" s="154">
        <v>9497</v>
      </c>
      <c r="F712" s="159"/>
      <c r="G712" s="199"/>
      <c r="H712" s="200"/>
      <c r="I712" s="200"/>
      <c r="J712" s="201"/>
    </row>
    <row r="713" spans="1:10" s="202" customFormat="1" ht="12">
      <c r="A713" s="156">
        <v>240314</v>
      </c>
      <c r="B713" s="157" t="s">
        <v>1409</v>
      </c>
      <c r="C713" s="211">
        <v>212554125</v>
      </c>
      <c r="D713" s="160" t="s">
        <v>653</v>
      </c>
      <c r="E713" s="154">
        <v>3259</v>
      </c>
      <c r="F713" s="159"/>
      <c r="G713" s="199"/>
      <c r="H713" s="200"/>
      <c r="I713" s="200"/>
      <c r="J713" s="201"/>
    </row>
    <row r="714" spans="1:10" s="202" customFormat="1" ht="12">
      <c r="A714" s="156">
        <v>240314</v>
      </c>
      <c r="B714" s="157" t="s">
        <v>1409</v>
      </c>
      <c r="C714" s="211">
        <v>212854128</v>
      </c>
      <c r="D714" s="160" t="s">
        <v>2460</v>
      </c>
      <c r="E714" s="154">
        <v>15031</v>
      </c>
      <c r="F714" s="159"/>
      <c r="G714" s="199"/>
      <c r="H714" s="200"/>
      <c r="I714" s="200"/>
      <c r="J714" s="201"/>
    </row>
    <row r="715" spans="1:10" s="202" customFormat="1" ht="12">
      <c r="A715" s="156">
        <v>240314</v>
      </c>
      <c r="B715" s="157" t="s">
        <v>1409</v>
      </c>
      <c r="C715" s="211">
        <v>217254172</v>
      </c>
      <c r="D715" s="160" t="s">
        <v>2461</v>
      </c>
      <c r="E715" s="154">
        <v>16551</v>
      </c>
      <c r="F715" s="159"/>
      <c r="G715" s="199"/>
      <c r="H715" s="200"/>
      <c r="I715" s="200"/>
      <c r="J715" s="201"/>
    </row>
    <row r="716" spans="1:10" s="202" customFormat="1" ht="12">
      <c r="A716" s="156">
        <v>240314</v>
      </c>
      <c r="B716" s="157" t="s">
        <v>1409</v>
      </c>
      <c r="C716" s="211">
        <v>217454174</v>
      </c>
      <c r="D716" s="160" t="s">
        <v>2462</v>
      </c>
      <c r="E716" s="154">
        <v>11984</v>
      </c>
      <c r="F716" s="159"/>
      <c r="G716" s="199"/>
      <c r="H716" s="200"/>
      <c r="I716" s="200"/>
      <c r="J716" s="201"/>
    </row>
    <row r="717" spans="1:10" s="202" customFormat="1" ht="12">
      <c r="A717" s="156">
        <v>240314</v>
      </c>
      <c r="B717" s="157" t="s">
        <v>1409</v>
      </c>
      <c r="C717" s="211">
        <v>210654206</v>
      </c>
      <c r="D717" s="160" t="s">
        <v>2463</v>
      </c>
      <c r="E717" s="154">
        <v>24863</v>
      </c>
      <c r="F717" s="159"/>
      <c r="G717" s="199"/>
      <c r="H717" s="200"/>
      <c r="I717" s="200"/>
      <c r="J717" s="201"/>
    </row>
    <row r="718" spans="1:10" s="202" customFormat="1" ht="12">
      <c r="A718" s="156">
        <v>240314</v>
      </c>
      <c r="B718" s="157" t="s">
        <v>1409</v>
      </c>
      <c r="C718" s="211">
        <v>212354223</v>
      </c>
      <c r="D718" s="160" t="s">
        <v>2464</v>
      </c>
      <c r="E718" s="154">
        <v>12132</v>
      </c>
      <c r="F718" s="159"/>
      <c r="G718" s="199"/>
      <c r="H718" s="200"/>
      <c r="I718" s="200"/>
      <c r="J718" s="201"/>
    </row>
    <row r="719" spans="1:10" s="202" customFormat="1" ht="12">
      <c r="A719" s="156">
        <v>240314</v>
      </c>
      <c r="B719" s="157" t="s">
        <v>1409</v>
      </c>
      <c r="C719" s="211">
        <v>213954239</v>
      </c>
      <c r="D719" s="160" t="s">
        <v>2465</v>
      </c>
      <c r="E719" s="154">
        <v>5292</v>
      </c>
      <c r="F719" s="159"/>
      <c r="G719" s="199"/>
      <c r="H719" s="200"/>
      <c r="I719" s="200"/>
      <c r="J719" s="201"/>
    </row>
    <row r="720" spans="1:10" s="202" customFormat="1" ht="12">
      <c r="A720" s="156">
        <v>240314</v>
      </c>
      <c r="B720" s="157" t="s">
        <v>1409</v>
      </c>
      <c r="C720" s="211">
        <v>214554245</v>
      </c>
      <c r="D720" s="160" t="s">
        <v>2466</v>
      </c>
      <c r="E720" s="154">
        <v>20584</v>
      </c>
      <c r="F720" s="159"/>
      <c r="G720" s="199"/>
      <c r="H720" s="200"/>
      <c r="I720" s="200"/>
      <c r="J720" s="201"/>
    </row>
    <row r="721" spans="1:10" s="202" customFormat="1" ht="12">
      <c r="A721" s="156">
        <v>240314</v>
      </c>
      <c r="B721" s="157" t="s">
        <v>1409</v>
      </c>
      <c r="C721" s="211">
        <v>215054250</v>
      </c>
      <c r="D721" s="160" t="s">
        <v>2467</v>
      </c>
      <c r="E721" s="154">
        <v>18155</v>
      </c>
      <c r="F721" s="159"/>
      <c r="G721" s="199"/>
      <c r="H721" s="200"/>
      <c r="I721" s="200"/>
      <c r="J721" s="201"/>
    </row>
    <row r="722" spans="1:10" s="202" customFormat="1" ht="12">
      <c r="A722" s="156">
        <v>240314</v>
      </c>
      <c r="B722" s="157" t="s">
        <v>1409</v>
      </c>
      <c r="C722" s="211">
        <v>216154261</v>
      </c>
      <c r="D722" s="160" t="s">
        <v>2468</v>
      </c>
      <c r="E722" s="154">
        <v>26356</v>
      </c>
      <c r="F722" s="159"/>
      <c r="G722" s="199"/>
      <c r="H722" s="200"/>
      <c r="I722" s="200"/>
      <c r="J722" s="201"/>
    </row>
    <row r="723" spans="1:10" s="202" customFormat="1" ht="12">
      <c r="A723" s="156">
        <v>240314</v>
      </c>
      <c r="B723" s="157" t="s">
        <v>1409</v>
      </c>
      <c r="C723" s="211">
        <v>211354313</v>
      </c>
      <c r="D723" s="160" t="s">
        <v>2469</v>
      </c>
      <c r="E723" s="154">
        <v>9024</v>
      </c>
      <c r="F723" s="159"/>
      <c r="G723" s="199"/>
      <c r="H723" s="200"/>
      <c r="I723" s="200"/>
      <c r="J723" s="201"/>
    </row>
    <row r="724" spans="1:10" s="202" customFormat="1" ht="12">
      <c r="A724" s="156">
        <v>240314</v>
      </c>
      <c r="B724" s="157" t="s">
        <v>1409</v>
      </c>
      <c r="C724" s="211">
        <v>214454344</v>
      </c>
      <c r="D724" s="160" t="s">
        <v>2470</v>
      </c>
      <c r="E724" s="154">
        <v>19095</v>
      </c>
      <c r="F724" s="159"/>
      <c r="G724" s="199"/>
      <c r="H724" s="200"/>
      <c r="I724" s="200"/>
      <c r="J724" s="201"/>
    </row>
    <row r="725" spans="1:10" s="202" customFormat="1" ht="12">
      <c r="A725" s="156">
        <v>240314</v>
      </c>
      <c r="B725" s="157" t="s">
        <v>1409</v>
      </c>
      <c r="C725" s="211">
        <v>214754347</v>
      </c>
      <c r="D725" s="160" t="s">
        <v>2471</v>
      </c>
      <c r="E725" s="154">
        <v>2961</v>
      </c>
      <c r="F725" s="159"/>
      <c r="G725" s="199"/>
      <c r="H725" s="200"/>
      <c r="I725" s="200"/>
      <c r="J725" s="201"/>
    </row>
    <row r="726" spans="1:10" s="202" customFormat="1" ht="12">
      <c r="A726" s="156">
        <v>240314</v>
      </c>
      <c r="B726" s="157" t="s">
        <v>1409</v>
      </c>
      <c r="C726" s="211">
        <v>217754377</v>
      </c>
      <c r="D726" s="160" t="s">
        <v>2472</v>
      </c>
      <c r="E726" s="154">
        <v>7299</v>
      </c>
      <c r="F726" s="159"/>
      <c r="G726" s="199"/>
      <c r="H726" s="200"/>
      <c r="I726" s="200"/>
      <c r="J726" s="201"/>
    </row>
    <row r="727" spans="1:10" s="202" customFormat="1" ht="12">
      <c r="A727" s="156">
        <v>240314</v>
      </c>
      <c r="B727" s="157" t="s">
        <v>1409</v>
      </c>
      <c r="C727" s="211">
        <v>218554385</v>
      </c>
      <c r="D727" s="160" t="s">
        <v>2473</v>
      </c>
      <c r="E727" s="154">
        <v>16752</v>
      </c>
      <c r="F727" s="159"/>
      <c r="G727" s="199"/>
      <c r="H727" s="200"/>
      <c r="I727" s="200"/>
      <c r="J727" s="201"/>
    </row>
    <row r="728" spans="1:10" s="202" customFormat="1" ht="12">
      <c r="A728" s="156">
        <v>240314</v>
      </c>
      <c r="B728" s="157" t="s">
        <v>1409</v>
      </c>
      <c r="C728" s="211">
        <v>219854398</v>
      </c>
      <c r="D728" s="160" t="s">
        <v>2474</v>
      </c>
      <c r="E728" s="154">
        <v>11538</v>
      </c>
      <c r="F728" s="159"/>
      <c r="G728" s="199"/>
      <c r="H728" s="200"/>
      <c r="I728" s="200"/>
      <c r="J728" s="201"/>
    </row>
    <row r="729" spans="1:10" s="202" customFormat="1" ht="12">
      <c r="A729" s="156">
        <v>240314</v>
      </c>
      <c r="B729" s="157" t="s">
        <v>1409</v>
      </c>
      <c r="C729" s="211">
        <v>210554405</v>
      </c>
      <c r="D729" s="160" t="s">
        <v>2475</v>
      </c>
      <c r="E729" s="154">
        <v>57158</v>
      </c>
      <c r="F729" s="159"/>
      <c r="G729" s="199"/>
      <c r="H729" s="200"/>
      <c r="I729" s="200"/>
      <c r="J729" s="201"/>
    </row>
    <row r="730" spans="1:10" s="202" customFormat="1" ht="12">
      <c r="A730" s="156">
        <v>240314</v>
      </c>
      <c r="B730" s="157" t="s">
        <v>1409</v>
      </c>
      <c r="C730" s="211">
        <v>211854418</v>
      </c>
      <c r="D730" s="160" t="s">
        <v>2476</v>
      </c>
      <c r="E730" s="154">
        <v>4217</v>
      </c>
      <c r="F730" s="159"/>
      <c r="G730" s="199"/>
      <c r="H730" s="200"/>
      <c r="I730" s="200"/>
      <c r="J730" s="201"/>
    </row>
    <row r="731" spans="1:10" s="202" customFormat="1" ht="12">
      <c r="A731" s="156">
        <v>240314</v>
      </c>
      <c r="B731" s="157" t="s">
        <v>1409</v>
      </c>
      <c r="C731" s="211">
        <v>218054480</v>
      </c>
      <c r="D731" s="160" t="s">
        <v>2477</v>
      </c>
      <c r="E731" s="154">
        <v>4631</v>
      </c>
      <c r="F731" s="159"/>
      <c r="G731" s="199"/>
      <c r="H731" s="200"/>
      <c r="I731" s="200"/>
      <c r="J731" s="201"/>
    </row>
    <row r="732" spans="1:10" s="202" customFormat="1" ht="12">
      <c r="A732" s="156">
        <v>240314</v>
      </c>
      <c r="B732" s="157" t="s">
        <v>1409</v>
      </c>
      <c r="C732" s="211">
        <v>219854498</v>
      </c>
      <c r="D732" s="160" t="s">
        <v>2478</v>
      </c>
      <c r="E732" s="154">
        <v>110850</v>
      </c>
      <c r="F732" s="159"/>
      <c r="G732" s="199"/>
      <c r="H732" s="200"/>
      <c r="I732" s="200"/>
      <c r="J732" s="201"/>
    </row>
    <row r="733" spans="1:10" s="202" customFormat="1" ht="12">
      <c r="A733" s="156">
        <v>240314</v>
      </c>
      <c r="B733" s="157" t="s">
        <v>1409</v>
      </c>
      <c r="C733" s="211">
        <v>211854518</v>
      </c>
      <c r="D733" s="160" t="s">
        <v>2479</v>
      </c>
      <c r="E733" s="154">
        <v>54161</v>
      </c>
      <c r="F733" s="159"/>
      <c r="G733" s="199"/>
      <c r="H733" s="200"/>
      <c r="I733" s="200"/>
      <c r="J733" s="201"/>
    </row>
    <row r="734" spans="1:10" s="202" customFormat="1" ht="12">
      <c r="A734" s="156">
        <v>240314</v>
      </c>
      <c r="B734" s="157" t="s">
        <v>1409</v>
      </c>
      <c r="C734" s="211">
        <v>212054520</v>
      </c>
      <c r="D734" s="160" t="s">
        <v>2480</v>
      </c>
      <c r="E734" s="154">
        <v>5377</v>
      </c>
      <c r="F734" s="159"/>
      <c r="G734" s="199"/>
      <c r="H734" s="200"/>
      <c r="I734" s="200"/>
      <c r="J734" s="201"/>
    </row>
    <row r="735" spans="1:10" s="202" customFormat="1" ht="12">
      <c r="A735" s="156">
        <v>240314</v>
      </c>
      <c r="B735" s="157" t="s">
        <v>1409</v>
      </c>
      <c r="C735" s="211">
        <v>215354553</v>
      </c>
      <c r="D735" s="160" t="s">
        <v>2481</v>
      </c>
      <c r="E735" s="154">
        <v>7183</v>
      </c>
      <c r="F735" s="159"/>
      <c r="G735" s="199"/>
      <c r="H735" s="200"/>
      <c r="I735" s="200"/>
      <c r="J735" s="201"/>
    </row>
    <row r="736" spans="1:10" s="202" customFormat="1" ht="12">
      <c r="A736" s="156">
        <v>240314</v>
      </c>
      <c r="B736" s="157" t="s">
        <v>1409</v>
      </c>
      <c r="C736" s="211">
        <v>219954599</v>
      </c>
      <c r="D736" s="160" t="s">
        <v>2482</v>
      </c>
      <c r="E736" s="154">
        <v>5377</v>
      </c>
      <c r="F736" s="159"/>
      <c r="G736" s="199"/>
      <c r="H736" s="200"/>
      <c r="I736" s="200"/>
      <c r="J736" s="201"/>
    </row>
    <row r="737" spans="1:10" s="202" customFormat="1" ht="12">
      <c r="A737" s="156">
        <v>240314</v>
      </c>
      <c r="B737" s="157" t="s">
        <v>1409</v>
      </c>
      <c r="C737" s="211">
        <v>216054660</v>
      </c>
      <c r="D737" s="160" t="s">
        <v>2483</v>
      </c>
      <c r="E737" s="154">
        <v>13025</v>
      </c>
      <c r="F737" s="159"/>
      <c r="G737" s="199"/>
      <c r="H737" s="200"/>
      <c r="I737" s="200"/>
      <c r="J737" s="201"/>
    </row>
    <row r="738" spans="1:10" s="202" customFormat="1" ht="12">
      <c r="A738" s="156">
        <v>240314</v>
      </c>
      <c r="B738" s="157" t="s">
        <v>1409</v>
      </c>
      <c r="C738" s="211">
        <v>217054670</v>
      </c>
      <c r="D738" s="160" t="s">
        <v>2484</v>
      </c>
      <c r="E738" s="154">
        <v>21467</v>
      </c>
      <c r="F738" s="159"/>
      <c r="G738" s="199"/>
      <c r="H738" s="200"/>
      <c r="I738" s="200"/>
      <c r="J738" s="201"/>
    </row>
    <row r="739" spans="1:10" s="202" customFormat="1" ht="12">
      <c r="A739" s="156">
        <v>240314</v>
      </c>
      <c r="B739" s="157" t="s">
        <v>1409</v>
      </c>
      <c r="C739" s="211">
        <v>217354673</v>
      </c>
      <c r="D739" s="160" t="s">
        <v>2485</v>
      </c>
      <c r="E739" s="154">
        <v>5216</v>
      </c>
      <c r="F739" s="159"/>
      <c r="G739" s="199"/>
      <c r="H739" s="200"/>
      <c r="I739" s="200"/>
      <c r="J739" s="201"/>
    </row>
    <row r="740" spans="1:10" s="202" customFormat="1" ht="12">
      <c r="A740" s="156">
        <v>240314</v>
      </c>
      <c r="B740" s="157" t="s">
        <v>1409</v>
      </c>
      <c r="C740" s="211">
        <v>218054680</v>
      </c>
      <c r="D740" s="160" t="s">
        <v>654</v>
      </c>
      <c r="E740" s="154">
        <v>4259</v>
      </c>
      <c r="F740" s="159"/>
      <c r="G740" s="199"/>
      <c r="H740" s="200"/>
      <c r="I740" s="200"/>
      <c r="J740" s="201"/>
    </row>
    <row r="741" spans="1:10" s="202" customFormat="1" ht="12">
      <c r="A741" s="156">
        <v>240314</v>
      </c>
      <c r="B741" s="157" t="s">
        <v>1409</v>
      </c>
      <c r="C741" s="211">
        <v>212054720</v>
      </c>
      <c r="D741" s="160" t="s">
        <v>655</v>
      </c>
      <c r="E741" s="154">
        <v>36098</v>
      </c>
      <c r="F741" s="159"/>
      <c r="G741" s="199"/>
      <c r="H741" s="200"/>
      <c r="I741" s="200"/>
      <c r="J741" s="201"/>
    </row>
    <row r="742" spans="1:10" s="202" customFormat="1" ht="12">
      <c r="A742" s="156">
        <v>240314</v>
      </c>
      <c r="B742" s="157" t="s">
        <v>1409</v>
      </c>
      <c r="C742" s="211">
        <v>214354743</v>
      </c>
      <c r="D742" s="160" t="s">
        <v>656</v>
      </c>
      <c r="E742" s="154">
        <v>7142</v>
      </c>
      <c r="F742" s="159"/>
      <c r="G742" s="199"/>
      <c r="H742" s="200"/>
      <c r="I742" s="200"/>
      <c r="J742" s="201"/>
    </row>
    <row r="743" spans="1:10" s="202" customFormat="1" ht="12">
      <c r="A743" s="156">
        <v>240314</v>
      </c>
      <c r="B743" s="157" t="s">
        <v>1409</v>
      </c>
      <c r="C743" s="211">
        <v>210054800</v>
      </c>
      <c r="D743" s="160" t="s">
        <v>657</v>
      </c>
      <c r="E743" s="154">
        <v>24716</v>
      </c>
      <c r="F743" s="159"/>
      <c r="G743" s="199"/>
      <c r="H743" s="200"/>
      <c r="I743" s="200"/>
      <c r="J743" s="201"/>
    </row>
    <row r="744" spans="1:10" s="202" customFormat="1" ht="12">
      <c r="A744" s="156">
        <v>240314</v>
      </c>
      <c r="B744" s="157" t="s">
        <v>1409</v>
      </c>
      <c r="C744" s="211">
        <v>211054810</v>
      </c>
      <c r="D744" s="160" t="s">
        <v>658</v>
      </c>
      <c r="E744" s="154">
        <v>53605</v>
      </c>
      <c r="F744" s="159"/>
      <c r="G744" s="199"/>
      <c r="H744" s="200"/>
      <c r="I744" s="200"/>
      <c r="J744" s="201"/>
    </row>
    <row r="745" spans="1:10" s="202" customFormat="1" ht="12">
      <c r="A745" s="156">
        <v>240314</v>
      </c>
      <c r="B745" s="157" t="s">
        <v>1409</v>
      </c>
      <c r="C745" s="211">
        <v>212054820</v>
      </c>
      <c r="D745" s="160" t="s">
        <v>659</v>
      </c>
      <c r="E745" s="154">
        <v>21101</v>
      </c>
      <c r="F745" s="159"/>
      <c r="G745" s="199"/>
      <c r="H745" s="200"/>
      <c r="I745" s="200"/>
      <c r="J745" s="201"/>
    </row>
    <row r="746" spans="1:10" s="202" customFormat="1" ht="12">
      <c r="A746" s="156">
        <v>240314</v>
      </c>
      <c r="B746" s="157" t="s">
        <v>1409</v>
      </c>
      <c r="C746" s="211">
        <v>217154871</v>
      </c>
      <c r="D746" s="160" t="s">
        <v>660</v>
      </c>
      <c r="E746" s="154">
        <v>6930</v>
      </c>
      <c r="F746" s="159"/>
      <c r="G746" s="199"/>
      <c r="H746" s="200"/>
      <c r="I746" s="200"/>
      <c r="J746" s="201"/>
    </row>
    <row r="747" spans="1:10" s="202" customFormat="1" ht="12">
      <c r="A747" s="156">
        <v>240314</v>
      </c>
      <c r="B747" s="157" t="s">
        <v>1409</v>
      </c>
      <c r="C747" s="211">
        <v>217454874</v>
      </c>
      <c r="D747" s="160" t="s">
        <v>661</v>
      </c>
      <c r="E747" s="154">
        <v>71786</v>
      </c>
      <c r="F747" s="159"/>
      <c r="G747" s="199"/>
      <c r="H747" s="200"/>
      <c r="I747" s="200"/>
      <c r="J747" s="201"/>
    </row>
    <row r="748" spans="1:10" s="202" customFormat="1" ht="12">
      <c r="A748" s="156">
        <v>240314</v>
      </c>
      <c r="B748" s="157" t="s">
        <v>1409</v>
      </c>
      <c r="C748" s="213">
        <v>211163111</v>
      </c>
      <c r="D748" s="160" t="s">
        <v>662</v>
      </c>
      <c r="E748" s="154">
        <v>4328</v>
      </c>
      <c r="F748" s="159"/>
      <c r="G748" s="199"/>
      <c r="H748" s="200"/>
      <c r="I748" s="200"/>
      <c r="J748" s="201"/>
    </row>
    <row r="749" spans="1:10" s="202" customFormat="1" ht="12">
      <c r="A749" s="156">
        <v>240314</v>
      </c>
      <c r="B749" s="157" t="s">
        <v>1409</v>
      </c>
      <c r="C749" s="213">
        <v>213063130</v>
      </c>
      <c r="D749" s="160" t="s">
        <v>663</v>
      </c>
      <c r="E749" s="154">
        <v>87454</v>
      </c>
      <c r="F749" s="159"/>
      <c r="G749" s="199"/>
      <c r="H749" s="200"/>
      <c r="I749" s="200"/>
      <c r="J749" s="201"/>
    </row>
    <row r="750" spans="1:10" s="202" customFormat="1" ht="12">
      <c r="A750" s="156">
        <v>240314</v>
      </c>
      <c r="B750" s="157" t="s">
        <v>1409</v>
      </c>
      <c r="C750" s="213">
        <v>219063190</v>
      </c>
      <c r="D750" s="160" t="s">
        <v>664</v>
      </c>
      <c r="E750" s="154">
        <v>31457</v>
      </c>
      <c r="F750" s="159"/>
      <c r="G750" s="199"/>
      <c r="H750" s="200"/>
      <c r="I750" s="200"/>
      <c r="J750" s="201"/>
    </row>
    <row r="751" spans="1:10" s="202" customFormat="1" ht="12">
      <c r="A751" s="156">
        <v>240314</v>
      </c>
      <c r="B751" s="157" t="s">
        <v>1409</v>
      </c>
      <c r="C751" s="211">
        <v>211263212</v>
      </c>
      <c r="D751" s="160" t="s">
        <v>665</v>
      </c>
      <c r="E751" s="154">
        <v>7188</v>
      </c>
      <c r="F751" s="159"/>
      <c r="G751" s="199"/>
      <c r="H751" s="200"/>
      <c r="I751" s="200"/>
      <c r="J751" s="201"/>
    </row>
    <row r="752" spans="1:10" s="202" customFormat="1" ht="12">
      <c r="A752" s="156">
        <v>240314</v>
      </c>
      <c r="B752" s="157" t="s">
        <v>1409</v>
      </c>
      <c r="C752" s="211">
        <v>217263272</v>
      </c>
      <c r="D752" s="160" t="s">
        <v>666</v>
      </c>
      <c r="E752" s="154">
        <v>16081</v>
      </c>
      <c r="F752" s="159"/>
      <c r="G752" s="199"/>
      <c r="H752" s="200"/>
      <c r="I752" s="200"/>
      <c r="J752" s="201"/>
    </row>
    <row r="753" spans="1:10" s="202" customFormat="1" ht="12">
      <c r="A753" s="156">
        <v>240314</v>
      </c>
      <c r="B753" s="157" t="s">
        <v>1409</v>
      </c>
      <c r="C753" s="211">
        <v>210263302</v>
      </c>
      <c r="D753" s="160" t="s">
        <v>667</v>
      </c>
      <c r="E753" s="154">
        <v>10628</v>
      </c>
      <c r="F753" s="159"/>
      <c r="G753" s="199"/>
      <c r="H753" s="200"/>
      <c r="I753" s="200"/>
      <c r="J753" s="201"/>
    </row>
    <row r="754" spans="1:10" s="202" customFormat="1" ht="12">
      <c r="A754" s="156">
        <v>240314</v>
      </c>
      <c r="B754" s="157" t="s">
        <v>1409</v>
      </c>
      <c r="C754" s="211">
        <v>210163401</v>
      </c>
      <c r="D754" s="160" t="s">
        <v>668</v>
      </c>
      <c r="E754" s="154">
        <v>43538</v>
      </c>
      <c r="F754" s="159"/>
      <c r="G754" s="199"/>
      <c r="H754" s="200"/>
      <c r="I754" s="200"/>
      <c r="J754" s="201"/>
    </row>
    <row r="755" spans="1:10" s="202" customFormat="1" ht="12">
      <c r="A755" s="156">
        <v>240314</v>
      </c>
      <c r="B755" s="157" t="s">
        <v>1409</v>
      </c>
      <c r="C755" s="211">
        <v>217063470</v>
      </c>
      <c r="D755" s="160" t="s">
        <v>669</v>
      </c>
      <c r="E755" s="154">
        <v>50222</v>
      </c>
      <c r="F755" s="159"/>
      <c r="G755" s="199"/>
      <c r="H755" s="200"/>
      <c r="I755" s="200"/>
      <c r="J755" s="201"/>
    </row>
    <row r="756" spans="1:10" s="202" customFormat="1" ht="12">
      <c r="A756" s="156">
        <v>240314</v>
      </c>
      <c r="B756" s="157" t="s">
        <v>1409</v>
      </c>
      <c r="C756" s="211">
        <v>214863548</v>
      </c>
      <c r="D756" s="160" t="s">
        <v>670</v>
      </c>
      <c r="E756" s="154">
        <v>14149</v>
      </c>
      <c r="F756" s="159"/>
      <c r="G756" s="199"/>
      <c r="H756" s="200"/>
      <c r="I756" s="200"/>
      <c r="J756" s="201"/>
    </row>
    <row r="757" spans="1:10" s="202" customFormat="1" ht="12">
      <c r="A757" s="156">
        <v>240314</v>
      </c>
      <c r="B757" s="157" t="s">
        <v>1409</v>
      </c>
      <c r="C757" s="211">
        <v>219463594</v>
      </c>
      <c r="D757" s="160" t="s">
        <v>671</v>
      </c>
      <c r="E757" s="154">
        <v>41818</v>
      </c>
      <c r="F757" s="159"/>
      <c r="G757" s="199"/>
      <c r="H757" s="200"/>
      <c r="I757" s="200"/>
      <c r="J757" s="201"/>
    </row>
    <row r="758" spans="1:10" s="202" customFormat="1" ht="12">
      <c r="A758" s="156">
        <v>240314</v>
      </c>
      <c r="B758" s="157" t="s">
        <v>1409</v>
      </c>
      <c r="C758" s="211">
        <v>219063690</v>
      </c>
      <c r="D758" s="160" t="s">
        <v>672</v>
      </c>
      <c r="E758" s="154">
        <v>9307</v>
      </c>
      <c r="F758" s="159"/>
      <c r="G758" s="199"/>
      <c r="H758" s="200"/>
      <c r="I758" s="200"/>
      <c r="J758" s="201"/>
    </row>
    <row r="759" spans="1:10" s="202" customFormat="1" ht="12">
      <c r="A759" s="156">
        <v>240314</v>
      </c>
      <c r="B759" s="157" t="s">
        <v>1409</v>
      </c>
      <c r="C759" s="211">
        <v>214566045</v>
      </c>
      <c r="D759" s="160" t="s">
        <v>673</v>
      </c>
      <c r="E759" s="154">
        <v>14180</v>
      </c>
      <c r="F759" s="159"/>
      <c r="G759" s="199"/>
      <c r="H759" s="200"/>
      <c r="I759" s="200"/>
      <c r="J759" s="201"/>
    </row>
    <row r="760" spans="1:10" s="202" customFormat="1" ht="12">
      <c r="A760" s="156">
        <v>240314</v>
      </c>
      <c r="B760" s="157" t="s">
        <v>1409</v>
      </c>
      <c r="C760" s="211">
        <v>217566075</v>
      </c>
      <c r="D760" s="160" t="s">
        <v>674</v>
      </c>
      <c r="E760" s="154">
        <v>8091</v>
      </c>
      <c r="F760" s="159"/>
      <c r="G760" s="199"/>
      <c r="H760" s="200"/>
      <c r="I760" s="200"/>
      <c r="J760" s="201"/>
    </row>
    <row r="761" spans="1:10" s="202" customFormat="1" ht="12">
      <c r="A761" s="156">
        <v>240314</v>
      </c>
      <c r="B761" s="157" t="s">
        <v>1409</v>
      </c>
      <c r="C761" s="211">
        <v>218866088</v>
      </c>
      <c r="D761" s="160" t="s">
        <v>675</v>
      </c>
      <c r="E761" s="154">
        <v>32753</v>
      </c>
      <c r="F761" s="159"/>
      <c r="G761" s="199"/>
      <c r="H761" s="200"/>
      <c r="I761" s="200"/>
      <c r="J761" s="201"/>
    </row>
    <row r="762" spans="1:10" s="202" customFormat="1" ht="12">
      <c r="A762" s="156">
        <v>240314</v>
      </c>
      <c r="B762" s="157" t="s">
        <v>1409</v>
      </c>
      <c r="C762" s="211">
        <v>211866318</v>
      </c>
      <c r="D762" s="160" t="s">
        <v>676</v>
      </c>
      <c r="E762" s="154">
        <v>15996</v>
      </c>
      <c r="F762" s="159"/>
      <c r="G762" s="199"/>
      <c r="H762" s="200"/>
      <c r="I762" s="200"/>
      <c r="J762" s="201"/>
    </row>
    <row r="763" spans="1:10" s="202" customFormat="1" ht="12">
      <c r="A763" s="156">
        <v>240314</v>
      </c>
      <c r="B763" s="157" t="s">
        <v>1409</v>
      </c>
      <c r="C763" s="211">
        <v>218366383</v>
      </c>
      <c r="D763" s="160" t="s">
        <v>677</v>
      </c>
      <c r="E763" s="154">
        <v>10023</v>
      </c>
      <c r="F763" s="159"/>
      <c r="G763" s="199"/>
      <c r="H763" s="200"/>
      <c r="I763" s="200"/>
      <c r="J763" s="201"/>
    </row>
    <row r="764" spans="1:10" s="202" customFormat="1" ht="12">
      <c r="A764" s="156">
        <v>240314</v>
      </c>
      <c r="B764" s="157" t="s">
        <v>1409</v>
      </c>
      <c r="C764" s="211">
        <v>210066400</v>
      </c>
      <c r="D764" s="160" t="s">
        <v>678</v>
      </c>
      <c r="E764" s="154">
        <v>39190</v>
      </c>
      <c r="F764" s="159"/>
      <c r="G764" s="199"/>
      <c r="H764" s="200"/>
      <c r="I764" s="200"/>
      <c r="J764" s="201"/>
    </row>
    <row r="765" spans="1:10" s="202" customFormat="1" ht="12">
      <c r="A765" s="156">
        <v>240314</v>
      </c>
      <c r="B765" s="157" t="s">
        <v>1409</v>
      </c>
      <c r="C765" s="211">
        <v>214066440</v>
      </c>
      <c r="D765" s="160" t="s">
        <v>679</v>
      </c>
      <c r="E765" s="154">
        <v>23996</v>
      </c>
      <c r="F765" s="159"/>
      <c r="G765" s="199"/>
      <c r="H765" s="200"/>
      <c r="I765" s="200"/>
      <c r="J765" s="201"/>
    </row>
    <row r="766" spans="1:10" s="202" customFormat="1" ht="12">
      <c r="A766" s="156">
        <v>240314</v>
      </c>
      <c r="B766" s="157" t="s">
        <v>1409</v>
      </c>
      <c r="C766" s="211">
        <v>215666456</v>
      </c>
      <c r="D766" s="160" t="s">
        <v>680</v>
      </c>
      <c r="E766" s="154">
        <v>21565</v>
      </c>
      <c r="F766" s="159"/>
      <c r="G766" s="199"/>
      <c r="H766" s="200"/>
      <c r="I766" s="200"/>
      <c r="J766" s="201"/>
    </row>
    <row r="767" spans="1:10" s="202" customFormat="1" ht="12">
      <c r="A767" s="156">
        <v>240314</v>
      </c>
      <c r="B767" s="157" t="s">
        <v>1409</v>
      </c>
      <c r="C767" s="211">
        <v>217266572</v>
      </c>
      <c r="D767" s="160" t="s">
        <v>681</v>
      </c>
      <c r="E767" s="154">
        <v>21141</v>
      </c>
      <c r="F767" s="159"/>
      <c r="G767" s="199"/>
      <c r="H767" s="200"/>
      <c r="I767" s="200"/>
      <c r="J767" s="201"/>
    </row>
    <row r="768" spans="1:10" s="202" customFormat="1" ht="12">
      <c r="A768" s="156">
        <v>240314</v>
      </c>
      <c r="B768" s="157" t="s">
        <v>1409</v>
      </c>
      <c r="C768" s="211">
        <v>219466594</v>
      </c>
      <c r="D768" s="160" t="s">
        <v>682</v>
      </c>
      <c r="E768" s="154">
        <v>36950</v>
      </c>
      <c r="F768" s="159"/>
      <c r="G768" s="199"/>
      <c r="H768" s="200"/>
      <c r="I768" s="200"/>
      <c r="J768" s="201"/>
    </row>
    <row r="769" spans="1:10" s="202" customFormat="1" ht="12">
      <c r="A769" s="156">
        <v>240314</v>
      </c>
      <c r="B769" s="157" t="s">
        <v>1409</v>
      </c>
      <c r="C769" s="211">
        <v>218266682</v>
      </c>
      <c r="D769" s="160" t="s">
        <v>683</v>
      </c>
      <c r="E769" s="154">
        <v>78748</v>
      </c>
      <c r="F769" s="159"/>
      <c r="G769" s="199"/>
      <c r="H769" s="200"/>
      <c r="I769" s="200"/>
      <c r="J769" s="201"/>
    </row>
    <row r="770" spans="1:10" s="202" customFormat="1" ht="12">
      <c r="A770" s="156">
        <v>240314</v>
      </c>
      <c r="B770" s="157" t="s">
        <v>1409</v>
      </c>
      <c r="C770" s="211">
        <v>218766687</v>
      </c>
      <c r="D770" s="160" t="s">
        <v>684</v>
      </c>
      <c r="E770" s="154">
        <v>17368</v>
      </c>
      <c r="F770" s="159"/>
      <c r="G770" s="199"/>
      <c r="H770" s="200"/>
      <c r="I770" s="200"/>
      <c r="J770" s="201"/>
    </row>
    <row r="771" spans="1:10" s="202" customFormat="1" ht="12">
      <c r="A771" s="156">
        <v>240314</v>
      </c>
      <c r="B771" s="157" t="s">
        <v>1409</v>
      </c>
      <c r="C771" s="211">
        <v>211368013</v>
      </c>
      <c r="D771" s="160" t="s">
        <v>685</v>
      </c>
      <c r="E771" s="154">
        <v>2379</v>
      </c>
      <c r="F771" s="159"/>
      <c r="G771" s="199"/>
      <c r="H771" s="200"/>
      <c r="I771" s="200"/>
      <c r="J771" s="201"/>
    </row>
    <row r="772" spans="1:10" s="202" customFormat="1" ht="12">
      <c r="A772" s="156">
        <v>240314</v>
      </c>
      <c r="B772" s="157" t="s">
        <v>1409</v>
      </c>
      <c r="C772" s="211">
        <v>212068020</v>
      </c>
      <c r="D772" s="160" t="s">
        <v>686</v>
      </c>
      <c r="E772" s="154">
        <v>5650</v>
      </c>
      <c r="F772" s="159"/>
      <c r="G772" s="199"/>
      <c r="H772" s="200"/>
      <c r="I772" s="200"/>
      <c r="J772" s="201"/>
    </row>
    <row r="773" spans="1:10" s="202" customFormat="1" ht="12">
      <c r="A773" s="156">
        <v>240314</v>
      </c>
      <c r="B773" s="157" t="s">
        <v>1409</v>
      </c>
      <c r="C773" s="211">
        <v>215168051</v>
      </c>
      <c r="D773" s="160" t="s">
        <v>687</v>
      </c>
      <c r="E773" s="154">
        <v>10080</v>
      </c>
      <c r="F773" s="159"/>
      <c r="G773" s="199"/>
      <c r="H773" s="200"/>
      <c r="I773" s="200"/>
      <c r="J773" s="201"/>
    </row>
    <row r="774" spans="1:10" s="202" customFormat="1" ht="12">
      <c r="A774" s="156">
        <v>240314</v>
      </c>
      <c r="B774" s="157" t="s">
        <v>1409</v>
      </c>
      <c r="C774" s="211">
        <v>217768077</v>
      </c>
      <c r="D774" s="160" t="s">
        <v>688</v>
      </c>
      <c r="E774" s="154">
        <v>25111</v>
      </c>
      <c r="F774" s="159"/>
      <c r="G774" s="199"/>
      <c r="H774" s="200"/>
      <c r="I774" s="200"/>
      <c r="J774" s="201"/>
    </row>
    <row r="775" spans="1:10" s="202" customFormat="1" ht="12">
      <c r="A775" s="156">
        <v>240314</v>
      </c>
      <c r="B775" s="157" t="s">
        <v>1409</v>
      </c>
      <c r="C775" s="211">
        <v>217968079</v>
      </c>
      <c r="D775" s="160" t="s">
        <v>689</v>
      </c>
      <c r="E775" s="154">
        <v>7829</v>
      </c>
      <c r="F775" s="159"/>
      <c r="G775" s="199"/>
      <c r="H775" s="200"/>
      <c r="I775" s="200"/>
      <c r="J775" s="201"/>
    </row>
    <row r="776" spans="1:10" s="202" customFormat="1" ht="12">
      <c r="A776" s="156">
        <v>240314</v>
      </c>
      <c r="B776" s="157" t="s">
        <v>1409</v>
      </c>
      <c r="C776" s="211">
        <v>219268092</v>
      </c>
      <c r="D776" s="160" t="s">
        <v>690</v>
      </c>
      <c r="E776" s="154">
        <v>6144</v>
      </c>
      <c r="F776" s="159"/>
      <c r="G776" s="199"/>
      <c r="H776" s="200"/>
      <c r="I776" s="200"/>
      <c r="J776" s="201"/>
    </row>
    <row r="777" spans="1:10" s="202" customFormat="1" ht="12">
      <c r="A777" s="156">
        <v>240314</v>
      </c>
      <c r="B777" s="157" t="s">
        <v>1409</v>
      </c>
      <c r="C777" s="211">
        <v>210168101</v>
      </c>
      <c r="D777" s="160" t="s">
        <v>691</v>
      </c>
      <c r="E777" s="154">
        <v>13811</v>
      </c>
      <c r="F777" s="159"/>
      <c r="G777" s="199"/>
      <c r="H777" s="200"/>
      <c r="I777" s="200"/>
      <c r="J777" s="201"/>
    </row>
    <row r="778" spans="1:10" s="202" customFormat="1" ht="12">
      <c r="A778" s="156">
        <v>240314</v>
      </c>
      <c r="B778" s="157" t="s">
        <v>1409</v>
      </c>
      <c r="C778" s="211">
        <v>212168121</v>
      </c>
      <c r="D778" s="160" t="s">
        <v>692</v>
      </c>
      <c r="E778" s="154">
        <v>1941</v>
      </c>
      <c r="F778" s="159"/>
      <c r="G778" s="199"/>
      <c r="H778" s="200"/>
      <c r="I778" s="200"/>
      <c r="J778" s="201"/>
    </row>
    <row r="779" spans="1:10" s="202" customFormat="1" ht="12">
      <c r="A779" s="156">
        <v>240314</v>
      </c>
      <c r="B779" s="157" t="s">
        <v>1409</v>
      </c>
      <c r="C779" s="211">
        <v>213268132</v>
      </c>
      <c r="D779" s="160" t="s">
        <v>693</v>
      </c>
      <c r="E779" s="154">
        <v>1599</v>
      </c>
      <c r="F779" s="159"/>
      <c r="G779" s="199"/>
      <c r="H779" s="200"/>
      <c r="I779" s="200"/>
      <c r="J779" s="201"/>
    </row>
    <row r="780" spans="1:10" s="202" customFormat="1" ht="12">
      <c r="A780" s="156">
        <v>240314</v>
      </c>
      <c r="B780" s="157" t="s">
        <v>1409</v>
      </c>
      <c r="C780" s="211">
        <v>214768147</v>
      </c>
      <c r="D780" s="160" t="s">
        <v>694</v>
      </c>
      <c r="E780" s="154">
        <v>7900</v>
      </c>
      <c r="F780" s="159"/>
      <c r="G780" s="199"/>
      <c r="H780" s="200"/>
      <c r="I780" s="200"/>
      <c r="J780" s="201"/>
    </row>
    <row r="781" spans="1:10" s="202" customFormat="1" ht="12">
      <c r="A781" s="156">
        <v>240314</v>
      </c>
      <c r="B781" s="157" t="s">
        <v>1409</v>
      </c>
      <c r="C781" s="211">
        <v>215268152</v>
      </c>
      <c r="D781" s="160" t="s">
        <v>695</v>
      </c>
      <c r="E781" s="154">
        <v>5811</v>
      </c>
      <c r="F781" s="159"/>
      <c r="G781" s="199"/>
      <c r="H781" s="200"/>
      <c r="I781" s="200"/>
      <c r="J781" s="201"/>
    </row>
    <row r="782" spans="1:10" s="202" customFormat="1" ht="12">
      <c r="A782" s="156">
        <v>240314</v>
      </c>
      <c r="B782" s="157" t="s">
        <v>1409</v>
      </c>
      <c r="C782" s="211">
        <v>216068160</v>
      </c>
      <c r="D782" s="160" t="s">
        <v>696</v>
      </c>
      <c r="E782" s="154">
        <v>2534</v>
      </c>
      <c r="F782" s="159"/>
      <c r="G782" s="199"/>
      <c r="H782" s="200"/>
      <c r="I782" s="200"/>
      <c r="J782" s="201"/>
    </row>
    <row r="783" spans="1:10" s="202" customFormat="1" ht="12">
      <c r="A783" s="156">
        <v>240314</v>
      </c>
      <c r="B783" s="157" t="s">
        <v>1409</v>
      </c>
      <c r="C783" s="211">
        <v>216268162</v>
      </c>
      <c r="D783" s="160" t="s">
        <v>697</v>
      </c>
      <c r="E783" s="154">
        <v>7248</v>
      </c>
      <c r="F783" s="159"/>
      <c r="G783" s="199"/>
      <c r="H783" s="200"/>
      <c r="I783" s="200"/>
      <c r="J783" s="201"/>
    </row>
    <row r="784" spans="1:10" s="202" customFormat="1" ht="12">
      <c r="A784" s="156">
        <v>240314</v>
      </c>
      <c r="B784" s="157" t="s">
        <v>1409</v>
      </c>
      <c r="C784" s="211">
        <v>216768167</v>
      </c>
      <c r="D784" s="160" t="s">
        <v>698</v>
      </c>
      <c r="E784" s="154">
        <v>16359</v>
      </c>
      <c r="F784" s="159"/>
      <c r="G784" s="199"/>
      <c r="H784" s="200"/>
      <c r="I784" s="200"/>
      <c r="J784" s="201"/>
    </row>
    <row r="785" spans="1:10" s="202" customFormat="1" ht="12">
      <c r="A785" s="156">
        <v>240314</v>
      </c>
      <c r="B785" s="157" t="s">
        <v>1409</v>
      </c>
      <c r="C785" s="211">
        <v>216968169</v>
      </c>
      <c r="D785" s="160" t="s">
        <v>699</v>
      </c>
      <c r="E785" s="154">
        <v>2618</v>
      </c>
      <c r="F785" s="159"/>
      <c r="G785" s="199"/>
      <c r="H785" s="200"/>
      <c r="I785" s="200"/>
      <c r="J785" s="201"/>
    </row>
    <row r="786" spans="1:10" s="202" customFormat="1" ht="12">
      <c r="A786" s="156">
        <v>240314</v>
      </c>
      <c r="B786" s="157" t="s">
        <v>1409</v>
      </c>
      <c r="C786" s="211">
        <v>217668176</v>
      </c>
      <c r="D786" s="160" t="s">
        <v>700</v>
      </c>
      <c r="E786" s="154">
        <v>3511</v>
      </c>
      <c r="F786" s="159"/>
      <c r="G786" s="199"/>
      <c r="H786" s="200"/>
      <c r="I786" s="200"/>
      <c r="J786" s="201"/>
    </row>
    <row r="787" spans="1:10" s="202" customFormat="1" ht="12">
      <c r="A787" s="156">
        <v>240314</v>
      </c>
      <c r="B787" s="157" t="s">
        <v>1409</v>
      </c>
      <c r="C787" s="211">
        <v>217968179</v>
      </c>
      <c r="D787" s="160" t="s">
        <v>701</v>
      </c>
      <c r="E787" s="154">
        <v>4817</v>
      </c>
      <c r="F787" s="159"/>
      <c r="G787" s="199"/>
      <c r="H787" s="200"/>
      <c r="I787" s="200"/>
      <c r="J787" s="201"/>
    </row>
    <row r="788" spans="1:10" s="202" customFormat="1" ht="12">
      <c r="A788" s="156">
        <v>240314</v>
      </c>
      <c r="B788" s="157" t="s">
        <v>1409</v>
      </c>
      <c r="C788" s="211">
        <v>219068190</v>
      </c>
      <c r="D788" s="160" t="s">
        <v>702</v>
      </c>
      <c r="E788" s="154">
        <v>38521</v>
      </c>
      <c r="F788" s="159"/>
      <c r="G788" s="199"/>
      <c r="H788" s="200"/>
      <c r="I788" s="200"/>
      <c r="J788" s="201"/>
    </row>
    <row r="789" spans="1:10" s="202" customFormat="1" ht="12">
      <c r="A789" s="156">
        <v>240314</v>
      </c>
      <c r="B789" s="157" t="s">
        <v>1409</v>
      </c>
      <c r="C789" s="211">
        <v>210768207</v>
      </c>
      <c r="D789" s="160" t="s">
        <v>703</v>
      </c>
      <c r="E789" s="154">
        <v>5713</v>
      </c>
      <c r="F789" s="159"/>
      <c r="G789" s="199"/>
      <c r="H789" s="200"/>
      <c r="I789" s="200"/>
      <c r="J789" s="201"/>
    </row>
    <row r="790" spans="1:10" s="202" customFormat="1" ht="12">
      <c r="A790" s="156">
        <v>240314</v>
      </c>
      <c r="B790" s="157" t="s">
        <v>1409</v>
      </c>
      <c r="C790" s="211">
        <v>210968209</v>
      </c>
      <c r="D790" s="160" t="s">
        <v>704</v>
      </c>
      <c r="E790" s="154">
        <v>2447</v>
      </c>
      <c r="F790" s="159"/>
      <c r="G790" s="199"/>
      <c r="H790" s="200"/>
      <c r="I790" s="200"/>
      <c r="J790" s="201"/>
    </row>
    <row r="791" spans="1:10" s="202" customFormat="1" ht="12">
      <c r="A791" s="156">
        <v>240314</v>
      </c>
      <c r="B791" s="157" t="s">
        <v>1409</v>
      </c>
      <c r="C791" s="211">
        <v>211168211</v>
      </c>
      <c r="D791" s="160" t="s">
        <v>705</v>
      </c>
      <c r="E791" s="154">
        <v>5115</v>
      </c>
      <c r="F791" s="159"/>
      <c r="G791" s="199"/>
      <c r="H791" s="200"/>
      <c r="I791" s="200"/>
      <c r="J791" s="201"/>
    </row>
    <row r="792" spans="1:10" s="202" customFormat="1" ht="12">
      <c r="A792" s="156">
        <v>240314</v>
      </c>
      <c r="B792" s="157" t="s">
        <v>1409</v>
      </c>
      <c r="C792" s="211">
        <v>211768217</v>
      </c>
      <c r="D792" s="160" t="s">
        <v>706</v>
      </c>
      <c r="E792" s="154">
        <v>6563</v>
      </c>
      <c r="F792" s="159"/>
      <c r="G792" s="199"/>
      <c r="H792" s="200"/>
      <c r="I792" s="200"/>
      <c r="J792" s="201"/>
    </row>
    <row r="793" spans="1:10" s="202" customFormat="1" ht="12">
      <c r="A793" s="156">
        <v>240314</v>
      </c>
      <c r="B793" s="157" t="s">
        <v>1409</v>
      </c>
      <c r="C793" s="211">
        <v>212968229</v>
      </c>
      <c r="D793" s="160" t="s">
        <v>707</v>
      </c>
      <c r="E793" s="154">
        <v>11466</v>
      </c>
      <c r="F793" s="159"/>
      <c r="G793" s="199"/>
      <c r="H793" s="200"/>
      <c r="I793" s="200"/>
      <c r="J793" s="201"/>
    </row>
    <row r="794" spans="1:10" s="202" customFormat="1" ht="12">
      <c r="A794" s="156">
        <v>240314</v>
      </c>
      <c r="B794" s="157" t="s">
        <v>1409</v>
      </c>
      <c r="C794" s="211">
        <v>213568235</v>
      </c>
      <c r="D794" s="160" t="s">
        <v>708</v>
      </c>
      <c r="E794" s="154">
        <v>21652</v>
      </c>
      <c r="F794" s="159"/>
      <c r="G794" s="199"/>
      <c r="H794" s="200"/>
      <c r="I794" s="200"/>
      <c r="J794" s="201"/>
    </row>
    <row r="795" spans="1:10" s="202" customFormat="1" ht="12">
      <c r="A795" s="156">
        <v>240314</v>
      </c>
      <c r="B795" s="157" t="s">
        <v>1409</v>
      </c>
      <c r="C795" s="211">
        <v>214568245</v>
      </c>
      <c r="D795" s="160" t="s">
        <v>709</v>
      </c>
      <c r="E795" s="154">
        <v>2684</v>
      </c>
      <c r="F795" s="159"/>
      <c r="G795" s="199"/>
      <c r="H795" s="200"/>
      <c r="I795" s="200"/>
      <c r="J795" s="201"/>
    </row>
    <row r="796" spans="1:10" s="202" customFormat="1" ht="12">
      <c r="A796" s="156">
        <v>240314</v>
      </c>
      <c r="B796" s="157" t="s">
        <v>1409</v>
      </c>
      <c r="C796" s="211">
        <v>215068250</v>
      </c>
      <c r="D796" s="160" t="s">
        <v>710</v>
      </c>
      <c r="E796" s="154">
        <v>7022</v>
      </c>
      <c r="F796" s="159"/>
      <c r="G796" s="199"/>
      <c r="H796" s="200"/>
      <c r="I796" s="200"/>
      <c r="J796" s="201"/>
    </row>
    <row r="797" spans="1:10" s="202" customFormat="1" ht="12">
      <c r="A797" s="156">
        <v>240314</v>
      </c>
      <c r="B797" s="157" t="s">
        <v>1409</v>
      </c>
      <c r="C797" s="211">
        <v>215568255</v>
      </c>
      <c r="D797" s="160" t="s">
        <v>711</v>
      </c>
      <c r="E797" s="154">
        <v>15631</v>
      </c>
      <c r="F797" s="159"/>
      <c r="G797" s="199"/>
      <c r="H797" s="200"/>
      <c r="I797" s="200"/>
      <c r="J797" s="201"/>
    </row>
    <row r="798" spans="1:10" s="202" customFormat="1" ht="12">
      <c r="A798" s="156">
        <v>240314</v>
      </c>
      <c r="B798" s="157" t="s">
        <v>1409</v>
      </c>
      <c r="C798" s="211">
        <v>216468264</v>
      </c>
      <c r="D798" s="160" t="s">
        <v>712</v>
      </c>
      <c r="E798" s="154">
        <v>3289</v>
      </c>
      <c r="F798" s="159"/>
      <c r="G798" s="199"/>
      <c r="H798" s="200"/>
      <c r="I798" s="200"/>
      <c r="J798" s="201"/>
    </row>
    <row r="799" spans="1:10" s="202" customFormat="1" ht="12">
      <c r="A799" s="156">
        <v>240314</v>
      </c>
      <c r="B799" s="157" t="s">
        <v>1409</v>
      </c>
      <c r="C799" s="211">
        <v>216668266</v>
      </c>
      <c r="D799" s="160" t="s">
        <v>713</v>
      </c>
      <c r="E799" s="154">
        <v>5273</v>
      </c>
      <c r="F799" s="159"/>
      <c r="G799" s="199"/>
      <c r="H799" s="200"/>
      <c r="I799" s="200"/>
      <c r="J799" s="201"/>
    </row>
    <row r="800" spans="1:10" s="202" customFormat="1" ht="12">
      <c r="A800" s="156">
        <v>240314</v>
      </c>
      <c r="B800" s="157" t="s">
        <v>1409</v>
      </c>
      <c r="C800" s="211">
        <v>217168271</v>
      </c>
      <c r="D800" s="160" t="s">
        <v>714</v>
      </c>
      <c r="E800" s="154">
        <v>8905</v>
      </c>
      <c r="F800" s="159"/>
      <c r="G800" s="199"/>
      <c r="H800" s="200"/>
      <c r="I800" s="200"/>
      <c r="J800" s="201"/>
    </row>
    <row r="801" spans="1:10" s="202" customFormat="1" ht="12">
      <c r="A801" s="156">
        <v>240314</v>
      </c>
      <c r="B801" s="157" t="s">
        <v>1409</v>
      </c>
      <c r="C801" s="211">
        <v>219668296</v>
      </c>
      <c r="D801" s="160" t="s">
        <v>715</v>
      </c>
      <c r="E801" s="154">
        <v>3773</v>
      </c>
      <c r="F801" s="159"/>
      <c r="G801" s="199"/>
      <c r="H801" s="200"/>
      <c r="I801" s="200"/>
      <c r="J801" s="201"/>
    </row>
    <row r="802" spans="1:10" s="202" customFormat="1" ht="12">
      <c r="A802" s="156">
        <v>240314</v>
      </c>
      <c r="B802" s="157" t="s">
        <v>1409</v>
      </c>
      <c r="C802" s="211">
        <v>219868298</v>
      </c>
      <c r="D802" s="160" t="s">
        <v>716</v>
      </c>
      <c r="E802" s="154">
        <v>5086</v>
      </c>
      <c r="F802" s="159"/>
      <c r="G802" s="199"/>
      <c r="H802" s="200"/>
      <c r="I802" s="200"/>
      <c r="J802" s="201"/>
    </row>
    <row r="803" spans="1:10" s="202" customFormat="1" ht="12">
      <c r="A803" s="156">
        <v>240314</v>
      </c>
      <c r="B803" s="157" t="s">
        <v>1409</v>
      </c>
      <c r="C803" s="211">
        <v>211868318</v>
      </c>
      <c r="D803" s="160" t="s">
        <v>717</v>
      </c>
      <c r="E803" s="154">
        <v>7256</v>
      </c>
      <c r="F803" s="159"/>
      <c r="G803" s="199"/>
      <c r="H803" s="200"/>
      <c r="I803" s="200"/>
      <c r="J803" s="201"/>
    </row>
    <row r="804" spans="1:10" s="202" customFormat="1" ht="12">
      <c r="A804" s="156">
        <v>240314</v>
      </c>
      <c r="B804" s="157" t="s">
        <v>1409</v>
      </c>
      <c r="C804" s="211">
        <v>212068320</v>
      </c>
      <c r="D804" s="160" t="s">
        <v>718</v>
      </c>
      <c r="E804" s="154">
        <v>7138</v>
      </c>
      <c r="F804" s="159"/>
      <c r="G804" s="199"/>
      <c r="H804" s="200"/>
      <c r="I804" s="200"/>
      <c r="J804" s="201"/>
    </row>
    <row r="805" spans="1:10" s="202" customFormat="1" ht="12">
      <c r="A805" s="156">
        <v>240314</v>
      </c>
      <c r="B805" s="157" t="s">
        <v>1409</v>
      </c>
      <c r="C805" s="211">
        <v>212268322</v>
      </c>
      <c r="D805" s="160" t="s">
        <v>719</v>
      </c>
      <c r="E805" s="154">
        <v>2906</v>
      </c>
      <c r="F805" s="159"/>
      <c r="G805" s="199"/>
      <c r="H805" s="200"/>
      <c r="I805" s="200"/>
      <c r="J805" s="201"/>
    </row>
    <row r="806" spans="1:10" s="202" customFormat="1" ht="12">
      <c r="A806" s="156">
        <v>240314</v>
      </c>
      <c r="B806" s="157" t="s">
        <v>1409</v>
      </c>
      <c r="C806" s="211">
        <v>212468324</v>
      </c>
      <c r="D806" s="160" t="s">
        <v>720</v>
      </c>
      <c r="E806" s="154">
        <v>4444</v>
      </c>
      <c r="F806" s="159"/>
      <c r="G806" s="199"/>
      <c r="H806" s="200"/>
      <c r="I806" s="200"/>
      <c r="J806" s="201"/>
    </row>
    <row r="807" spans="1:10" s="202" customFormat="1" ht="12">
      <c r="A807" s="156">
        <v>240314</v>
      </c>
      <c r="B807" s="157" t="s">
        <v>1409</v>
      </c>
      <c r="C807" s="211">
        <v>212768327</v>
      </c>
      <c r="D807" s="160" t="s">
        <v>721</v>
      </c>
      <c r="E807" s="154">
        <v>5332</v>
      </c>
      <c r="F807" s="159"/>
      <c r="G807" s="199"/>
      <c r="H807" s="200"/>
      <c r="I807" s="200"/>
      <c r="J807" s="201"/>
    </row>
    <row r="808" spans="1:10" s="202" customFormat="1" ht="12">
      <c r="A808" s="156">
        <v>240314</v>
      </c>
      <c r="B808" s="157" t="s">
        <v>1409</v>
      </c>
      <c r="C808" s="211">
        <v>214468344</v>
      </c>
      <c r="D808" s="160" t="s">
        <v>722</v>
      </c>
      <c r="E808" s="154">
        <v>2213</v>
      </c>
      <c r="F808" s="159"/>
      <c r="G808" s="199"/>
      <c r="H808" s="200"/>
      <c r="I808" s="200"/>
      <c r="J808" s="201"/>
    </row>
    <row r="809" spans="1:10" s="202" customFormat="1" ht="12">
      <c r="A809" s="156">
        <v>240314</v>
      </c>
      <c r="B809" s="157" t="s">
        <v>1409</v>
      </c>
      <c r="C809" s="211">
        <v>216868368</v>
      </c>
      <c r="D809" s="160" t="s">
        <v>723</v>
      </c>
      <c r="E809" s="154">
        <v>4903</v>
      </c>
      <c r="F809" s="159"/>
      <c r="G809" s="199"/>
      <c r="H809" s="200"/>
      <c r="I809" s="200"/>
      <c r="J809" s="201"/>
    </row>
    <row r="810" spans="1:10" s="202" customFormat="1" ht="12">
      <c r="A810" s="156">
        <v>240314</v>
      </c>
      <c r="B810" s="157" t="s">
        <v>1409</v>
      </c>
      <c r="C810" s="211">
        <v>217068370</v>
      </c>
      <c r="D810" s="160" t="s">
        <v>724</v>
      </c>
      <c r="E810" s="154">
        <v>1620</v>
      </c>
      <c r="F810" s="159"/>
      <c r="G810" s="199"/>
      <c r="H810" s="200"/>
      <c r="I810" s="200"/>
      <c r="J810" s="201"/>
    </row>
    <row r="811" spans="1:10" s="202" customFormat="1" ht="12">
      <c r="A811" s="156">
        <v>240314</v>
      </c>
      <c r="B811" s="157" t="s">
        <v>1409</v>
      </c>
      <c r="C811" s="211">
        <v>217768377</v>
      </c>
      <c r="D811" s="160" t="s">
        <v>725</v>
      </c>
      <c r="E811" s="154">
        <v>8490</v>
      </c>
      <c r="F811" s="159"/>
      <c r="G811" s="199"/>
      <c r="H811" s="200"/>
      <c r="I811" s="200"/>
      <c r="J811" s="201"/>
    </row>
    <row r="812" spans="1:10" s="202" customFormat="1" ht="12">
      <c r="A812" s="156">
        <v>240314</v>
      </c>
      <c r="B812" s="157" t="s">
        <v>1409</v>
      </c>
      <c r="C812" s="211">
        <v>218568385</v>
      </c>
      <c r="D812" s="160" t="s">
        <v>726</v>
      </c>
      <c r="E812" s="154">
        <v>15126</v>
      </c>
      <c r="F812" s="159"/>
      <c r="G812" s="199"/>
      <c r="H812" s="200"/>
      <c r="I812" s="200"/>
      <c r="J812" s="201"/>
    </row>
    <row r="813" spans="1:10" s="202" customFormat="1" ht="12">
      <c r="A813" s="156">
        <v>240314</v>
      </c>
      <c r="B813" s="157" t="s">
        <v>1409</v>
      </c>
      <c r="C813" s="211">
        <v>219768397</v>
      </c>
      <c r="D813" s="160" t="s">
        <v>727</v>
      </c>
      <c r="E813" s="154">
        <v>5266</v>
      </c>
      <c r="F813" s="159"/>
      <c r="G813" s="199"/>
      <c r="H813" s="200"/>
      <c r="I813" s="200"/>
      <c r="J813" s="201"/>
    </row>
    <row r="814" spans="1:10" s="202" customFormat="1" ht="12">
      <c r="A814" s="156">
        <v>240314</v>
      </c>
      <c r="B814" s="157" t="s">
        <v>1409</v>
      </c>
      <c r="C814" s="211">
        <v>210668406</v>
      </c>
      <c r="D814" s="160" t="s">
        <v>728</v>
      </c>
      <c r="E814" s="154">
        <v>33061</v>
      </c>
      <c r="F814" s="159"/>
      <c r="G814" s="199"/>
      <c r="H814" s="200"/>
      <c r="I814" s="200"/>
      <c r="J814" s="201"/>
    </row>
    <row r="815" spans="1:10" s="202" customFormat="1" ht="12">
      <c r="A815" s="156">
        <v>240314</v>
      </c>
      <c r="B815" s="157" t="s">
        <v>1409</v>
      </c>
      <c r="C815" s="211">
        <v>211868418</v>
      </c>
      <c r="D815" s="160" t="s">
        <v>729</v>
      </c>
      <c r="E815" s="154">
        <v>11294</v>
      </c>
      <c r="F815" s="159"/>
      <c r="G815" s="199"/>
      <c r="H815" s="200"/>
      <c r="I815" s="200"/>
      <c r="J815" s="201"/>
    </row>
    <row r="816" spans="1:10" s="202" customFormat="1" ht="12">
      <c r="A816" s="156">
        <v>240314</v>
      </c>
      <c r="B816" s="157" t="s">
        <v>1409</v>
      </c>
      <c r="C816" s="211">
        <v>212568425</v>
      </c>
      <c r="D816" s="160" t="s">
        <v>730</v>
      </c>
      <c r="E816" s="154">
        <v>3488</v>
      </c>
      <c r="F816" s="159"/>
      <c r="G816" s="199"/>
      <c r="H816" s="200"/>
      <c r="I816" s="200"/>
      <c r="J816" s="201"/>
    </row>
    <row r="817" spans="1:10" s="202" customFormat="1" ht="12">
      <c r="A817" s="156">
        <v>240314</v>
      </c>
      <c r="B817" s="157" t="s">
        <v>1409</v>
      </c>
      <c r="C817" s="211">
        <v>213268432</v>
      </c>
      <c r="D817" s="160" t="s">
        <v>731</v>
      </c>
      <c r="E817" s="154">
        <v>27103</v>
      </c>
      <c r="F817" s="159"/>
      <c r="G817" s="199"/>
      <c r="H817" s="200"/>
      <c r="I817" s="200"/>
      <c r="J817" s="201"/>
    </row>
    <row r="818" spans="1:10" s="202" customFormat="1" ht="12">
      <c r="A818" s="156">
        <v>240314</v>
      </c>
      <c r="B818" s="157" t="s">
        <v>1409</v>
      </c>
      <c r="C818" s="211">
        <v>214468444</v>
      </c>
      <c r="D818" s="160" t="s">
        <v>732</v>
      </c>
      <c r="E818" s="154">
        <v>6921</v>
      </c>
      <c r="F818" s="159"/>
      <c r="G818" s="199"/>
      <c r="H818" s="200"/>
      <c r="I818" s="200"/>
      <c r="J818" s="201"/>
    </row>
    <row r="819" spans="1:10" s="202" customFormat="1" ht="12">
      <c r="A819" s="156">
        <v>240314</v>
      </c>
      <c r="B819" s="157" t="s">
        <v>1409</v>
      </c>
      <c r="C819" s="211">
        <v>216468464</v>
      </c>
      <c r="D819" s="160" t="s">
        <v>733</v>
      </c>
      <c r="E819" s="154">
        <v>13075</v>
      </c>
      <c r="F819" s="159"/>
      <c r="G819" s="199"/>
      <c r="H819" s="200"/>
      <c r="I819" s="200"/>
      <c r="J819" s="201"/>
    </row>
    <row r="820" spans="1:10" s="202" customFormat="1" ht="12">
      <c r="A820" s="156">
        <v>240314</v>
      </c>
      <c r="B820" s="157" t="s">
        <v>1409</v>
      </c>
      <c r="C820" s="211">
        <v>216868468</v>
      </c>
      <c r="D820" s="160" t="s">
        <v>734</v>
      </c>
      <c r="E820" s="154">
        <v>5038</v>
      </c>
      <c r="F820" s="159"/>
      <c r="G820" s="199"/>
      <c r="H820" s="200"/>
      <c r="I820" s="200"/>
      <c r="J820" s="201"/>
    </row>
    <row r="821" spans="1:10" s="202" customFormat="1" ht="12">
      <c r="A821" s="156">
        <v>240314</v>
      </c>
      <c r="B821" s="157" t="s">
        <v>1409</v>
      </c>
      <c r="C821" s="211">
        <v>219868498</v>
      </c>
      <c r="D821" s="160" t="s">
        <v>735</v>
      </c>
      <c r="E821" s="154">
        <v>5140</v>
      </c>
      <c r="F821" s="159"/>
      <c r="G821" s="199"/>
      <c r="H821" s="200"/>
      <c r="I821" s="200"/>
      <c r="J821" s="201"/>
    </row>
    <row r="822" spans="1:10" s="202" customFormat="1" ht="12">
      <c r="A822" s="156">
        <v>240314</v>
      </c>
      <c r="B822" s="157" t="s">
        <v>1409</v>
      </c>
      <c r="C822" s="211">
        <v>210068500</v>
      </c>
      <c r="D822" s="160" t="s">
        <v>736</v>
      </c>
      <c r="E822" s="154">
        <v>14155</v>
      </c>
      <c r="F822" s="159"/>
      <c r="G822" s="199"/>
      <c r="H822" s="200"/>
      <c r="I822" s="200"/>
      <c r="J822" s="201"/>
    </row>
    <row r="823" spans="1:10" s="202" customFormat="1" ht="12">
      <c r="A823" s="156">
        <v>240314</v>
      </c>
      <c r="B823" s="157" t="s">
        <v>1409</v>
      </c>
      <c r="C823" s="211">
        <v>210268502</v>
      </c>
      <c r="D823" s="160" t="s">
        <v>737</v>
      </c>
      <c r="E823" s="154">
        <v>5771</v>
      </c>
      <c r="F823" s="159"/>
      <c r="G823" s="199"/>
      <c r="H823" s="200"/>
      <c r="I823" s="200"/>
      <c r="J823" s="201"/>
    </row>
    <row r="824" spans="1:10" s="202" customFormat="1" ht="12">
      <c r="A824" s="156">
        <v>240314</v>
      </c>
      <c r="B824" s="157" t="s">
        <v>1409</v>
      </c>
      <c r="C824" s="211">
        <v>212268522</v>
      </c>
      <c r="D824" s="160" t="s">
        <v>738</v>
      </c>
      <c r="E824" s="154">
        <v>2060</v>
      </c>
      <c r="F824" s="159"/>
      <c r="G824" s="199"/>
      <c r="H824" s="200"/>
      <c r="I824" s="200"/>
      <c r="J824" s="201"/>
    </row>
    <row r="825" spans="1:10" s="202" customFormat="1" ht="12">
      <c r="A825" s="156">
        <v>240314</v>
      </c>
      <c r="B825" s="157" t="s">
        <v>1409</v>
      </c>
      <c r="C825" s="211">
        <v>212468524</v>
      </c>
      <c r="D825" s="160" t="s">
        <v>739</v>
      </c>
      <c r="E825" s="154">
        <v>2739</v>
      </c>
      <c r="F825" s="159"/>
      <c r="G825" s="199"/>
      <c r="H825" s="200"/>
      <c r="I825" s="200"/>
      <c r="J825" s="201"/>
    </row>
    <row r="826" spans="1:10" s="202" customFormat="1" ht="12">
      <c r="A826" s="156">
        <v>240314</v>
      </c>
      <c r="B826" s="157" t="s">
        <v>1409</v>
      </c>
      <c r="C826" s="211">
        <v>213368533</v>
      </c>
      <c r="D826" s="160" t="s">
        <v>740</v>
      </c>
      <c r="E826" s="154">
        <v>3824</v>
      </c>
      <c r="F826" s="159"/>
      <c r="G826" s="199"/>
      <c r="H826" s="200"/>
      <c r="I826" s="200"/>
      <c r="J826" s="201"/>
    </row>
    <row r="827" spans="1:10" s="202" customFormat="1" ht="12">
      <c r="A827" s="156">
        <v>240314</v>
      </c>
      <c r="B827" s="157" t="s">
        <v>1409</v>
      </c>
      <c r="C827" s="211">
        <v>214768547</v>
      </c>
      <c r="D827" s="160" t="s">
        <v>741</v>
      </c>
      <c r="E827" s="154">
        <v>120268</v>
      </c>
      <c r="F827" s="159"/>
      <c r="G827" s="199"/>
      <c r="H827" s="200"/>
      <c r="I827" s="200"/>
      <c r="J827" s="201"/>
    </row>
    <row r="828" spans="1:10" s="202" customFormat="1" ht="12">
      <c r="A828" s="156">
        <v>240314</v>
      </c>
      <c r="B828" s="157" t="s">
        <v>1409</v>
      </c>
      <c r="C828" s="211">
        <v>214968549</v>
      </c>
      <c r="D828" s="160" t="s">
        <v>742</v>
      </c>
      <c r="E828" s="154">
        <v>4495</v>
      </c>
      <c r="F828" s="159"/>
      <c r="G828" s="199"/>
      <c r="H828" s="200"/>
      <c r="I828" s="200"/>
      <c r="J828" s="201"/>
    </row>
    <row r="829" spans="1:10" s="202" customFormat="1" ht="12">
      <c r="A829" s="156">
        <v>240314</v>
      </c>
      <c r="B829" s="157" t="s">
        <v>1409</v>
      </c>
      <c r="C829" s="211">
        <v>217268572</v>
      </c>
      <c r="D829" s="160" t="s">
        <v>743</v>
      </c>
      <c r="E829" s="154">
        <v>22014</v>
      </c>
      <c r="F829" s="159"/>
      <c r="G829" s="199"/>
      <c r="H829" s="200"/>
      <c r="I829" s="200"/>
      <c r="J829" s="201"/>
    </row>
    <row r="830" spans="1:10" s="202" customFormat="1" ht="12">
      <c r="A830" s="156">
        <v>240314</v>
      </c>
      <c r="B830" s="157" t="s">
        <v>1409</v>
      </c>
      <c r="C830" s="211">
        <v>217368573</v>
      </c>
      <c r="D830" s="160" t="s">
        <v>744</v>
      </c>
      <c r="E830" s="154">
        <v>8721</v>
      </c>
      <c r="F830" s="159"/>
      <c r="G830" s="199"/>
      <c r="H830" s="200"/>
      <c r="I830" s="200"/>
      <c r="J830" s="201"/>
    </row>
    <row r="831" spans="1:10" s="202" customFormat="1" ht="12">
      <c r="A831" s="156">
        <v>240314</v>
      </c>
      <c r="B831" s="157" t="s">
        <v>1409</v>
      </c>
      <c r="C831" s="211">
        <v>217568575</v>
      </c>
      <c r="D831" s="160" t="s">
        <v>745</v>
      </c>
      <c r="E831" s="154">
        <v>49717</v>
      </c>
      <c r="F831" s="159"/>
      <c r="G831" s="199"/>
      <c r="H831" s="200"/>
      <c r="I831" s="200"/>
      <c r="J831" s="201"/>
    </row>
    <row r="832" spans="1:10" s="202" customFormat="1" ht="12">
      <c r="A832" s="156">
        <v>240314</v>
      </c>
      <c r="B832" s="157" t="s">
        <v>1409</v>
      </c>
      <c r="C832" s="211">
        <v>211568615</v>
      </c>
      <c r="D832" s="160" t="s">
        <v>746</v>
      </c>
      <c r="E832" s="154">
        <v>35850</v>
      </c>
      <c r="F832" s="159"/>
      <c r="G832" s="199"/>
      <c r="H832" s="200"/>
      <c r="I832" s="200"/>
      <c r="J832" s="201"/>
    </row>
    <row r="833" spans="1:10" s="202" customFormat="1" ht="12">
      <c r="A833" s="156">
        <v>240314</v>
      </c>
      <c r="B833" s="157" t="s">
        <v>1409</v>
      </c>
      <c r="C833" s="211">
        <v>215568655</v>
      </c>
      <c r="D833" s="160" t="s">
        <v>747</v>
      </c>
      <c r="E833" s="154">
        <v>26725</v>
      </c>
      <c r="F833" s="159"/>
      <c r="G833" s="199"/>
      <c r="H833" s="200"/>
      <c r="I833" s="200"/>
      <c r="J833" s="201"/>
    </row>
    <row r="834" spans="1:10" s="202" customFormat="1" ht="12">
      <c r="A834" s="156">
        <v>240314</v>
      </c>
      <c r="B834" s="157" t="s">
        <v>1409</v>
      </c>
      <c r="C834" s="211">
        <v>216968669</v>
      </c>
      <c r="D834" s="160" t="s">
        <v>748</v>
      </c>
      <c r="E834" s="154">
        <v>12414</v>
      </c>
      <c r="F834" s="159"/>
      <c r="G834" s="199"/>
      <c r="H834" s="200"/>
      <c r="I834" s="200"/>
      <c r="J834" s="201"/>
    </row>
    <row r="835" spans="1:10" s="202" customFormat="1" ht="12">
      <c r="A835" s="156">
        <v>240314</v>
      </c>
      <c r="B835" s="157" t="s">
        <v>1409</v>
      </c>
      <c r="C835" s="211">
        <v>217368673</v>
      </c>
      <c r="D835" s="160" t="s">
        <v>749</v>
      </c>
      <c r="E835" s="154">
        <v>3506</v>
      </c>
      <c r="F835" s="159"/>
      <c r="G835" s="199"/>
      <c r="H835" s="200"/>
      <c r="I835" s="200"/>
      <c r="J835" s="201"/>
    </row>
    <row r="836" spans="1:10" s="202" customFormat="1" ht="12">
      <c r="A836" s="156">
        <v>240314</v>
      </c>
      <c r="B836" s="157" t="s">
        <v>1409</v>
      </c>
      <c r="C836" s="211">
        <v>217968679</v>
      </c>
      <c r="D836" s="160" t="s">
        <v>750</v>
      </c>
      <c r="E836" s="154">
        <v>48608</v>
      </c>
      <c r="F836" s="159"/>
      <c r="G836" s="199"/>
      <c r="H836" s="200"/>
      <c r="I836" s="200"/>
      <c r="J836" s="201"/>
    </row>
    <row r="837" spans="1:10" s="202" customFormat="1" ht="12">
      <c r="A837" s="156">
        <v>240314</v>
      </c>
      <c r="B837" s="157" t="s">
        <v>1409</v>
      </c>
      <c r="C837" s="211">
        <v>218268682</v>
      </c>
      <c r="D837" s="160" t="s">
        <v>751</v>
      </c>
      <c r="E837" s="154">
        <v>3148</v>
      </c>
      <c r="F837" s="159"/>
      <c r="G837" s="199"/>
      <c r="H837" s="200"/>
      <c r="I837" s="200"/>
      <c r="J837" s="201"/>
    </row>
    <row r="838" spans="1:10" s="202" customFormat="1" ht="12">
      <c r="A838" s="156">
        <v>240314</v>
      </c>
      <c r="B838" s="157" t="s">
        <v>1409</v>
      </c>
      <c r="C838" s="211">
        <v>218468684</v>
      </c>
      <c r="D838" s="160" t="s">
        <v>752</v>
      </c>
      <c r="E838" s="154">
        <v>5293</v>
      </c>
      <c r="F838" s="159"/>
      <c r="G838" s="199"/>
      <c r="H838" s="200"/>
      <c r="I838" s="200"/>
      <c r="J838" s="201"/>
    </row>
    <row r="839" spans="1:10" s="202" customFormat="1" ht="12">
      <c r="A839" s="156">
        <v>240314</v>
      </c>
      <c r="B839" s="157" t="s">
        <v>1409</v>
      </c>
      <c r="C839" s="211">
        <v>218668686</v>
      </c>
      <c r="D839" s="160" t="s">
        <v>753</v>
      </c>
      <c r="E839" s="154">
        <v>3817</v>
      </c>
      <c r="F839" s="159"/>
      <c r="G839" s="199"/>
      <c r="H839" s="200"/>
      <c r="I839" s="200"/>
      <c r="J839" s="201"/>
    </row>
    <row r="840" spans="1:10" s="202" customFormat="1" ht="12">
      <c r="A840" s="156">
        <v>240314</v>
      </c>
      <c r="B840" s="157" t="s">
        <v>1409</v>
      </c>
      <c r="C840" s="211">
        <v>218968689</v>
      </c>
      <c r="D840" s="160" t="s">
        <v>754</v>
      </c>
      <c r="E840" s="154">
        <v>39639</v>
      </c>
      <c r="F840" s="159"/>
      <c r="G840" s="199"/>
      <c r="H840" s="200"/>
      <c r="I840" s="200"/>
      <c r="J840" s="201"/>
    </row>
    <row r="841" spans="1:10" s="202" customFormat="1" ht="12">
      <c r="A841" s="156">
        <v>240314</v>
      </c>
      <c r="B841" s="157" t="s">
        <v>1409</v>
      </c>
      <c r="C841" s="211">
        <v>210568705</v>
      </c>
      <c r="D841" s="160" t="s">
        <v>755</v>
      </c>
      <c r="E841" s="154">
        <v>2716</v>
      </c>
      <c r="F841" s="159"/>
      <c r="G841" s="199"/>
      <c r="H841" s="200"/>
      <c r="I841" s="200"/>
      <c r="J841" s="201"/>
    </row>
    <row r="842" spans="1:10" s="202" customFormat="1" ht="12">
      <c r="A842" s="156">
        <v>240314</v>
      </c>
      <c r="B842" s="157" t="s">
        <v>1409</v>
      </c>
      <c r="C842" s="211">
        <v>212068720</v>
      </c>
      <c r="D842" s="160" t="s">
        <v>756</v>
      </c>
      <c r="E842" s="154">
        <v>5415</v>
      </c>
      <c r="F842" s="159"/>
      <c r="G842" s="199"/>
      <c r="H842" s="200"/>
      <c r="I842" s="200"/>
      <c r="J842" s="201"/>
    </row>
    <row r="843" spans="1:10" s="202" customFormat="1" ht="12">
      <c r="A843" s="156">
        <v>240314</v>
      </c>
      <c r="B843" s="157" t="s">
        <v>1409</v>
      </c>
      <c r="C843" s="211">
        <v>214568745</v>
      </c>
      <c r="D843" s="160" t="s">
        <v>757</v>
      </c>
      <c r="E843" s="154">
        <v>11801</v>
      </c>
      <c r="F843" s="159"/>
      <c r="G843" s="199"/>
      <c r="H843" s="200"/>
      <c r="I843" s="200"/>
      <c r="J843" s="201"/>
    </row>
    <row r="844" spans="1:10" s="202" customFormat="1" ht="12">
      <c r="A844" s="156">
        <v>240314</v>
      </c>
      <c r="B844" s="157" t="s">
        <v>1409</v>
      </c>
      <c r="C844" s="211">
        <v>215568755</v>
      </c>
      <c r="D844" s="160" t="s">
        <v>758</v>
      </c>
      <c r="E844" s="154">
        <v>31860</v>
      </c>
      <c r="F844" s="159"/>
      <c r="G844" s="199"/>
      <c r="H844" s="200"/>
      <c r="I844" s="200"/>
      <c r="J844" s="201"/>
    </row>
    <row r="845" spans="1:10" s="202" customFormat="1" ht="12">
      <c r="A845" s="156">
        <v>240314</v>
      </c>
      <c r="B845" s="157" t="s">
        <v>1409</v>
      </c>
      <c r="C845" s="211">
        <v>217068770</v>
      </c>
      <c r="D845" s="160" t="s">
        <v>759</v>
      </c>
      <c r="E845" s="154">
        <v>12071</v>
      </c>
      <c r="F845" s="159"/>
      <c r="G845" s="199"/>
      <c r="H845" s="200"/>
      <c r="I845" s="200"/>
      <c r="J845" s="201"/>
    </row>
    <row r="846" spans="1:10" s="202" customFormat="1" ht="12">
      <c r="A846" s="156">
        <v>240314</v>
      </c>
      <c r="B846" s="157" t="s">
        <v>1409</v>
      </c>
      <c r="C846" s="211">
        <v>217368773</v>
      </c>
      <c r="D846" s="160" t="s">
        <v>760</v>
      </c>
      <c r="E846" s="154">
        <v>9937</v>
      </c>
      <c r="F846" s="159"/>
      <c r="G846" s="199"/>
      <c r="H846" s="200"/>
      <c r="I846" s="200"/>
      <c r="J846" s="201"/>
    </row>
    <row r="847" spans="1:10" s="202" customFormat="1" ht="12">
      <c r="A847" s="156">
        <v>240314</v>
      </c>
      <c r="B847" s="157" t="s">
        <v>1409</v>
      </c>
      <c r="C847" s="211">
        <v>218068780</v>
      </c>
      <c r="D847" s="160" t="s">
        <v>761</v>
      </c>
      <c r="E847" s="154">
        <v>4328</v>
      </c>
      <c r="F847" s="159"/>
      <c r="G847" s="199"/>
      <c r="H847" s="200"/>
      <c r="I847" s="200"/>
      <c r="J847" s="201"/>
    </row>
    <row r="848" spans="1:10" s="202" customFormat="1" ht="12">
      <c r="A848" s="156">
        <v>240314</v>
      </c>
      <c r="B848" s="157" t="s">
        <v>1409</v>
      </c>
      <c r="C848" s="211">
        <v>212068820</v>
      </c>
      <c r="D848" s="160" t="s">
        <v>762</v>
      </c>
      <c r="E848" s="154">
        <v>6300</v>
      </c>
      <c r="F848" s="159"/>
      <c r="G848" s="199"/>
      <c r="H848" s="200"/>
      <c r="I848" s="200"/>
      <c r="J848" s="201"/>
    </row>
    <row r="849" spans="1:10" s="202" customFormat="1" ht="12">
      <c r="A849" s="156">
        <v>240314</v>
      </c>
      <c r="B849" s="157" t="s">
        <v>1409</v>
      </c>
      <c r="C849" s="211">
        <v>215568855</v>
      </c>
      <c r="D849" s="160" t="s">
        <v>763</v>
      </c>
      <c r="E849" s="154">
        <v>5287</v>
      </c>
      <c r="F849" s="159"/>
      <c r="G849" s="199"/>
      <c r="H849" s="200"/>
      <c r="I849" s="200"/>
      <c r="J849" s="201"/>
    </row>
    <row r="850" spans="1:10" s="202" customFormat="1" ht="12">
      <c r="A850" s="156">
        <v>240314</v>
      </c>
      <c r="B850" s="157" t="s">
        <v>1409</v>
      </c>
      <c r="C850" s="211">
        <v>216168861</v>
      </c>
      <c r="D850" s="160" t="s">
        <v>764</v>
      </c>
      <c r="E850" s="154">
        <v>24284</v>
      </c>
      <c r="F850" s="159"/>
      <c r="G850" s="199"/>
      <c r="H850" s="200"/>
      <c r="I850" s="200"/>
      <c r="J850" s="201"/>
    </row>
    <row r="851" spans="1:10" s="202" customFormat="1" ht="12">
      <c r="A851" s="156">
        <v>240314</v>
      </c>
      <c r="B851" s="157" t="s">
        <v>1409</v>
      </c>
      <c r="C851" s="211">
        <v>216768867</v>
      </c>
      <c r="D851" s="160" t="s">
        <v>765</v>
      </c>
      <c r="E851" s="154">
        <v>1695</v>
      </c>
      <c r="F851" s="159"/>
      <c r="G851" s="199"/>
      <c r="H851" s="200"/>
      <c r="I851" s="200"/>
      <c r="J851" s="201"/>
    </row>
    <row r="852" spans="1:10" s="202" customFormat="1" ht="12">
      <c r="A852" s="156">
        <v>240314</v>
      </c>
      <c r="B852" s="157" t="s">
        <v>1409</v>
      </c>
      <c r="C852" s="211">
        <v>217268872</v>
      </c>
      <c r="D852" s="160" t="s">
        <v>766</v>
      </c>
      <c r="E852" s="154">
        <v>6427</v>
      </c>
      <c r="F852" s="159"/>
      <c r="G852" s="199"/>
      <c r="H852" s="200"/>
      <c r="I852" s="200"/>
      <c r="J852" s="201"/>
    </row>
    <row r="853" spans="1:10" s="202" customFormat="1" ht="12">
      <c r="A853" s="156">
        <v>240314</v>
      </c>
      <c r="B853" s="157" t="s">
        <v>1409</v>
      </c>
      <c r="C853" s="211">
        <v>219568895</v>
      </c>
      <c r="D853" s="160" t="s">
        <v>767</v>
      </c>
      <c r="E853" s="154">
        <v>9004</v>
      </c>
      <c r="F853" s="159"/>
      <c r="G853" s="199"/>
      <c r="H853" s="200"/>
      <c r="I853" s="200"/>
      <c r="J853" s="201"/>
    </row>
    <row r="854" spans="1:10" s="202" customFormat="1" ht="12">
      <c r="A854" s="156">
        <v>240314</v>
      </c>
      <c r="B854" s="157" t="s">
        <v>1409</v>
      </c>
      <c r="C854" s="211">
        <v>211070110</v>
      </c>
      <c r="D854" s="160" t="s">
        <v>768</v>
      </c>
      <c r="E854" s="154">
        <v>17351</v>
      </c>
      <c r="F854" s="159"/>
      <c r="G854" s="199"/>
      <c r="H854" s="200"/>
      <c r="I854" s="200"/>
      <c r="J854" s="201"/>
    </row>
    <row r="855" spans="1:10" s="202" customFormat="1" ht="12">
      <c r="A855" s="156">
        <v>240314</v>
      </c>
      <c r="B855" s="157" t="s">
        <v>1409</v>
      </c>
      <c r="C855" s="211">
        <v>212470124</v>
      </c>
      <c r="D855" s="160" t="s">
        <v>769</v>
      </c>
      <c r="E855" s="154">
        <v>24740</v>
      </c>
      <c r="F855" s="159"/>
      <c r="G855" s="199"/>
      <c r="H855" s="200"/>
      <c r="I855" s="200"/>
      <c r="J855" s="201"/>
    </row>
    <row r="856" spans="1:10" s="202" customFormat="1" ht="12">
      <c r="A856" s="156">
        <v>240314</v>
      </c>
      <c r="B856" s="157" t="s">
        <v>1409</v>
      </c>
      <c r="C856" s="211">
        <v>210470204</v>
      </c>
      <c r="D856" s="160" t="s">
        <v>770</v>
      </c>
      <c r="E856" s="154">
        <v>12570</v>
      </c>
      <c r="F856" s="159"/>
      <c r="G856" s="199"/>
      <c r="H856" s="200"/>
      <c r="I856" s="200"/>
      <c r="J856" s="201"/>
    </row>
    <row r="857" spans="1:10" s="202" customFormat="1" ht="12">
      <c r="A857" s="156">
        <v>240314</v>
      </c>
      <c r="B857" s="157" t="s">
        <v>1409</v>
      </c>
      <c r="C857" s="211">
        <v>211570215</v>
      </c>
      <c r="D857" s="160" t="s">
        <v>771</v>
      </c>
      <c r="E857" s="154">
        <v>81951</v>
      </c>
      <c r="F857" s="159"/>
      <c r="G857" s="199"/>
      <c r="H857" s="200"/>
      <c r="I857" s="200"/>
      <c r="J857" s="201"/>
    </row>
    <row r="858" spans="1:10" s="202" customFormat="1" ht="12">
      <c r="A858" s="156">
        <v>240314</v>
      </c>
      <c r="B858" s="157" t="s">
        <v>1409</v>
      </c>
      <c r="C858" s="211">
        <v>89970221</v>
      </c>
      <c r="D858" s="160" t="s">
        <v>772</v>
      </c>
      <c r="E858" s="154">
        <v>21707</v>
      </c>
      <c r="F858" s="159"/>
      <c r="G858" s="199"/>
      <c r="H858" s="200"/>
      <c r="I858" s="200"/>
      <c r="J858" s="201"/>
    </row>
    <row r="859" spans="1:10" s="202" customFormat="1" ht="12">
      <c r="A859" s="156">
        <v>240314</v>
      </c>
      <c r="B859" s="157" t="s">
        <v>1409</v>
      </c>
      <c r="C859" s="211">
        <v>213070230</v>
      </c>
      <c r="D859" s="160" t="s">
        <v>773</v>
      </c>
      <c r="E859" s="154">
        <v>8395</v>
      </c>
      <c r="F859" s="159"/>
      <c r="G859" s="199"/>
      <c r="H859" s="200"/>
      <c r="I859" s="200"/>
      <c r="J859" s="201"/>
    </row>
    <row r="860" spans="1:10" s="202" customFormat="1" ht="12">
      <c r="A860" s="156">
        <v>240314</v>
      </c>
      <c r="B860" s="157" t="s">
        <v>1409</v>
      </c>
      <c r="C860" s="211">
        <v>213370233</v>
      </c>
      <c r="D860" s="160" t="s">
        <v>774</v>
      </c>
      <c r="E860" s="154">
        <v>14272</v>
      </c>
      <c r="F860" s="159"/>
      <c r="G860" s="199"/>
      <c r="H860" s="200"/>
      <c r="I860" s="200"/>
      <c r="J860" s="201"/>
    </row>
    <row r="861" spans="1:10" s="202" customFormat="1" ht="12">
      <c r="A861" s="156">
        <v>240314</v>
      </c>
      <c r="B861" s="157" t="s">
        <v>1409</v>
      </c>
      <c r="C861" s="211">
        <v>213570235</v>
      </c>
      <c r="D861" s="160" t="s">
        <v>775</v>
      </c>
      <c r="E861" s="154">
        <v>31863</v>
      </c>
      <c r="F861" s="159"/>
      <c r="G861" s="199"/>
      <c r="H861" s="200"/>
      <c r="I861" s="200"/>
      <c r="J861" s="201"/>
    </row>
    <row r="862" spans="1:10" s="202" customFormat="1" ht="12">
      <c r="A862" s="156">
        <v>240314</v>
      </c>
      <c r="B862" s="157" t="s">
        <v>1409</v>
      </c>
      <c r="C862" s="211">
        <v>216570265</v>
      </c>
      <c r="D862" s="160" t="s">
        <v>776</v>
      </c>
      <c r="E862" s="154">
        <v>31490</v>
      </c>
      <c r="F862" s="159"/>
      <c r="G862" s="199"/>
      <c r="H862" s="200"/>
      <c r="I862" s="200"/>
      <c r="J862" s="201"/>
    </row>
    <row r="863" spans="1:10" s="202" customFormat="1" ht="12">
      <c r="A863" s="156">
        <v>240314</v>
      </c>
      <c r="B863" s="157" t="s">
        <v>1409</v>
      </c>
      <c r="C863" s="211">
        <v>210070400</v>
      </c>
      <c r="D863" s="160" t="s">
        <v>777</v>
      </c>
      <c r="E863" s="154">
        <v>21170</v>
      </c>
      <c r="F863" s="159"/>
      <c r="G863" s="199"/>
      <c r="H863" s="200"/>
      <c r="I863" s="200"/>
      <c r="J863" s="201"/>
    </row>
    <row r="864" spans="1:10" s="202" customFormat="1" ht="12">
      <c r="A864" s="156">
        <v>240314</v>
      </c>
      <c r="B864" s="157" t="s">
        <v>1409</v>
      </c>
      <c r="C864" s="211">
        <v>211870418</v>
      </c>
      <c r="D864" s="160" t="s">
        <v>778</v>
      </c>
      <c r="E864" s="154">
        <v>38222</v>
      </c>
      <c r="F864" s="159"/>
      <c r="G864" s="199"/>
      <c r="H864" s="200"/>
      <c r="I864" s="200"/>
      <c r="J864" s="201"/>
    </row>
    <row r="865" spans="1:10" s="202" customFormat="1" ht="12">
      <c r="A865" s="156">
        <v>240314</v>
      </c>
      <c r="B865" s="157" t="s">
        <v>1409</v>
      </c>
      <c r="C865" s="211">
        <v>212970429</v>
      </c>
      <c r="D865" s="160" t="s">
        <v>779</v>
      </c>
      <c r="E865" s="154">
        <v>74574</v>
      </c>
      <c r="F865" s="159"/>
      <c r="G865" s="199"/>
      <c r="H865" s="200"/>
      <c r="I865" s="200"/>
      <c r="J865" s="201"/>
    </row>
    <row r="866" spans="1:10" s="202" customFormat="1" ht="12">
      <c r="A866" s="156">
        <v>240314</v>
      </c>
      <c r="B866" s="157" t="s">
        <v>1409</v>
      </c>
      <c r="C866" s="211">
        <v>217370473</v>
      </c>
      <c r="D866" s="160" t="s">
        <v>780</v>
      </c>
      <c r="E866" s="154">
        <v>20294</v>
      </c>
      <c r="F866" s="159"/>
      <c r="G866" s="199"/>
      <c r="H866" s="200"/>
      <c r="I866" s="200"/>
      <c r="J866" s="201"/>
    </row>
    <row r="867" spans="1:10" s="202" customFormat="1" ht="12">
      <c r="A867" s="156">
        <v>240314</v>
      </c>
      <c r="B867" s="157" t="s">
        <v>1409</v>
      </c>
      <c r="C867" s="211">
        <v>210870508</v>
      </c>
      <c r="D867" s="160" t="s">
        <v>781</v>
      </c>
      <c r="E867" s="154">
        <v>39948</v>
      </c>
      <c r="F867" s="159"/>
      <c r="G867" s="199"/>
      <c r="H867" s="200"/>
      <c r="I867" s="200"/>
      <c r="J867" s="201"/>
    </row>
    <row r="868" spans="1:10" s="202" customFormat="1" ht="12">
      <c r="A868" s="156">
        <v>240314</v>
      </c>
      <c r="B868" s="157" t="s">
        <v>1409</v>
      </c>
      <c r="C868" s="211">
        <v>212370523</v>
      </c>
      <c r="D868" s="160" t="s">
        <v>782</v>
      </c>
      <c r="E868" s="154">
        <v>25214</v>
      </c>
      <c r="F868" s="159"/>
      <c r="G868" s="199"/>
      <c r="H868" s="200"/>
      <c r="I868" s="200"/>
      <c r="J868" s="201"/>
    </row>
    <row r="869" spans="1:10" s="202" customFormat="1" ht="12">
      <c r="A869" s="156">
        <v>240314</v>
      </c>
      <c r="B869" s="157" t="s">
        <v>1409</v>
      </c>
      <c r="C869" s="211">
        <v>217070670</v>
      </c>
      <c r="D869" s="160" t="s">
        <v>783</v>
      </c>
      <c r="E869" s="154">
        <v>70887</v>
      </c>
      <c r="F869" s="159"/>
      <c r="G869" s="199"/>
      <c r="H869" s="200"/>
      <c r="I869" s="200"/>
      <c r="J869" s="201"/>
    </row>
    <row r="870" spans="1:10" s="202" customFormat="1" ht="12">
      <c r="A870" s="156">
        <v>240314</v>
      </c>
      <c r="B870" s="157" t="s">
        <v>1409</v>
      </c>
      <c r="C870" s="211">
        <v>217870678</v>
      </c>
      <c r="D870" s="160" t="s">
        <v>784</v>
      </c>
      <c r="E870" s="154">
        <v>49181</v>
      </c>
      <c r="F870" s="159"/>
      <c r="G870" s="199"/>
      <c r="H870" s="200"/>
      <c r="I870" s="200"/>
      <c r="J870" s="201"/>
    </row>
    <row r="871" spans="1:10" s="202" customFormat="1" ht="12">
      <c r="A871" s="156">
        <v>240314</v>
      </c>
      <c r="B871" s="157" t="s">
        <v>1409</v>
      </c>
      <c r="C871" s="211">
        <v>210270702</v>
      </c>
      <c r="D871" s="160" t="s">
        <v>785</v>
      </c>
      <c r="E871" s="154">
        <v>20550</v>
      </c>
      <c r="F871" s="159"/>
      <c r="G871" s="199"/>
      <c r="H871" s="200"/>
      <c r="I871" s="200"/>
      <c r="J871" s="201"/>
    </row>
    <row r="872" spans="1:10" s="202" customFormat="1" ht="12">
      <c r="A872" s="156">
        <v>240314</v>
      </c>
      <c r="B872" s="157" t="s">
        <v>1409</v>
      </c>
      <c r="C872" s="211">
        <v>210870708</v>
      </c>
      <c r="D872" s="160" t="s">
        <v>786</v>
      </c>
      <c r="E872" s="154">
        <v>83564</v>
      </c>
      <c r="F872" s="159"/>
      <c r="G872" s="199"/>
      <c r="H872" s="200"/>
      <c r="I872" s="200"/>
      <c r="J872" s="201"/>
    </row>
    <row r="873" spans="1:10" s="202" customFormat="1" ht="12">
      <c r="A873" s="156">
        <v>240314</v>
      </c>
      <c r="B873" s="157" t="s">
        <v>1409</v>
      </c>
      <c r="C873" s="211">
        <v>211370713</v>
      </c>
      <c r="D873" s="160" t="s">
        <v>787</v>
      </c>
      <c r="E873" s="154">
        <v>98321</v>
      </c>
      <c r="F873" s="159"/>
      <c r="G873" s="199"/>
      <c r="H873" s="200"/>
      <c r="I873" s="200"/>
      <c r="J873" s="201"/>
    </row>
    <row r="874" spans="1:10" s="202" customFormat="1" ht="12">
      <c r="A874" s="156">
        <v>240314</v>
      </c>
      <c r="B874" s="157" t="s">
        <v>1409</v>
      </c>
      <c r="C874" s="211">
        <v>211770717</v>
      </c>
      <c r="D874" s="160" t="s">
        <v>788</v>
      </c>
      <c r="E874" s="154">
        <v>30189</v>
      </c>
      <c r="F874" s="159"/>
      <c r="G874" s="199"/>
      <c r="H874" s="200"/>
      <c r="I874" s="200"/>
      <c r="J874" s="201"/>
    </row>
    <row r="875" spans="1:10" s="202" customFormat="1" ht="12">
      <c r="A875" s="156">
        <v>240314</v>
      </c>
      <c r="B875" s="157" t="s">
        <v>1409</v>
      </c>
      <c r="C875" s="211">
        <v>214270742</v>
      </c>
      <c r="D875" s="160" t="s">
        <v>789</v>
      </c>
      <c r="E875" s="154">
        <v>42766</v>
      </c>
      <c r="F875" s="159"/>
      <c r="G875" s="199"/>
      <c r="H875" s="200"/>
      <c r="I875" s="200"/>
      <c r="J875" s="201"/>
    </row>
    <row r="876" spans="1:10" s="202" customFormat="1" ht="12">
      <c r="A876" s="156">
        <v>240314</v>
      </c>
      <c r="B876" s="157" t="s">
        <v>1409</v>
      </c>
      <c r="C876" s="211">
        <v>217170771</v>
      </c>
      <c r="D876" s="160" t="s">
        <v>790</v>
      </c>
      <c r="E876" s="154">
        <v>52265</v>
      </c>
      <c r="F876" s="159"/>
      <c r="G876" s="199"/>
      <c r="H876" s="200"/>
      <c r="I876" s="200"/>
      <c r="J876" s="201"/>
    </row>
    <row r="877" spans="1:10" s="202" customFormat="1" ht="12">
      <c r="A877" s="156">
        <v>240314</v>
      </c>
      <c r="B877" s="157" t="s">
        <v>1409</v>
      </c>
      <c r="C877" s="211">
        <v>212070820</v>
      </c>
      <c r="D877" s="160" t="s">
        <v>791</v>
      </c>
      <c r="E877" s="154">
        <v>40565</v>
      </c>
      <c r="F877" s="159"/>
      <c r="G877" s="199"/>
      <c r="H877" s="200"/>
      <c r="I877" s="200"/>
      <c r="J877" s="201"/>
    </row>
    <row r="878" spans="1:10" s="202" customFormat="1" ht="12">
      <c r="A878" s="156">
        <v>240314</v>
      </c>
      <c r="B878" s="157" t="s">
        <v>1409</v>
      </c>
      <c r="C878" s="211">
        <v>212370823</v>
      </c>
      <c r="D878" s="160" t="s">
        <v>792</v>
      </c>
      <c r="E878" s="154">
        <v>35003</v>
      </c>
      <c r="F878" s="159"/>
      <c r="G878" s="199"/>
      <c r="H878" s="200"/>
      <c r="I878" s="200"/>
      <c r="J878" s="201"/>
    </row>
    <row r="879" spans="1:10" s="202" customFormat="1" ht="12">
      <c r="A879" s="156">
        <v>240314</v>
      </c>
      <c r="B879" s="157" t="s">
        <v>1409</v>
      </c>
      <c r="C879" s="211">
        <v>212473024</v>
      </c>
      <c r="D879" s="160" t="s">
        <v>793</v>
      </c>
      <c r="E879" s="154">
        <v>5831</v>
      </c>
      <c r="F879" s="159"/>
      <c r="G879" s="199"/>
      <c r="H879" s="200"/>
      <c r="I879" s="200"/>
      <c r="J879" s="201"/>
    </row>
    <row r="880" spans="1:10" s="202" customFormat="1" ht="12">
      <c r="A880" s="156">
        <v>240314</v>
      </c>
      <c r="B880" s="157" t="s">
        <v>1409</v>
      </c>
      <c r="C880" s="211">
        <v>212673026</v>
      </c>
      <c r="D880" s="160" t="s">
        <v>794</v>
      </c>
      <c r="E880" s="154">
        <v>10820</v>
      </c>
      <c r="F880" s="159"/>
      <c r="G880" s="199"/>
      <c r="H880" s="200"/>
      <c r="I880" s="200"/>
      <c r="J880" s="201"/>
    </row>
    <row r="881" spans="1:10" s="202" customFormat="1" ht="12">
      <c r="A881" s="156">
        <v>240314</v>
      </c>
      <c r="B881" s="157" t="s">
        <v>1409</v>
      </c>
      <c r="C881" s="211">
        <v>213073030</v>
      </c>
      <c r="D881" s="160" t="s">
        <v>795</v>
      </c>
      <c r="E881" s="154">
        <v>10260</v>
      </c>
      <c r="F881" s="159"/>
      <c r="G881" s="199"/>
      <c r="H881" s="200"/>
      <c r="I881" s="200"/>
      <c r="J881" s="201"/>
    </row>
    <row r="882" spans="1:10" s="202" customFormat="1" ht="12">
      <c r="A882" s="156">
        <v>240314</v>
      </c>
      <c r="B882" s="157" t="s">
        <v>1409</v>
      </c>
      <c r="C882" s="211">
        <v>214373043</v>
      </c>
      <c r="D882" s="160" t="s">
        <v>796</v>
      </c>
      <c r="E882" s="154">
        <v>12545</v>
      </c>
      <c r="F882" s="159"/>
      <c r="G882" s="199"/>
      <c r="H882" s="200"/>
      <c r="I882" s="200"/>
      <c r="J882" s="201"/>
    </row>
    <row r="883" spans="1:10" s="202" customFormat="1" ht="12">
      <c r="A883" s="156">
        <v>240314</v>
      </c>
      <c r="B883" s="157" t="s">
        <v>1409</v>
      </c>
      <c r="C883" s="211">
        <v>215573055</v>
      </c>
      <c r="D883" s="160" t="s">
        <v>797</v>
      </c>
      <c r="E883" s="154">
        <v>17524</v>
      </c>
      <c r="F883" s="159"/>
      <c r="G883" s="199"/>
      <c r="H883" s="200"/>
      <c r="I883" s="200"/>
      <c r="J883" s="201"/>
    </row>
    <row r="884" spans="1:10" s="202" customFormat="1" ht="12">
      <c r="A884" s="156">
        <v>240314</v>
      </c>
      <c r="B884" s="157" t="s">
        <v>1409</v>
      </c>
      <c r="C884" s="211">
        <v>216773067</v>
      </c>
      <c r="D884" s="160" t="s">
        <v>798</v>
      </c>
      <c r="E884" s="154">
        <v>32362</v>
      </c>
      <c r="F884" s="159"/>
      <c r="G884" s="199"/>
      <c r="H884" s="200"/>
      <c r="I884" s="200"/>
      <c r="J884" s="201"/>
    </row>
    <row r="885" spans="1:10" s="202" customFormat="1" ht="12">
      <c r="A885" s="156">
        <v>240314</v>
      </c>
      <c r="B885" s="157" t="s">
        <v>1409</v>
      </c>
      <c r="C885" s="211">
        <v>212473124</v>
      </c>
      <c r="D885" s="160" t="s">
        <v>799</v>
      </c>
      <c r="E885" s="154">
        <v>22049</v>
      </c>
      <c r="F885" s="159"/>
      <c r="G885" s="199"/>
      <c r="H885" s="200"/>
      <c r="I885" s="200"/>
      <c r="J885" s="201"/>
    </row>
    <row r="886" spans="1:10" s="202" customFormat="1" ht="12">
      <c r="A886" s="156">
        <v>240314</v>
      </c>
      <c r="B886" s="157" t="s">
        <v>1409</v>
      </c>
      <c r="C886" s="211">
        <v>214873148</v>
      </c>
      <c r="D886" s="160" t="s">
        <v>800</v>
      </c>
      <c r="E886" s="154">
        <v>9377</v>
      </c>
      <c r="F886" s="159"/>
      <c r="G886" s="199"/>
      <c r="H886" s="200"/>
      <c r="I886" s="200"/>
      <c r="J886" s="201"/>
    </row>
    <row r="887" spans="1:10" s="202" customFormat="1" ht="12">
      <c r="A887" s="156">
        <v>240314</v>
      </c>
      <c r="B887" s="157" t="s">
        <v>1409</v>
      </c>
      <c r="C887" s="211">
        <v>215273152</v>
      </c>
      <c r="D887" s="160" t="s">
        <v>801</v>
      </c>
      <c r="E887" s="154">
        <v>8051</v>
      </c>
      <c r="F887" s="159"/>
      <c r="G887" s="199"/>
      <c r="H887" s="200"/>
      <c r="I887" s="200"/>
      <c r="J887" s="201"/>
    </row>
    <row r="888" spans="1:10" s="202" customFormat="1" ht="12">
      <c r="A888" s="156">
        <v>240314</v>
      </c>
      <c r="B888" s="157" t="s">
        <v>1409</v>
      </c>
      <c r="C888" s="211">
        <v>216873168</v>
      </c>
      <c r="D888" s="160" t="s">
        <v>802</v>
      </c>
      <c r="E888" s="154">
        <v>68640</v>
      </c>
      <c r="F888" s="159"/>
      <c r="G888" s="199"/>
      <c r="H888" s="200"/>
      <c r="I888" s="200"/>
      <c r="J888" s="201"/>
    </row>
    <row r="889" spans="1:10" s="202" customFormat="1" ht="12">
      <c r="A889" s="156">
        <v>240314</v>
      </c>
      <c r="B889" s="157" t="s">
        <v>1409</v>
      </c>
      <c r="C889" s="211">
        <v>210073200</v>
      </c>
      <c r="D889" s="160" t="s">
        <v>803</v>
      </c>
      <c r="E889" s="154">
        <v>11436</v>
      </c>
      <c r="F889" s="159"/>
      <c r="G889" s="199"/>
      <c r="H889" s="200"/>
      <c r="I889" s="200"/>
      <c r="J889" s="201"/>
    </row>
    <row r="890" spans="1:10" s="202" customFormat="1" ht="12">
      <c r="A890" s="156">
        <v>240314</v>
      </c>
      <c r="B890" s="157" t="s">
        <v>1409</v>
      </c>
      <c r="C890" s="211">
        <v>211773217</v>
      </c>
      <c r="D890" s="160" t="s">
        <v>804</v>
      </c>
      <c r="E890" s="154">
        <v>55627</v>
      </c>
      <c r="F890" s="159"/>
      <c r="G890" s="199"/>
      <c r="H890" s="200"/>
      <c r="I890" s="200"/>
      <c r="J890" s="201"/>
    </row>
    <row r="891" spans="1:10" s="202" customFormat="1" ht="12">
      <c r="A891" s="156">
        <v>240314</v>
      </c>
      <c r="B891" s="157" t="s">
        <v>1409</v>
      </c>
      <c r="C891" s="211">
        <v>212673226</v>
      </c>
      <c r="D891" s="160" t="s">
        <v>805</v>
      </c>
      <c r="E891" s="154">
        <v>12838</v>
      </c>
      <c r="F891" s="159"/>
      <c r="G891" s="199"/>
      <c r="H891" s="200"/>
      <c r="I891" s="200"/>
      <c r="J891" s="201"/>
    </row>
    <row r="892" spans="1:10" s="202" customFormat="1" ht="12">
      <c r="A892" s="156">
        <v>240314</v>
      </c>
      <c r="B892" s="157" t="s">
        <v>1409</v>
      </c>
      <c r="C892" s="211">
        <v>213673236</v>
      </c>
      <c r="D892" s="160" t="s">
        <v>806</v>
      </c>
      <c r="E892" s="154">
        <v>10926</v>
      </c>
      <c r="F892" s="159"/>
      <c r="G892" s="199"/>
      <c r="H892" s="200"/>
      <c r="I892" s="200"/>
      <c r="J892" s="201"/>
    </row>
    <row r="893" spans="1:10" s="202" customFormat="1" ht="12">
      <c r="A893" s="156">
        <v>240314</v>
      </c>
      <c r="B893" s="157" t="s">
        <v>1409</v>
      </c>
      <c r="C893" s="211">
        <v>216873268</v>
      </c>
      <c r="D893" s="160" t="s">
        <v>807</v>
      </c>
      <c r="E893" s="154">
        <v>75408</v>
      </c>
      <c r="F893" s="159"/>
      <c r="G893" s="199"/>
      <c r="H893" s="200"/>
      <c r="I893" s="200"/>
      <c r="J893" s="201"/>
    </row>
    <row r="894" spans="1:10" s="202" customFormat="1" ht="12">
      <c r="A894" s="156">
        <v>240314</v>
      </c>
      <c r="B894" s="157" t="s">
        <v>1409</v>
      </c>
      <c r="C894" s="211">
        <v>217073270</v>
      </c>
      <c r="D894" s="160" t="s">
        <v>808</v>
      </c>
      <c r="E894" s="154">
        <v>10770</v>
      </c>
      <c r="F894" s="159"/>
      <c r="G894" s="199"/>
      <c r="H894" s="200"/>
      <c r="I894" s="200"/>
      <c r="J894" s="201"/>
    </row>
    <row r="895" spans="1:10" s="202" customFormat="1" ht="12">
      <c r="A895" s="156">
        <v>240314</v>
      </c>
      <c r="B895" s="157" t="s">
        <v>1409</v>
      </c>
      <c r="C895" s="211">
        <v>217573275</v>
      </c>
      <c r="D895" s="160" t="s">
        <v>809</v>
      </c>
      <c r="E895" s="154">
        <v>28329</v>
      </c>
      <c r="F895" s="159"/>
      <c r="G895" s="199"/>
      <c r="H895" s="200"/>
      <c r="I895" s="200"/>
      <c r="J895" s="201"/>
    </row>
    <row r="896" spans="1:10" s="202" customFormat="1" ht="12">
      <c r="A896" s="156">
        <v>240314</v>
      </c>
      <c r="B896" s="157" t="s">
        <v>1409</v>
      </c>
      <c r="C896" s="211">
        <v>218373283</v>
      </c>
      <c r="D896" s="160" t="s">
        <v>810</v>
      </c>
      <c r="E896" s="154">
        <v>37127</v>
      </c>
      <c r="F896" s="159"/>
      <c r="G896" s="199"/>
      <c r="H896" s="200"/>
      <c r="I896" s="200"/>
      <c r="J896" s="201"/>
    </row>
    <row r="897" spans="1:10" s="202" customFormat="1" ht="12">
      <c r="A897" s="156">
        <v>240314</v>
      </c>
      <c r="B897" s="157" t="s">
        <v>1409</v>
      </c>
      <c r="C897" s="211">
        <v>214773347</v>
      </c>
      <c r="D897" s="160" t="s">
        <v>811</v>
      </c>
      <c r="E897" s="154">
        <v>9534</v>
      </c>
      <c r="F897" s="159"/>
      <c r="G897" s="199"/>
      <c r="H897" s="200"/>
      <c r="I897" s="200"/>
      <c r="J897" s="201"/>
    </row>
    <row r="898" spans="1:10" s="202" customFormat="1" ht="12">
      <c r="A898" s="156">
        <v>240314</v>
      </c>
      <c r="B898" s="157" t="s">
        <v>1409</v>
      </c>
      <c r="C898" s="211">
        <v>214973349</v>
      </c>
      <c r="D898" s="160" t="s">
        <v>812</v>
      </c>
      <c r="E898" s="154">
        <v>31346</v>
      </c>
      <c r="F898" s="159"/>
      <c r="G898" s="199"/>
      <c r="H898" s="200"/>
      <c r="I898" s="200"/>
      <c r="J898" s="201"/>
    </row>
    <row r="899" spans="1:10" s="202" customFormat="1" ht="12">
      <c r="A899" s="156">
        <v>240314</v>
      </c>
      <c r="B899" s="157" t="s">
        <v>1409</v>
      </c>
      <c r="C899" s="211">
        <v>215273352</v>
      </c>
      <c r="D899" s="160" t="s">
        <v>813</v>
      </c>
      <c r="E899" s="154">
        <v>16495</v>
      </c>
      <c r="F899" s="159"/>
      <c r="G899" s="199"/>
      <c r="H899" s="200"/>
      <c r="I899" s="200"/>
      <c r="J899" s="201"/>
    </row>
    <row r="900" spans="1:10" s="202" customFormat="1" ht="12">
      <c r="A900" s="156">
        <v>240314</v>
      </c>
      <c r="B900" s="157" t="s">
        <v>1409</v>
      </c>
      <c r="C900" s="211">
        <v>210873408</v>
      </c>
      <c r="D900" s="160" t="s">
        <v>814</v>
      </c>
      <c r="E900" s="154">
        <v>22175</v>
      </c>
      <c r="F900" s="159"/>
      <c r="G900" s="199"/>
      <c r="H900" s="200"/>
      <c r="I900" s="200"/>
      <c r="J900" s="201"/>
    </row>
    <row r="901" spans="1:10" s="202" customFormat="1" ht="12">
      <c r="A901" s="156">
        <v>240314</v>
      </c>
      <c r="B901" s="157" t="s">
        <v>1409</v>
      </c>
      <c r="C901" s="211">
        <v>211173411</v>
      </c>
      <c r="D901" s="160" t="s">
        <v>815</v>
      </c>
      <c r="E901" s="154">
        <v>50176</v>
      </c>
      <c r="F901" s="159"/>
      <c r="G901" s="199"/>
      <c r="H901" s="200"/>
      <c r="I901" s="200"/>
      <c r="J901" s="201"/>
    </row>
    <row r="902" spans="1:10" s="202" customFormat="1" ht="12">
      <c r="A902" s="156">
        <v>240314</v>
      </c>
      <c r="B902" s="157" t="s">
        <v>1409</v>
      </c>
      <c r="C902" s="211">
        <v>214373443</v>
      </c>
      <c r="D902" s="160" t="s">
        <v>816</v>
      </c>
      <c r="E902" s="154">
        <v>39054</v>
      </c>
      <c r="F902" s="159"/>
      <c r="G902" s="199"/>
      <c r="H902" s="200"/>
      <c r="I902" s="200"/>
      <c r="J902" s="201"/>
    </row>
    <row r="903" spans="1:10" s="202" customFormat="1" ht="12">
      <c r="A903" s="156">
        <v>240314</v>
      </c>
      <c r="B903" s="157" t="s">
        <v>1409</v>
      </c>
      <c r="C903" s="211">
        <v>214973449</v>
      </c>
      <c r="D903" s="160" t="s">
        <v>817</v>
      </c>
      <c r="E903" s="154">
        <v>41051</v>
      </c>
      <c r="F903" s="159"/>
      <c r="G903" s="199"/>
      <c r="H903" s="200"/>
      <c r="I903" s="200"/>
      <c r="J903" s="201"/>
    </row>
    <row r="904" spans="1:10" s="202" customFormat="1" ht="12">
      <c r="A904" s="156">
        <v>240314</v>
      </c>
      <c r="B904" s="157" t="s">
        <v>1409</v>
      </c>
      <c r="C904" s="211">
        <v>216173461</v>
      </c>
      <c r="D904" s="160" t="s">
        <v>818</v>
      </c>
      <c r="E904" s="154">
        <v>6346</v>
      </c>
      <c r="F904" s="159"/>
      <c r="G904" s="199"/>
      <c r="H904" s="200"/>
      <c r="I904" s="200"/>
      <c r="J904" s="201"/>
    </row>
    <row r="905" spans="1:10" s="202" customFormat="1" ht="12">
      <c r="A905" s="156">
        <v>240314</v>
      </c>
      <c r="B905" s="157" t="s">
        <v>1409</v>
      </c>
      <c r="C905" s="211">
        <v>218373483</v>
      </c>
      <c r="D905" s="160" t="s">
        <v>819</v>
      </c>
      <c r="E905" s="154">
        <v>24869</v>
      </c>
      <c r="F905" s="159"/>
      <c r="G905" s="199"/>
      <c r="H905" s="200"/>
      <c r="I905" s="200"/>
      <c r="J905" s="201"/>
    </row>
    <row r="906" spans="1:10" s="202" customFormat="1" ht="12">
      <c r="A906" s="156">
        <v>240314</v>
      </c>
      <c r="B906" s="157" t="s">
        <v>1409</v>
      </c>
      <c r="C906" s="211">
        <v>210473504</v>
      </c>
      <c r="D906" s="160" t="s">
        <v>820</v>
      </c>
      <c r="E906" s="154">
        <v>56633</v>
      </c>
      <c r="F906" s="159"/>
      <c r="G906" s="199"/>
      <c r="H906" s="200"/>
      <c r="I906" s="200"/>
      <c r="J906" s="201"/>
    </row>
    <row r="907" spans="1:10" s="202" customFormat="1" ht="12">
      <c r="A907" s="156">
        <v>240314</v>
      </c>
      <c r="B907" s="157" t="s">
        <v>1409</v>
      </c>
      <c r="C907" s="211">
        <v>212073520</v>
      </c>
      <c r="D907" s="160" t="s">
        <v>821</v>
      </c>
      <c r="E907" s="154">
        <v>11027</v>
      </c>
      <c r="F907" s="159"/>
      <c r="G907" s="199"/>
      <c r="H907" s="200"/>
      <c r="I907" s="200"/>
      <c r="J907" s="201"/>
    </row>
    <row r="908" spans="1:10" s="202" customFormat="1" ht="12">
      <c r="A908" s="156">
        <v>240314</v>
      </c>
      <c r="B908" s="157" t="s">
        <v>1409</v>
      </c>
      <c r="C908" s="211">
        <v>214773547</v>
      </c>
      <c r="D908" s="160" t="s">
        <v>822</v>
      </c>
      <c r="E908" s="154">
        <v>6321</v>
      </c>
      <c r="F908" s="159"/>
      <c r="G908" s="199"/>
      <c r="H908" s="200"/>
      <c r="I908" s="200"/>
      <c r="J908" s="201"/>
    </row>
    <row r="909" spans="1:10" s="202" customFormat="1" ht="12">
      <c r="A909" s="156">
        <v>240314</v>
      </c>
      <c r="B909" s="157" t="s">
        <v>1409</v>
      </c>
      <c r="C909" s="211">
        <v>215573555</v>
      </c>
      <c r="D909" s="160" t="s">
        <v>823</v>
      </c>
      <c r="E909" s="154">
        <v>45922</v>
      </c>
      <c r="F909" s="159"/>
      <c r="G909" s="199"/>
      <c r="H909" s="200"/>
      <c r="I909" s="200"/>
      <c r="J909" s="201"/>
    </row>
    <row r="910" spans="1:10" s="202" customFormat="1" ht="12">
      <c r="A910" s="156">
        <v>240314</v>
      </c>
      <c r="B910" s="157" t="s">
        <v>1409</v>
      </c>
      <c r="C910" s="211">
        <v>216373563</v>
      </c>
      <c r="D910" s="160" t="s">
        <v>824</v>
      </c>
      <c r="E910" s="154">
        <v>12006</v>
      </c>
      <c r="F910" s="159"/>
      <c r="G910" s="199"/>
      <c r="H910" s="200"/>
      <c r="I910" s="200"/>
      <c r="J910" s="201"/>
    </row>
    <row r="911" spans="1:10" s="202" customFormat="1" ht="12">
      <c r="A911" s="156">
        <v>240314</v>
      </c>
      <c r="B911" s="157" t="s">
        <v>1409</v>
      </c>
      <c r="C911" s="211">
        <v>211673616</v>
      </c>
      <c r="D911" s="160" t="s">
        <v>825</v>
      </c>
      <c r="E911" s="154">
        <v>39910</v>
      </c>
      <c r="F911" s="159"/>
      <c r="G911" s="199"/>
      <c r="H911" s="200"/>
      <c r="I911" s="200"/>
      <c r="J911" s="201"/>
    </row>
    <row r="912" spans="1:10" s="202" customFormat="1" ht="12">
      <c r="A912" s="156">
        <v>240314</v>
      </c>
      <c r="B912" s="157" t="s">
        <v>1409</v>
      </c>
      <c r="C912" s="211">
        <v>212273622</v>
      </c>
      <c r="D912" s="160" t="s">
        <v>826</v>
      </c>
      <c r="E912" s="154">
        <v>7783</v>
      </c>
      <c r="F912" s="159"/>
      <c r="G912" s="199"/>
      <c r="H912" s="200"/>
      <c r="I912" s="200"/>
      <c r="J912" s="201"/>
    </row>
    <row r="913" spans="1:10" s="202" customFormat="1" ht="12">
      <c r="A913" s="156">
        <v>240314</v>
      </c>
      <c r="B913" s="157" t="s">
        <v>1409</v>
      </c>
      <c r="C913" s="211">
        <v>212473624</v>
      </c>
      <c r="D913" s="160" t="s">
        <v>827</v>
      </c>
      <c r="E913" s="154">
        <v>31924</v>
      </c>
      <c r="F913" s="159"/>
      <c r="G913" s="199"/>
      <c r="H913" s="200"/>
      <c r="I913" s="200"/>
      <c r="J913" s="201"/>
    </row>
    <row r="914" spans="1:10" s="202" customFormat="1" ht="12">
      <c r="A914" s="156">
        <v>240314</v>
      </c>
      <c r="B914" s="157" t="s">
        <v>1409</v>
      </c>
      <c r="C914" s="211">
        <v>217173671</v>
      </c>
      <c r="D914" s="160" t="s">
        <v>828</v>
      </c>
      <c r="E914" s="154">
        <v>16591</v>
      </c>
      <c r="F914" s="159"/>
      <c r="G914" s="199"/>
      <c r="H914" s="200"/>
      <c r="I914" s="200"/>
      <c r="J914" s="201"/>
    </row>
    <row r="915" spans="1:10" s="202" customFormat="1" ht="12">
      <c r="A915" s="156">
        <v>240314</v>
      </c>
      <c r="B915" s="157" t="s">
        <v>1409</v>
      </c>
      <c r="C915" s="211">
        <v>217573675</v>
      </c>
      <c r="D915" s="160" t="s">
        <v>829</v>
      </c>
      <c r="E915" s="154">
        <v>20971</v>
      </c>
      <c r="F915" s="159"/>
      <c r="G915" s="199"/>
      <c r="H915" s="200"/>
      <c r="I915" s="200"/>
      <c r="J915" s="201"/>
    </row>
    <row r="916" spans="1:10" s="202" customFormat="1" ht="12">
      <c r="A916" s="156">
        <v>240314</v>
      </c>
      <c r="B916" s="157" t="s">
        <v>1409</v>
      </c>
      <c r="C916" s="211">
        <v>217873678</v>
      </c>
      <c r="D916" s="160" t="s">
        <v>830</v>
      </c>
      <c r="E916" s="154">
        <v>18054</v>
      </c>
      <c r="F916" s="159"/>
      <c r="G916" s="199"/>
      <c r="H916" s="200"/>
      <c r="I916" s="200"/>
      <c r="J916" s="201"/>
    </row>
    <row r="917" spans="1:10" s="202" customFormat="1" ht="12">
      <c r="A917" s="156">
        <v>240314</v>
      </c>
      <c r="B917" s="157" t="s">
        <v>1409</v>
      </c>
      <c r="C917" s="211">
        <v>218673686</v>
      </c>
      <c r="D917" s="160" t="s">
        <v>831</v>
      </c>
      <c r="E917" s="154">
        <v>9494</v>
      </c>
      <c r="F917" s="159"/>
      <c r="G917" s="199"/>
      <c r="H917" s="200"/>
      <c r="I917" s="200"/>
      <c r="J917" s="201"/>
    </row>
    <row r="918" spans="1:10" s="202" customFormat="1" ht="12">
      <c r="A918" s="156">
        <v>240314</v>
      </c>
      <c r="B918" s="157" t="s">
        <v>1409</v>
      </c>
      <c r="C918" s="211">
        <v>217073770</v>
      </c>
      <c r="D918" s="160" t="s">
        <v>832</v>
      </c>
      <c r="E918" s="154">
        <v>6064</v>
      </c>
      <c r="F918" s="159"/>
      <c r="G918" s="199"/>
      <c r="H918" s="200"/>
      <c r="I918" s="200"/>
      <c r="J918" s="201"/>
    </row>
    <row r="919" spans="1:10" s="202" customFormat="1" ht="12">
      <c r="A919" s="156">
        <v>240314</v>
      </c>
      <c r="B919" s="157" t="s">
        <v>1409</v>
      </c>
      <c r="C919" s="211">
        <v>215473854</v>
      </c>
      <c r="D919" s="160" t="s">
        <v>833</v>
      </c>
      <c r="E919" s="154">
        <v>7340</v>
      </c>
      <c r="F919" s="159"/>
      <c r="G919" s="199"/>
      <c r="H919" s="200"/>
      <c r="I919" s="200"/>
      <c r="J919" s="201"/>
    </row>
    <row r="920" spans="1:10" s="202" customFormat="1" ht="12">
      <c r="A920" s="156">
        <v>240314</v>
      </c>
      <c r="B920" s="157" t="s">
        <v>1409</v>
      </c>
      <c r="C920" s="211">
        <v>216173861</v>
      </c>
      <c r="D920" s="160" t="s">
        <v>834</v>
      </c>
      <c r="E920" s="154">
        <v>17141</v>
      </c>
      <c r="F920" s="159"/>
      <c r="G920" s="199"/>
      <c r="H920" s="200"/>
      <c r="I920" s="200"/>
      <c r="J920" s="201"/>
    </row>
    <row r="921" spans="1:10" s="202" customFormat="1" ht="12">
      <c r="A921" s="156">
        <v>240314</v>
      </c>
      <c r="B921" s="157" t="s">
        <v>1409</v>
      </c>
      <c r="C921" s="211">
        <v>217073870</v>
      </c>
      <c r="D921" s="160" t="s">
        <v>835</v>
      </c>
      <c r="E921" s="154">
        <v>13544</v>
      </c>
      <c r="F921" s="159"/>
      <c r="G921" s="199"/>
      <c r="H921" s="200"/>
      <c r="I921" s="200"/>
      <c r="J921" s="201"/>
    </row>
    <row r="922" spans="1:10" s="202" customFormat="1" ht="12">
      <c r="A922" s="156">
        <v>240314</v>
      </c>
      <c r="B922" s="157" t="s">
        <v>1409</v>
      </c>
      <c r="C922" s="211">
        <v>217373873</v>
      </c>
      <c r="D922" s="160" t="s">
        <v>836</v>
      </c>
      <c r="E922" s="154">
        <v>7395</v>
      </c>
      <c r="F922" s="159"/>
      <c r="G922" s="199"/>
      <c r="H922" s="200"/>
      <c r="I922" s="200"/>
      <c r="J922" s="201"/>
    </row>
    <row r="923" spans="1:10" s="202" customFormat="1" ht="12">
      <c r="A923" s="156">
        <v>240314</v>
      </c>
      <c r="B923" s="157" t="s">
        <v>1409</v>
      </c>
      <c r="C923" s="211">
        <v>212076020</v>
      </c>
      <c r="D923" s="160" t="s">
        <v>837</v>
      </c>
      <c r="E923" s="154">
        <v>18326</v>
      </c>
      <c r="F923" s="159"/>
      <c r="G923" s="199"/>
      <c r="H923" s="200"/>
      <c r="I923" s="200"/>
      <c r="J923" s="201"/>
    </row>
    <row r="924" spans="1:10" s="202" customFormat="1" ht="12">
      <c r="A924" s="156">
        <v>240314</v>
      </c>
      <c r="B924" s="157" t="s">
        <v>1409</v>
      </c>
      <c r="C924" s="211">
        <v>213676036</v>
      </c>
      <c r="D924" s="160" t="s">
        <v>838</v>
      </c>
      <c r="E924" s="154">
        <v>22982</v>
      </c>
      <c r="F924" s="159"/>
      <c r="G924" s="199"/>
      <c r="H924" s="200"/>
      <c r="I924" s="200"/>
      <c r="J924" s="201"/>
    </row>
    <row r="925" spans="1:10" s="202" customFormat="1" ht="12">
      <c r="A925" s="156">
        <v>240314</v>
      </c>
      <c r="B925" s="157" t="s">
        <v>1409</v>
      </c>
      <c r="C925" s="211">
        <v>214176041</v>
      </c>
      <c r="D925" s="160" t="s">
        <v>839</v>
      </c>
      <c r="E925" s="154">
        <v>20843</v>
      </c>
      <c r="F925" s="159"/>
      <c r="G925" s="199"/>
      <c r="H925" s="200"/>
      <c r="I925" s="200"/>
      <c r="J925" s="201"/>
    </row>
    <row r="926" spans="1:10" s="202" customFormat="1" ht="12">
      <c r="A926" s="156">
        <v>240314</v>
      </c>
      <c r="B926" s="157" t="s">
        <v>1409</v>
      </c>
      <c r="C926" s="211">
        <v>215476054</v>
      </c>
      <c r="D926" s="160" t="s">
        <v>840</v>
      </c>
      <c r="E926" s="154">
        <v>7481</v>
      </c>
      <c r="F926" s="159"/>
      <c r="G926" s="199"/>
      <c r="H926" s="200"/>
      <c r="I926" s="200"/>
      <c r="J926" s="201"/>
    </row>
    <row r="927" spans="1:10" s="202" customFormat="1" ht="12">
      <c r="A927" s="156">
        <v>240314</v>
      </c>
      <c r="B927" s="157" t="s">
        <v>1409</v>
      </c>
      <c r="C927" s="211">
        <v>210076100</v>
      </c>
      <c r="D927" s="160" t="s">
        <v>841</v>
      </c>
      <c r="E927" s="154">
        <v>19613</v>
      </c>
      <c r="F927" s="159"/>
      <c r="G927" s="199"/>
      <c r="H927" s="200"/>
      <c r="I927" s="200"/>
      <c r="J927" s="201"/>
    </row>
    <row r="928" spans="1:10" s="202" customFormat="1" ht="12">
      <c r="A928" s="156">
        <v>240314</v>
      </c>
      <c r="B928" s="157" t="s">
        <v>1409</v>
      </c>
      <c r="C928" s="211">
        <v>211376113</v>
      </c>
      <c r="D928" s="160" t="s">
        <v>842</v>
      </c>
      <c r="E928" s="154">
        <v>17358</v>
      </c>
      <c r="F928" s="159"/>
      <c r="G928" s="199"/>
      <c r="H928" s="200"/>
      <c r="I928" s="200"/>
      <c r="J928" s="201"/>
    </row>
    <row r="929" spans="1:10" s="202" customFormat="1" ht="12">
      <c r="A929" s="156">
        <v>240314</v>
      </c>
      <c r="B929" s="157" t="s">
        <v>1409</v>
      </c>
      <c r="C929" s="211">
        <v>212276122</v>
      </c>
      <c r="D929" s="160" t="s">
        <v>843</v>
      </c>
      <c r="E929" s="154">
        <v>35144</v>
      </c>
      <c r="F929" s="159"/>
      <c r="G929" s="199"/>
      <c r="H929" s="200"/>
      <c r="I929" s="200"/>
      <c r="J929" s="201"/>
    </row>
    <row r="930" spans="1:10" s="202" customFormat="1" ht="12">
      <c r="A930" s="156">
        <v>240314</v>
      </c>
      <c r="B930" s="157" t="s">
        <v>1409</v>
      </c>
      <c r="C930" s="211">
        <v>212676126</v>
      </c>
      <c r="D930" s="160" t="s">
        <v>844</v>
      </c>
      <c r="E930" s="154">
        <v>19769</v>
      </c>
      <c r="F930" s="159"/>
      <c r="G930" s="199"/>
      <c r="H930" s="200"/>
      <c r="I930" s="200"/>
      <c r="J930" s="201"/>
    </row>
    <row r="931" spans="1:10" s="202" customFormat="1" ht="12">
      <c r="A931" s="156">
        <v>240314</v>
      </c>
      <c r="B931" s="157" t="s">
        <v>1409</v>
      </c>
      <c r="C931" s="211">
        <v>213076130</v>
      </c>
      <c r="D931" s="160" t="s">
        <v>845</v>
      </c>
      <c r="E931" s="154">
        <v>68851</v>
      </c>
      <c r="F931" s="159"/>
      <c r="G931" s="199"/>
      <c r="H931" s="200"/>
      <c r="I931" s="200"/>
      <c r="J931" s="201"/>
    </row>
    <row r="932" spans="1:10" s="202" customFormat="1" ht="12">
      <c r="A932" s="156">
        <v>240314</v>
      </c>
      <c r="B932" s="157" t="s">
        <v>1409</v>
      </c>
      <c r="C932" s="211">
        <v>213376233</v>
      </c>
      <c r="D932" s="160" t="s">
        <v>846</v>
      </c>
      <c r="E932" s="154">
        <v>38741</v>
      </c>
      <c r="F932" s="159"/>
      <c r="G932" s="199"/>
      <c r="H932" s="200"/>
      <c r="I932" s="200"/>
      <c r="J932" s="201"/>
    </row>
    <row r="933" spans="1:10" s="202" customFormat="1" ht="12">
      <c r="A933" s="156">
        <v>240314</v>
      </c>
      <c r="B933" s="157" t="s">
        <v>1409</v>
      </c>
      <c r="C933" s="211">
        <v>214376243</v>
      </c>
      <c r="D933" s="160" t="s">
        <v>847</v>
      </c>
      <c r="E933" s="154">
        <v>11673</v>
      </c>
      <c r="F933" s="159"/>
      <c r="G933" s="199"/>
      <c r="H933" s="200"/>
      <c r="I933" s="200"/>
      <c r="J933" s="201"/>
    </row>
    <row r="934" spans="1:10" s="202" customFormat="1" ht="12">
      <c r="A934" s="156">
        <v>240314</v>
      </c>
      <c r="B934" s="157" t="s">
        <v>1409</v>
      </c>
      <c r="C934" s="211">
        <v>214676246</v>
      </c>
      <c r="D934" s="160" t="s">
        <v>848</v>
      </c>
      <c r="E934" s="154">
        <v>9685</v>
      </c>
      <c r="F934" s="159"/>
      <c r="G934" s="199"/>
      <c r="H934" s="200"/>
      <c r="I934" s="200"/>
      <c r="J934" s="201"/>
    </row>
    <row r="935" spans="1:10" s="202" customFormat="1" ht="12">
      <c r="A935" s="156">
        <v>240314</v>
      </c>
      <c r="B935" s="157" t="s">
        <v>1409</v>
      </c>
      <c r="C935" s="211">
        <v>214876248</v>
      </c>
      <c r="D935" s="160" t="s">
        <v>849</v>
      </c>
      <c r="E935" s="154">
        <v>50651</v>
      </c>
      <c r="F935" s="159"/>
      <c r="G935" s="199"/>
      <c r="H935" s="200"/>
      <c r="I935" s="200"/>
      <c r="J935" s="201"/>
    </row>
    <row r="936" spans="1:10" s="202" customFormat="1" ht="12">
      <c r="A936" s="156">
        <v>240314</v>
      </c>
      <c r="B936" s="157" t="s">
        <v>1409</v>
      </c>
      <c r="C936" s="211">
        <v>215076250</v>
      </c>
      <c r="D936" s="160" t="s">
        <v>850</v>
      </c>
      <c r="E936" s="154">
        <v>18392</v>
      </c>
      <c r="F936" s="159"/>
      <c r="G936" s="199"/>
      <c r="H936" s="200"/>
      <c r="I936" s="200"/>
      <c r="J936" s="201"/>
    </row>
    <row r="937" spans="1:10" s="202" customFormat="1" ht="12">
      <c r="A937" s="156">
        <v>240314</v>
      </c>
      <c r="B937" s="157" t="s">
        <v>1409</v>
      </c>
      <c r="C937" s="211">
        <v>217576275</v>
      </c>
      <c r="D937" s="160" t="s">
        <v>851</v>
      </c>
      <c r="E937" s="154">
        <v>61905</v>
      </c>
      <c r="F937" s="159"/>
      <c r="G937" s="199"/>
      <c r="H937" s="200"/>
      <c r="I937" s="200"/>
      <c r="J937" s="201"/>
    </row>
    <row r="938" spans="1:10" s="202" customFormat="1" ht="12">
      <c r="A938" s="156">
        <v>240314</v>
      </c>
      <c r="B938" s="157" t="s">
        <v>1409</v>
      </c>
      <c r="C938" s="211">
        <v>210676306</v>
      </c>
      <c r="D938" s="160" t="s">
        <v>852</v>
      </c>
      <c r="E938" s="154">
        <v>19900</v>
      </c>
      <c r="F938" s="159"/>
      <c r="G938" s="199"/>
      <c r="H938" s="200"/>
      <c r="I938" s="200"/>
      <c r="J938" s="201"/>
    </row>
    <row r="939" spans="1:10" s="202" customFormat="1" ht="12">
      <c r="A939" s="156">
        <v>240314</v>
      </c>
      <c r="B939" s="157" t="s">
        <v>1409</v>
      </c>
      <c r="C939" s="211">
        <v>211876318</v>
      </c>
      <c r="D939" s="160" t="s">
        <v>853</v>
      </c>
      <c r="E939" s="154">
        <v>34352</v>
      </c>
      <c r="F939" s="159"/>
      <c r="G939" s="199"/>
      <c r="H939" s="200"/>
      <c r="I939" s="200"/>
      <c r="J939" s="201"/>
    </row>
    <row r="940" spans="1:10" s="202" customFormat="1" ht="12">
      <c r="A940" s="156">
        <v>240314</v>
      </c>
      <c r="B940" s="157" t="s">
        <v>1409</v>
      </c>
      <c r="C940" s="211">
        <v>216476364</v>
      </c>
      <c r="D940" s="160" t="s">
        <v>854</v>
      </c>
      <c r="E940" s="154">
        <v>77451</v>
      </c>
      <c r="F940" s="159"/>
      <c r="G940" s="199"/>
      <c r="H940" s="200"/>
      <c r="I940" s="200"/>
      <c r="J940" s="201"/>
    </row>
    <row r="941" spans="1:10" s="202" customFormat="1" ht="12">
      <c r="A941" s="156">
        <v>240314</v>
      </c>
      <c r="B941" s="157" t="s">
        <v>1409</v>
      </c>
      <c r="C941" s="211">
        <v>217776377</v>
      </c>
      <c r="D941" s="160" t="s">
        <v>855</v>
      </c>
      <c r="E941" s="154">
        <v>13640</v>
      </c>
      <c r="F941" s="159"/>
      <c r="G941" s="199"/>
      <c r="H941" s="200"/>
      <c r="I941" s="200"/>
      <c r="J941" s="201"/>
    </row>
    <row r="942" spans="1:10" s="202" customFormat="1" ht="12">
      <c r="A942" s="156">
        <v>240314</v>
      </c>
      <c r="B942" s="157" t="s">
        <v>1409</v>
      </c>
      <c r="C942" s="211">
        <v>210076400</v>
      </c>
      <c r="D942" s="160" t="s">
        <v>856</v>
      </c>
      <c r="E942" s="154">
        <v>36476</v>
      </c>
      <c r="F942" s="159"/>
      <c r="G942" s="199"/>
      <c r="H942" s="200"/>
      <c r="I942" s="200"/>
      <c r="J942" s="201"/>
    </row>
    <row r="943" spans="1:10" s="202" customFormat="1" ht="12">
      <c r="A943" s="156">
        <v>240314</v>
      </c>
      <c r="B943" s="157" t="s">
        <v>1409</v>
      </c>
      <c r="C943" s="211">
        <v>210376403</v>
      </c>
      <c r="D943" s="160" t="s">
        <v>857</v>
      </c>
      <c r="E943" s="154">
        <v>17817</v>
      </c>
      <c r="F943" s="159"/>
      <c r="G943" s="199"/>
      <c r="H943" s="200"/>
      <c r="I943" s="200"/>
      <c r="J943" s="201"/>
    </row>
    <row r="944" spans="1:10" s="202" customFormat="1" ht="12">
      <c r="A944" s="156">
        <v>240314</v>
      </c>
      <c r="B944" s="157" t="s">
        <v>1409</v>
      </c>
      <c r="C944" s="211">
        <v>219776497</v>
      </c>
      <c r="D944" s="160" t="s">
        <v>858</v>
      </c>
      <c r="E944" s="154">
        <v>16813</v>
      </c>
      <c r="F944" s="159"/>
      <c r="G944" s="199"/>
      <c r="H944" s="200"/>
      <c r="I944" s="200"/>
      <c r="J944" s="201"/>
    </row>
    <row r="945" spans="1:10" s="202" customFormat="1" ht="12">
      <c r="A945" s="156">
        <v>240314</v>
      </c>
      <c r="B945" s="157" t="s">
        <v>1409</v>
      </c>
      <c r="C945" s="211">
        <v>216376563</v>
      </c>
      <c r="D945" s="160" t="s">
        <v>859</v>
      </c>
      <c r="E945" s="154">
        <v>59564</v>
      </c>
      <c r="F945" s="159"/>
      <c r="G945" s="199"/>
      <c r="H945" s="200"/>
      <c r="I945" s="200"/>
      <c r="J945" s="201"/>
    </row>
    <row r="946" spans="1:10" s="202" customFormat="1" ht="12">
      <c r="A946" s="156">
        <v>240314</v>
      </c>
      <c r="B946" s="157" t="s">
        <v>1409</v>
      </c>
      <c r="C946" s="211">
        <v>210676606</v>
      </c>
      <c r="D946" s="160" t="s">
        <v>860</v>
      </c>
      <c r="E946" s="154">
        <v>20389</v>
      </c>
      <c r="F946" s="159"/>
      <c r="G946" s="199"/>
      <c r="H946" s="200"/>
      <c r="I946" s="200"/>
      <c r="J946" s="201"/>
    </row>
    <row r="947" spans="1:10" s="202" customFormat="1" ht="12">
      <c r="A947" s="156">
        <v>240314</v>
      </c>
      <c r="B947" s="157" t="s">
        <v>1409</v>
      </c>
      <c r="C947" s="211">
        <v>211676616</v>
      </c>
      <c r="D947" s="160" t="s">
        <v>861</v>
      </c>
      <c r="E947" s="154">
        <v>21943</v>
      </c>
      <c r="F947" s="159"/>
      <c r="G947" s="199"/>
      <c r="H947" s="200"/>
      <c r="I947" s="200"/>
      <c r="J947" s="201"/>
    </row>
    <row r="948" spans="1:10" s="202" customFormat="1" ht="12">
      <c r="A948" s="156">
        <v>240314</v>
      </c>
      <c r="B948" s="157" t="s">
        <v>1409</v>
      </c>
      <c r="C948" s="211">
        <v>212276622</v>
      </c>
      <c r="D948" s="160" t="s">
        <v>862</v>
      </c>
      <c r="E948" s="154">
        <v>42711</v>
      </c>
      <c r="F948" s="159"/>
      <c r="G948" s="199"/>
      <c r="H948" s="200"/>
      <c r="I948" s="200"/>
      <c r="J948" s="201"/>
    </row>
    <row r="949" spans="1:10" s="202" customFormat="1" ht="12">
      <c r="A949" s="156">
        <v>240314</v>
      </c>
      <c r="B949" s="157" t="s">
        <v>1409</v>
      </c>
      <c r="C949" s="211">
        <v>217076670</v>
      </c>
      <c r="D949" s="160" t="s">
        <v>863</v>
      </c>
      <c r="E949" s="154">
        <v>19375</v>
      </c>
      <c r="F949" s="159"/>
      <c r="G949" s="199"/>
      <c r="H949" s="200"/>
      <c r="I949" s="200"/>
      <c r="J949" s="201"/>
    </row>
    <row r="950" spans="1:10" s="202" customFormat="1" ht="12">
      <c r="A950" s="156">
        <v>240314</v>
      </c>
      <c r="B950" s="157" t="s">
        <v>1409</v>
      </c>
      <c r="C950" s="211">
        <v>213676736</v>
      </c>
      <c r="D950" s="160" t="s">
        <v>864</v>
      </c>
      <c r="E950" s="154">
        <v>54116</v>
      </c>
      <c r="F950" s="159"/>
      <c r="G950" s="199"/>
      <c r="H950" s="200"/>
      <c r="I950" s="200"/>
      <c r="J950" s="201"/>
    </row>
    <row r="951" spans="1:10" s="202" customFormat="1" ht="12">
      <c r="A951" s="156">
        <v>240314</v>
      </c>
      <c r="B951" s="157" t="s">
        <v>1409</v>
      </c>
      <c r="C951" s="211">
        <v>212376823</v>
      </c>
      <c r="D951" s="160" t="s">
        <v>865</v>
      </c>
      <c r="E951" s="154">
        <v>21267</v>
      </c>
      <c r="F951" s="159"/>
      <c r="G951" s="199"/>
      <c r="H951" s="200"/>
      <c r="I951" s="200"/>
      <c r="J951" s="201"/>
    </row>
    <row r="952" spans="1:10" s="202" customFormat="1" ht="12">
      <c r="A952" s="156">
        <v>240314</v>
      </c>
      <c r="B952" s="157" t="s">
        <v>1409</v>
      </c>
      <c r="C952" s="211">
        <v>212876828</v>
      </c>
      <c r="D952" s="160" t="s">
        <v>866</v>
      </c>
      <c r="E952" s="154">
        <v>22195</v>
      </c>
      <c r="F952" s="159"/>
      <c r="G952" s="199"/>
      <c r="H952" s="200"/>
      <c r="I952" s="200"/>
      <c r="J952" s="201"/>
    </row>
    <row r="953" spans="1:10" s="202" customFormat="1" ht="12">
      <c r="A953" s="156">
        <v>240314</v>
      </c>
      <c r="B953" s="157" t="s">
        <v>1409</v>
      </c>
      <c r="C953" s="211">
        <v>214576845</v>
      </c>
      <c r="D953" s="160" t="s">
        <v>867</v>
      </c>
      <c r="E953" s="154">
        <v>6159</v>
      </c>
      <c r="F953" s="159"/>
      <c r="G953" s="199"/>
      <c r="H953" s="200"/>
      <c r="I953" s="200"/>
      <c r="J953" s="201"/>
    </row>
    <row r="954" spans="1:10" s="202" customFormat="1" ht="12">
      <c r="A954" s="156">
        <v>240314</v>
      </c>
      <c r="B954" s="157" t="s">
        <v>1409</v>
      </c>
      <c r="C954" s="211">
        <v>216376863</v>
      </c>
      <c r="D954" s="160" t="s">
        <v>868</v>
      </c>
      <c r="E954" s="154">
        <v>9524</v>
      </c>
      <c r="F954" s="159"/>
      <c r="G954" s="199"/>
      <c r="H954" s="200"/>
      <c r="I954" s="200"/>
      <c r="J954" s="201"/>
    </row>
    <row r="955" spans="1:10" s="202" customFormat="1" ht="12">
      <c r="A955" s="156">
        <v>240314</v>
      </c>
      <c r="B955" s="157" t="s">
        <v>1409</v>
      </c>
      <c r="C955" s="211">
        <v>216976869</v>
      </c>
      <c r="D955" s="160" t="s">
        <v>869</v>
      </c>
      <c r="E955" s="154">
        <v>9085</v>
      </c>
      <c r="F955" s="159"/>
      <c r="G955" s="199"/>
      <c r="H955" s="200"/>
      <c r="I955" s="200"/>
      <c r="J955" s="201"/>
    </row>
    <row r="956" spans="1:10" s="202" customFormat="1" ht="12">
      <c r="A956" s="156">
        <v>240314</v>
      </c>
      <c r="B956" s="157" t="s">
        <v>1409</v>
      </c>
      <c r="C956" s="211">
        <v>219076890</v>
      </c>
      <c r="D956" s="160" t="s">
        <v>870</v>
      </c>
      <c r="E956" s="154">
        <v>21292</v>
      </c>
      <c r="F956" s="159"/>
      <c r="G956" s="199"/>
      <c r="H956" s="200"/>
      <c r="I956" s="200"/>
      <c r="J956" s="201"/>
    </row>
    <row r="957" spans="1:10" s="202" customFormat="1" ht="12">
      <c r="A957" s="156">
        <v>240314</v>
      </c>
      <c r="B957" s="157" t="s">
        <v>1409</v>
      </c>
      <c r="C957" s="211">
        <v>219276892</v>
      </c>
      <c r="D957" s="160" t="s">
        <v>871</v>
      </c>
      <c r="E957" s="154">
        <v>109998</v>
      </c>
      <c r="F957" s="159"/>
      <c r="G957" s="199"/>
      <c r="H957" s="200"/>
      <c r="I957" s="200"/>
      <c r="J957" s="201"/>
    </row>
    <row r="958" spans="1:10" s="202" customFormat="1" ht="12">
      <c r="A958" s="156">
        <v>240314</v>
      </c>
      <c r="B958" s="157" t="s">
        <v>1409</v>
      </c>
      <c r="C958" s="211">
        <v>219576895</v>
      </c>
      <c r="D958" s="160" t="s">
        <v>872</v>
      </c>
      <c r="E958" s="154">
        <v>45889</v>
      </c>
      <c r="F958" s="159"/>
      <c r="G958" s="199"/>
      <c r="H958" s="200"/>
      <c r="I958" s="200"/>
      <c r="J958" s="201"/>
    </row>
    <row r="959" spans="1:10" s="202" customFormat="1" ht="12">
      <c r="A959" s="156">
        <v>240314</v>
      </c>
      <c r="B959" s="157" t="s">
        <v>1409</v>
      </c>
      <c r="C959" s="152">
        <v>210181001</v>
      </c>
      <c r="D959" s="160" t="s">
        <v>873</v>
      </c>
      <c r="E959" s="154">
        <v>83247</v>
      </c>
      <c r="F959" s="159"/>
      <c r="G959" s="199"/>
      <c r="H959" s="200"/>
      <c r="I959" s="200"/>
      <c r="J959" s="201"/>
    </row>
    <row r="960" spans="1:10" s="202" customFormat="1" ht="12">
      <c r="A960" s="156">
        <v>240314</v>
      </c>
      <c r="B960" s="157" t="s">
        <v>1409</v>
      </c>
      <c r="C960" s="152">
        <v>216581065</v>
      </c>
      <c r="D960" s="160" t="s">
        <v>874</v>
      </c>
      <c r="E960" s="154">
        <v>58412</v>
      </c>
      <c r="F960" s="159"/>
      <c r="G960" s="199"/>
      <c r="H960" s="200"/>
      <c r="I960" s="200"/>
      <c r="J960" s="201"/>
    </row>
    <row r="961" spans="1:10" s="202" customFormat="1" ht="12">
      <c r="A961" s="156">
        <v>240314</v>
      </c>
      <c r="B961" s="157" t="s">
        <v>1409</v>
      </c>
      <c r="C961" s="152">
        <v>212081220</v>
      </c>
      <c r="D961" s="160" t="s">
        <v>875</v>
      </c>
      <c r="E961" s="154">
        <v>4891</v>
      </c>
      <c r="F961" s="159"/>
      <c r="G961" s="199"/>
      <c r="H961" s="200"/>
      <c r="I961" s="200"/>
      <c r="J961" s="201"/>
    </row>
    <row r="962" spans="1:10" s="202" customFormat="1" ht="12">
      <c r="A962" s="156">
        <v>240314</v>
      </c>
      <c r="B962" s="157" t="s">
        <v>1409</v>
      </c>
      <c r="C962" s="152">
        <v>210081300</v>
      </c>
      <c r="D962" s="160" t="s">
        <v>876</v>
      </c>
      <c r="E962" s="154">
        <v>33914</v>
      </c>
      <c r="F962" s="159"/>
      <c r="G962" s="199"/>
      <c r="H962" s="200"/>
      <c r="I962" s="200"/>
      <c r="J962" s="201"/>
    </row>
    <row r="963" spans="1:10" s="202" customFormat="1" ht="12">
      <c r="A963" s="156">
        <v>240314</v>
      </c>
      <c r="B963" s="157" t="s">
        <v>1409</v>
      </c>
      <c r="C963" s="152">
        <v>219181591</v>
      </c>
      <c r="D963" s="160" t="s">
        <v>877</v>
      </c>
      <c r="E963" s="154">
        <v>5715</v>
      </c>
      <c r="F963" s="159"/>
      <c r="G963" s="199"/>
      <c r="H963" s="200"/>
      <c r="I963" s="200"/>
      <c r="J963" s="201"/>
    </row>
    <row r="964" spans="1:10" s="202" customFormat="1" ht="12">
      <c r="A964" s="156">
        <v>240314</v>
      </c>
      <c r="B964" s="157" t="s">
        <v>1409</v>
      </c>
      <c r="C964" s="152">
        <v>213681736</v>
      </c>
      <c r="D964" s="160" t="s">
        <v>878</v>
      </c>
      <c r="E964" s="154">
        <v>66243</v>
      </c>
      <c r="F964" s="159"/>
      <c r="G964" s="199"/>
      <c r="H964" s="200"/>
      <c r="I964" s="200"/>
      <c r="J964" s="201"/>
    </row>
    <row r="965" spans="1:10" s="202" customFormat="1" ht="12">
      <c r="A965" s="156">
        <v>240314</v>
      </c>
      <c r="B965" s="157" t="s">
        <v>1409</v>
      </c>
      <c r="C965" s="152">
        <v>219481794</v>
      </c>
      <c r="D965" s="160" t="s">
        <v>879</v>
      </c>
      <c r="E965" s="154">
        <v>71242</v>
      </c>
      <c r="F965" s="159"/>
      <c r="G965" s="199"/>
      <c r="H965" s="200"/>
      <c r="I965" s="200"/>
      <c r="J965" s="201"/>
    </row>
    <row r="966" spans="1:10" s="202" customFormat="1" ht="12">
      <c r="A966" s="156">
        <v>240314</v>
      </c>
      <c r="B966" s="157" t="s">
        <v>1409</v>
      </c>
      <c r="C966" s="211">
        <v>210185001</v>
      </c>
      <c r="D966" s="160" t="s">
        <v>880</v>
      </c>
      <c r="E966" s="154">
        <v>136375</v>
      </c>
      <c r="F966" s="159"/>
      <c r="G966" s="199"/>
      <c r="H966" s="200"/>
      <c r="I966" s="200"/>
      <c r="J966" s="201"/>
    </row>
    <row r="967" spans="1:10" s="202" customFormat="1" ht="12">
      <c r="A967" s="156">
        <v>240314</v>
      </c>
      <c r="B967" s="157" t="s">
        <v>1409</v>
      </c>
      <c r="C967" s="211">
        <v>211085010</v>
      </c>
      <c r="D967" s="160" t="s">
        <v>881</v>
      </c>
      <c r="E967" s="154">
        <v>42948</v>
      </c>
      <c r="F967" s="159"/>
      <c r="G967" s="199"/>
      <c r="H967" s="200"/>
      <c r="I967" s="200"/>
      <c r="J967" s="201"/>
    </row>
    <row r="968" spans="1:10" s="202" customFormat="1" ht="12">
      <c r="A968" s="156">
        <v>240314</v>
      </c>
      <c r="B968" s="157" t="s">
        <v>1409</v>
      </c>
      <c r="C968" s="211">
        <v>211585015</v>
      </c>
      <c r="D968" s="160" t="s">
        <v>882</v>
      </c>
      <c r="E968" s="154">
        <v>2124</v>
      </c>
      <c r="F968" s="159"/>
      <c r="G968" s="199"/>
      <c r="H968" s="200"/>
      <c r="I968" s="200"/>
      <c r="J968" s="201"/>
    </row>
    <row r="969" spans="1:10" s="202" customFormat="1" ht="12">
      <c r="A969" s="156">
        <v>240314</v>
      </c>
      <c r="B969" s="157" t="s">
        <v>1409</v>
      </c>
      <c r="C969" s="211">
        <v>212585125</v>
      </c>
      <c r="D969" s="160" t="s">
        <v>883</v>
      </c>
      <c r="E969" s="154">
        <v>18070</v>
      </c>
      <c r="F969" s="159"/>
      <c r="G969" s="199"/>
      <c r="H969" s="200"/>
      <c r="I969" s="200"/>
      <c r="J969" s="201"/>
    </row>
    <row r="970" spans="1:10" s="202" customFormat="1" ht="12">
      <c r="A970" s="156">
        <v>240314</v>
      </c>
      <c r="B970" s="157" t="s">
        <v>1409</v>
      </c>
      <c r="C970" s="211">
        <v>213685136</v>
      </c>
      <c r="D970" s="160" t="s">
        <v>884</v>
      </c>
      <c r="E970" s="154">
        <v>2366</v>
      </c>
      <c r="F970" s="159"/>
      <c r="G970" s="199"/>
      <c r="H970" s="200"/>
      <c r="I970" s="200"/>
      <c r="J970" s="201"/>
    </row>
    <row r="971" spans="1:10" s="202" customFormat="1" ht="12">
      <c r="A971" s="156">
        <v>240314</v>
      </c>
      <c r="B971" s="157" t="s">
        <v>1409</v>
      </c>
      <c r="C971" s="211">
        <v>213985139</v>
      </c>
      <c r="D971" s="160" t="s">
        <v>885</v>
      </c>
      <c r="E971" s="154">
        <v>15506</v>
      </c>
      <c r="F971" s="159"/>
      <c r="G971" s="199"/>
      <c r="H971" s="200"/>
      <c r="I971" s="200"/>
      <c r="J971" s="201"/>
    </row>
    <row r="972" spans="1:10" s="202" customFormat="1" ht="12">
      <c r="A972" s="156">
        <v>240314</v>
      </c>
      <c r="B972" s="157" t="s">
        <v>1409</v>
      </c>
      <c r="C972" s="211">
        <v>216285162</v>
      </c>
      <c r="D972" s="160" t="s">
        <v>886</v>
      </c>
      <c r="E972" s="154">
        <v>18644</v>
      </c>
      <c r="F972" s="159"/>
      <c r="G972" s="199"/>
      <c r="H972" s="200"/>
      <c r="I972" s="200"/>
      <c r="J972" s="201"/>
    </row>
    <row r="973" spans="1:10" s="202" customFormat="1" ht="12">
      <c r="A973" s="156">
        <v>240314</v>
      </c>
      <c r="B973" s="157" t="s">
        <v>1409</v>
      </c>
      <c r="C973" s="211">
        <v>212585225</v>
      </c>
      <c r="D973" s="160" t="s">
        <v>887</v>
      </c>
      <c r="E973" s="154">
        <v>15749</v>
      </c>
      <c r="F973" s="159"/>
      <c r="G973" s="199"/>
      <c r="H973" s="200"/>
      <c r="I973" s="200"/>
      <c r="J973" s="201"/>
    </row>
    <row r="974" spans="1:10" s="202" customFormat="1" ht="12">
      <c r="A974" s="156">
        <v>240314</v>
      </c>
      <c r="B974" s="157" t="s">
        <v>1409</v>
      </c>
      <c r="C974" s="211">
        <v>213085230</v>
      </c>
      <c r="D974" s="160" t="s">
        <v>888</v>
      </c>
      <c r="E974" s="154">
        <v>13924</v>
      </c>
      <c r="F974" s="159"/>
      <c r="G974" s="199"/>
      <c r="H974" s="200"/>
      <c r="I974" s="200"/>
      <c r="J974" s="201"/>
    </row>
    <row r="975" spans="1:10" s="202" customFormat="1" ht="12">
      <c r="A975" s="156">
        <v>240314</v>
      </c>
      <c r="B975" s="157" t="s">
        <v>1409</v>
      </c>
      <c r="C975" s="211">
        <v>215085250</v>
      </c>
      <c r="D975" s="160" t="s">
        <v>889</v>
      </c>
      <c r="E975" s="154">
        <v>40426</v>
      </c>
      <c r="F975" s="159"/>
      <c r="G975" s="199"/>
      <c r="H975" s="200"/>
      <c r="I975" s="200"/>
      <c r="J975" s="201"/>
    </row>
    <row r="976" spans="1:10" s="202" customFormat="1" ht="12">
      <c r="A976" s="156">
        <v>240314</v>
      </c>
      <c r="B976" s="157" t="s">
        <v>1409</v>
      </c>
      <c r="C976" s="211">
        <v>216385263</v>
      </c>
      <c r="D976" s="160" t="s">
        <v>890</v>
      </c>
      <c r="E976" s="154">
        <v>10782</v>
      </c>
      <c r="F976" s="159"/>
      <c r="G976" s="199"/>
      <c r="H976" s="200"/>
      <c r="I976" s="200"/>
      <c r="J976" s="201"/>
    </row>
    <row r="977" spans="1:10" s="202" customFormat="1" ht="12">
      <c r="A977" s="156">
        <v>240314</v>
      </c>
      <c r="B977" s="157" t="s">
        <v>1409</v>
      </c>
      <c r="C977" s="211">
        <v>217985279</v>
      </c>
      <c r="D977" s="160" t="s">
        <v>891</v>
      </c>
      <c r="E977" s="154">
        <v>2083</v>
      </c>
      <c r="F977" s="159"/>
      <c r="G977" s="199"/>
      <c r="H977" s="200"/>
      <c r="I977" s="200"/>
      <c r="J977" s="201"/>
    </row>
    <row r="978" spans="1:10" s="202" customFormat="1" ht="12">
      <c r="A978" s="156">
        <v>240314</v>
      </c>
      <c r="B978" s="157" t="s">
        <v>1409</v>
      </c>
      <c r="C978" s="211">
        <v>210085300</v>
      </c>
      <c r="D978" s="160" t="s">
        <v>892</v>
      </c>
      <c r="E978" s="154">
        <v>5392</v>
      </c>
      <c r="F978" s="159"/>
      <c r="G978" s="199"/>
      <c r="H978" s="200"/>
      <c r="I978" s="200"/>
      <c r="J978" s="201"/>
    </row>
    <row r="979" spans="1:10" s="202" customFormat="1" ht="12">
      <c r="A979" s="156">
        <v>240314</v>
      </c>
      <c r="B979" s="157" t="s">
        <v>1409</v>
      </c>
      <c r="C979" s="211">
        <v>211585315</v>
      </c>
      <c r="D979" s="160" t="s">
        <v>893</v>
      </c>
      <c r="E979" s="154">
        <v>2670</v>
      </c>
      <c r="F979" s="159"/>
      <c r="G979" s="199"/>
      <c r="H979" s="200"/>
      <c r="I979" s="200"/>
      <c r="J979" s="201"/>
    </row>
    <row r="980" spans="1:10" s="202" customFormat="1" ht="12">
      <c r="A980" s="156">
        <v>240314</v>
      </c>
      <c r="B980" s="157" t="s">
        <v>1409</v>
      </c>
      <c r="C980" s="211">
        <v>212585325</v>
      </c>
      <c r="D980" s="160" t="s">
        <v>894</v>
      </c>
      <c r="E980" s="154">
        <v>8625</v>
      </c>
      <c r="F980" s="159"/>
      <c r="G980" s="199"/>
      <c r="H980" s="200"/>
      <c r="I980" s="200"/>
      <c r="J980" s="201"/>
    </row>
    <row r="981" spans="1:10" s="202" customFormat="1" ht="12">
      <c r="A981" s="156">
        <v>240314</v>
      </c>
      <c r="B981" s="157" t="s">
        <v>1409</v>
      </c>
      <c r="C981" s="211">
        <v>210085400</v>
      </c>
      <c r="D981" s="160" t="s">
        <v>895</v>
      </c>
      <c r="E981" s="154">
        <v>15163</v>
      </c>
      <c r="F981" s="159"/>
      <c r="G981" s="199"/>
      <c r="H981" s="200"/>
      <c r="I981" s="200"/>
      <c r="J981" s="201"/>
    </row>
    <row r="982" spans="1:10" s="202" customFormat="1" ht="12">
      <c r="A982" s="156">
        <v>240314</v>
      </c>
      <c r="B982" s="157" t="s">
        <v>1409</v>
      </c>
      <c r="C982" s="211">
        <v>211085410</v>
      </c>
      <c r="D982" s="160" t="s">
        <v>896</v>
      </c>
      <c r="E982" s="154">
        <v>23007</v>
      </c>
      <c r="F982" s="159"/>
      <c r="G982" s="199"/>
      <c r="H982" s="200"/>
      <c r="I982" s="200"/>
      <c r="J982" s="201"/>
    </row>
    <row r="983" spans="1:10" s="202" customFormat="1" ht="12">
      <c r="A983" s="156">
        <v>240314</v>
      </c>
      <c r="B983" s="157" t="s">
        <v>1409</v>
      </c>
      <c r="C983" s="211">
        <v>213085430</v>
      </c>
      <c r="D983" s="160" t="s">
        <v>897</v>
      </c>
      <c r="E983" s="154">
        <v>17570</v>
      </c>
      <c r="F983" s="159"/>
      <c r="G983" s="199"/>
      <c r="H983" s="200"/>
      <c r="I983" s="200"/>
      <c r="J983" s="201"/>
    </row>
    <row r="984" spans="1:10" s="202" customFormat="1" ht="12">
      <c r="A984" s="156">
        <v>240314</v>
      </c>
      <c r="B984" s="157" t="s">
        <v>1409</v>
      </c>
      <c r="C984" s="211">
        <v>214085440</v>
      </c>
      <c r="D984" s="160" t="s">
        <v>898</v>
      </c>
      <c r="E984" s="154">
        <v>28980</v>
      </c>
      <c r="F984" s="159"/>
      <c r="G984" s="199"/>
      <c r="H984" s="200"/>
      <c r="I984" s="200"/>
      <c r="J984" s="201"/>
    </row>
    <row r="985" spans="1:10" s="202" customFormat="1" ht="12">
      <c r="A985" s="156">
        <v>240314</v>
      </c>
      <c r="B985" s="157" t="s">
        <v>1409</v>
      </c>
      <c r="C985" s="211">
        <v>210186001</v>
      </c>
      <c r="D985" s="160" t="s">
        <v>899</v>
      </c>
      <c r="E985" s="154">
        <v>51024</v>
      </c>
      <c r="F985" s="159"/>
      <c r="G985" s="199"/>
      <c r="H985" s="200"/>
      <c r="I985" s="200"/>
      <c r="J985" s="201"/>
    </row>
    <row r="986" spans="1:10" s="202" customFormat="1" ht="12">
      <c r="A986" s="156">
        <v>240314</v>
      </c>
      <c r="B986" s="157" t="s">
        <v>1409</v>
      </c>
      <c r="C986" s="211">
        <v>211986219</v>
      </c>
      <c r="D986" s="160" t="s">
        <v>900</v>
      </c>
      <c r="E986" s="154">
        <v>6475</v>
      </c>
      <c r="F986" s="159"/>
      <c r="G986" s="199"/>
      <c r="H986" s="200"/>
      <c r="I986" s="200"/>
      <c r="J986" s="201"/>
    </row>
    <row r="987" spans="1:10" s="202" customFormat="1" ht="12">
      <c r="A987" s="156">
        <v>240314</v>
      </c>
      <c r="B987" s="157" t="s">
        <v>1409</v>
      </c>
      <c r="C987" s="211">
        <v>212086320</v>
      </c>
      <c r="D987" s="160" t="s">
        <v>901</v>
      </c>
      <c r="E987" s="154">
        <v>75322</v>
      </c>
      <c r="F987" s="159"/>
      <c r="G987" s="199"/>
      <c r="H987" s="200"/>
      <c r="I987" s="200"/>
      <c r="J987" s="201"/>
    </row>
    <row r="988" spans="1:10" s="202" customFormat="1" ht="12">
      <c r="A988" s="156">
        <v>240314</v>
      </c>
      <c r="B988" s="157" t="s">
        <v>1409</v>
      </c>
      <c r="C988" s="211">
        <v>216886568</v>
      </c>
      <c r="D988" s="160" t="s">
        <v>902</v>
      </c>
      <c r="E988" s="154">
        <v>86144</v>
      </c>
      <c r="F988" s="159"/>
      <c r="G988" s="199"/>
      <c r="H988" s="200"/>
      <c r="I988" s="200"/>
      <c r="J988" s="201"/>
    </row>
    <row r="989" spans="1:10" s="202" customFormat="1" ht="12">
      <c r="A989" s="156">
        <v>240314</v>
      </c>
      <c r="B989" s="157" t="s">
        <v>1409</v>
      </c>
      <c r="C989" s="211">
        <v>216986569</v>
      </c>
      <c r="D989" s="160" t="s">
        <v>903</v>
      </c>
      <c r="E989" s="154">
        <v>20605</v>
      </c>
      <c r="F989" s="159"/>
      <c r="G989" s="199"/>
      <c r="H989" s="200"/>
      <c r="I989" s="200"/>
      <c r="J989" s="201"/>
    </row>
    <row r="990" spans="1:10" s="202" customFormat="1" ht="12">
      <c r="A990" s="156">
        <v>240314</v>
      </c>
      <c r="B990" s="157" t="s">
        <v>1409</v>
      </c>
      <c r="C990" s="211">
        <v>217186571</v>
      </c>
      <c r="D990" s="160" t="s">
        <v>904</v>
      </c>
      <c r="E990" s="154">
        <v>52919</v>
      </c>
      <c r="F990" s="159"/>
      <c r="G990" s="199"/>
      <c r="H990" s="200"/>
      <c r="I990" s="200"/>
      <c r="J990" s="201"/>
    </row>
    <row r="991" spans="1:10" s="202" customFormat="1" ht="12">
      <c r="A991" s="156">
        <v>240314</v>
      </c>
      <c r="B991" s="157" t="s">
        <v>1409</v>
      </c>
      <c r="C991" s="211">
        <v>217386573</v>
      </c>
      <c r="D991" s="160" t="s">
        <v>905</v>
      </c>
      <c r="E991" s="154">
        <v>43927</v>
      </c>
      <c r="F991" s="159"/>
      <c r="G991" s="199"/>
      <c r="H991" s="200"/>
      <c r="I991" s="200"/>
      <c r="J991" s="201"/>
    </row>
    <row r="992" spans="1:10" s="202" customFormat="1" ht="12">
      <c r="A992" s="156">
        <v>240314</v>
      </c>
      <c r="B992" s="157" t="s">
        <v>1409</v>
      </c>
      <c r="C992" s="211">
        <v>214986749</v>
      </c>
      <c r="D992" s="160" t="s">
        <v>906</v>
      </c>
      <c r="E992" s="154">
        <v>20722</v>
      </c>
      <c r="F992" s="159"/>
      <c r="G992" s="199"/>
      <c r="H992" s="200"/>
      <c r="I992" s="200"/>
      <c r="J992" s="201"/>
    </row>
    <row r="993" spans="1:10" s="202" customFormat="1" ht="12">
      <c r="A993" s="156">
        <v>240314</v>
      </c>
      <c r="B993" s="157" t="s">
        <v>1409</v>
      </c>
      <c r="C993" s="211">
        <v>215586755</v>
      </c>
      <c r="D993" s="160" t="s">
        <v>907</v>
      </c>
      <c r="E993" s="154">
        <v>7402</v>
      </c>
      <c r="F993" s="159"/>
      <c r="G993" s="199"/>
      <c r="H993" s="200"/>
      <c r="I993" s="200"/>
      <c r="J993" s="201"/>
    </row>
    <row r="994" spans="1:10" s="202" customFormat="1" ht="12">
      <c r="A994" s="156">
        <v>240314</v>
      </c>
      <c r="B994" s="157" t="s">
        <v>1409</v>
      </c>
      <c r="C994" s="211">
        <v>215786757</v>
      </c>
      <c r="D994" s="160" t="s">
        <v>908</v>
      </c>
      <c r="E994" s="154">
        <v>27545</v>
      </c>
      <c r="F994" s="159"/>
      <c r="G994" s="199"/>
      <c r="H994" s="200"/>
      <c r="I994" s="200"/>
      <c r="J994" s="201"/>
    </row>
    <row r="995" spans="1:10" s="202" customFormat="1" ht="12">
      <c r="A995" s="156">
        <v>240314</v>
      </c>
      <c r="B995" s="157" t="s">
        <v>1409</v>
      </c>
      <c r="C995" s="211">
        <v>216086760</v>
      </c>
      <c r="D995" s="160" t="s">
        <v>909</v>
      </c>
      <c r="E995" s="154">
        <v>12407</v>
      </c>
      <c r="F995" s="159"/>
      <c r="G995" s="199"/>
      <c r="H995" s="200"/>
      <c r="I995" s="200"/>
      <c r="J995" s="201"/>
    </row>
    <row r="996" spans="1:10" s="202" customFormat="1" ht="12">
      <c r="A996" s="156">
        <v>240314</v>
      </c>
      <c r="B996" s="157" t="s">
        <v>1409</v>
      </c>
      <c r="C996" s="211">
        <v>216586865</v>
      </c>
      <c r="D996" s="160" t="s">
        <v>910</v>
      </c>
      <c r="E996" s="154">
        <v>65003</v>
      </c>
      <c r="F996" s="159"/>
      <c r="G996" s="199"/>
      <c r="H996" s="200"/>
      <c r="I996" s="200"/>
      <c r="J996" s="201"/>
    </row>
    <row r="997" spans="1:10" s="202" customFormat="1" ht="12">
      <c r="A997" s="156">
        <v>240314</v>
      </c>
      <c r="B997" s="157" t="s">
        <v>1409</v>
      </c>
      <c r="C997" s="211">
        <v>218586885</v>
      </c>
      <c r="D997" s="160" t="s">
        <v>911</v>
      </c>
      <c r="E997" s="154">
        <v>34468</v>
      </c>
      <c r="F997" s="159"/>
      <c r="G997" s="199"/>
      <c r="H997" s="200"/>
      <c r="I997" s="200"/>
      <c r="J997" s="201"/>
    </row>
    <row r="998" spans="1:10" s="202" customFormat="1" ht="12">
      <c r="A998" s="156">
        <v>240314</v>
      </c>
      <c r="B998" s="157" t="s">
        <v>1409</v>
      </c>
      <c r="C998" s="152">
        <v>216488564</v>
      </c>
      <c r="D998" s="160" t="s">
        <v>912</v>
      </c>
      <c r="E998" s="154">
        <v>62434</v>
      </c>
      <c r="F998" s="159"/>
      <c r="G998" s="199"/>
      <c r="H998" s="200"/>
      <c r="I998" s="200"/>
      <c r="J998" s="201"/>
    </row>
    <row r="999" spans="1:10" s="202" customFormat="1" ht="12">
      <c r="A999" s="156">
        <v>240314</v>
      </c>
      <c r="B999" s="157" t="s">
        <v>1409</v>
      </c>
      <c r="C999" s="152" t="s">
        <v>913</v>
      </c>
      <c r="D999" s="160" t="s">
        <v>914</v>
      </c>
      <c r="E999" s="154">
        <v>61900</v>
      </c>
      <c r="F999" s="159"/>
      <c r="G999" s="199"/>
      <c r="H999" s="200"/>
      <c r="I999" s="200"/>
      <c r="J999" s="201"/>
    </row>
    <row r="1000" spans="1:10" s="202" customFormat="1" ht="12">
      <c r="A1000" s="156">
        <v>240314</v>
      </c>
      <c r="B1000" s="157" t="s">
        <v>1409</v>
      </c>
      <c r="C1000" s="152" t="s">
        <v>915</v>
      </c>
      <c r="D1000" s="160" t="s">
        <v>916</v>
      </c>
      <c r="E1000" s="154">
        <v>15588</v>
      </c>
      <c r="F1000" s="159"/>
      <c r="G1000" s="199"/>
      <c r="H1000" s="200"/>
      <c r="I1000" s="200"/>
      <c r="J1000" s="201"/>
    </row>
    <row r="1001" spans="1:10" s="202" customFormat="1" ht="12">
      <c r="A1001" s="156">
        <v>240314</v>
      </c>
      <c r="B1001" s="157" t="s">
        <v>1409</v>
      </c>
      <c r="C1001" s="211">
        <v>210194001</v>
      </c>
      <c r="D1001" s="160" t="s">
        <v>917</v>
      </c>
      <c r="E1001" s="154">
        <v>44461</v>
      </c>
      <c r="F1001" s="159"/>
      <c r="G1001" s="199"/>
      <c r="H1001" s="200"/>
      <c r="I1001" s="200"/>
      <c r="J1001" s="201"/>
    </row>
    <row r="1002" spans="1:10" s="202" customFormat="1" ht="12">
      <c r="A1002" s="156">
        <v>240314</v>
      </c>
      <c r="B1002" s="157" t="s">
        <v>1409</v>
      </c>
      <c r="C1002" s="211">
        <v>210195001</v>
      </c>
      <c r="D1002" s="160" t="s">
        <v>918</v>
      </c>
      <c r="E1002" s="154">
        <v>85218</v>
      </c>
      <c r="F1002" s="159"/>
      <c r="G1002" s="199"/>
      <c r="H1002" s="200"/>
      <c r="I1002" s="200"/>
      <c r="J1002" s="201"/>
    </row>
    <row r="1003" spans="1:10" s="202" customFormat="1" ht="12">
      <c r="A1003" s="156">
        <v>240314</v>
      </c>
      <c r="B1003" s="157" t="s">
        <v>1409</v>
      </c>
      <c r="C1003" s="211">
        <v>211595015</v>
      </c>
      <c r="D1003" s="160" t="s">
        <v>919</v>
      </c>
      <c r="E1003" s="154">
        <v>12572</v>
      </c>
      <c r="F1003" s="159"/>
      <c r="G1003" s="199"/>
      <c r="H1003" s="200"/>
      <c r="I1003" s="200"/>
      <c r="J1003" s="201"/>
    </row>
    <row r="1004" spans="1:10" s="202" customFormat="1" ht="12">
      <c r="A1004" s="156">
        <v>240314</v>
      </c>
      <c r="B1004" s="157" t="s">
        <v>1409</v>
      </c>
      <c r="C1004" s="211">
        <v>212595025</v>
      </c>
      <c r="D1004" s="160" t="s">
        <v>920</v>
      </c>
      <c r="E1004" s="154">
        <v>30799</v>
      </c>
      <c r="F1004" s="159"/>
      <c r="G1004" s="199"/>
      <c r="H1004" s="200"/>
      <c r="I1004" s="200"/>
      <c r="J1004" s="201"/>
    </row>
    <row r="1005" spans="1:10" s="202" customFormat="1" ht="12">
      <c r="A1005" s="156">
        <v>240314</v>
      </c>
      <c r="B1005" s="157" t="s">
        <v>1409</v>
      </c>
      <c r="C1005" s="211">
        <v>210095200</v>
      </c>
      <c r="D1005" s="160" t="s">
        <v>921</v>
      </c>
      <c r="E1005" s="154">
        <v>10913</v>
      </c>
      <c r="F1005" s="159"/>
      <c r="G1005" s="199"/>
      <c r="H1005" s="200"/>
      <c r="I1005" s="200"/>
      <c r="J1005" s="201"/>
    </row>
    <row r="1006" spans="1:10" s="202" customFormat="1" ht="12">
      <c r="A1006" s="156">
        <v>240314</v>
      </c>
      <c r="B1006" s="157" t="s">
        <v>1409</v>
      </c>
      <c r="C1006" s="211">
        <v>210197001</v>
      </c>
      <c r="D1006" s="160" t="s">
        <v>922</v>
      </c>
      <c r="E1006" s="154">
        <v>45429</v>
      </c>
      <c r="F1006" s="159"/>
      <c r="G1006" s="199"/>
      <c r="H1006" s="200"/>
      <c r="I1006" s="200"/>
      <c r="J1006" s="201"/>
    </row>
    <row r="1007" spans="1:10" s="202" customFormat="1" ht="12">
      <c r="A1007" s="156">
        <v>240314</v>
      </c>
      <c r="B1007" s="157" t="s">
        <v>1409</v>
      </c>
      <c r="C1007" s="211">
        <v>216197161</v>
      </c>
      <c r="D1007" s="160" t="s">
        <v>923</v>
      </c>
      <c r="E1007" s="154">
        <v>6234</v>
      </c>
      <c r="F1007" s="159"/>
      <c r="G1007" s="199"/>
      <c r="H1007" s="200"/>
      <c r="I1007" s="200"/>
      <c r="J1007" s="201"/>
    </row>
    <row r="1008" spans="1:10" s="202" customFormat="1" ht="12">
      <c r="A1008" s="156">
        <v>240314</v>
      </c>
      <c r="B1008" s="157" t="s">
        <v>1409</v>
      </c>
      <c r="C1008" s="211">
        <v>216697666</v>
      </c>
      <c r="D1008" s="160" t="s">
        <v>924</v>
      </c>
      <c r="E1008" s="154">
        <v>2573</v>
      </c>
      <c r="F1008" s="159"/>
      <c r="G1008" s="199"/>
      <c r="H1008" s="200"/>
      <c r="I1008" s="200"/>
      <c r="J1008" s="201"/>
    </row>
    <row r="1009" spans="1:10" s="202" customFormat="1" ht="12">
      <c r="A1009" s="156">
        <v>240314</v>
      </c>
      <c r="B1009" s="157" t="s">
        <v>1409</v>
      </c>
      <c r="C1009" s="211">
        <v>210199001</v>
      </c>
      <c r="D1009" s="160" t="s">
        <v>925</v>
      </c>
      <c r="E1009" s="154">
        <v>20771</v>
      </c>
      <c r="F1009" s="159"/>
      <c r="G1009" s="199"/>
      <c r="H1009" s="200"/>
      <c r="I1009" s="200"/>
      <c r="J1009" s="201"/>
    </row>
    <row r="1010" spans="1:10" s="202" customFormat="1" ht="12">
      <c r="A1010" s="156">
        <v>240314</v>
      </c>
      <c r="B1010" s="157" t="s">
        <v>1409</v>
      </c>
      <c r="C1010" s="211">
        <v>212499524</v>
      </c>
      <c r="D1010" s="160" t="s">
        <v>926</v>
      </c>
      <c r="E1010" s="154">
        <v>16531</v>
      </c>
      <c r="F1010" s="159"/>
      <c r="G1010" s="199"/>
      <c r="H1010" s="200"/>
      <c r="I1010" s="200"/>
      <c r="J1010" s="201"/>
    </row>
    <row r="1011" spans="1:10" s="202" customFormat="1" ht="12">
      <c r="A1011" s="156">
        <v>240314</v>
      </c>
      <c r="B1011" s="157" t="s">
        <v>1409</v>
      </c>
      <c r="C1011" s="211">
        <v>212499624</v>
      </c>
      <c r="D1011" s="160" t="s">
        <v>927</v>
      </c>
      <c r="E1011" s="154">
        <v>7014</v>
      </c>
      <c r="F1011" s="159"/>
      <c r="G1011" s="199"/>
      <c r="H1011" s="200"/>
      <c r="I1011" s="200"/>
      <c r="J1011" s="201"/>
    </row>
    <row r="1012" spans="1:10" s="202" customFormat="1" ht="12">
      <c r="A1012" s="156">
        <v>240314</v>
      </c>
      <c r="B1012" s="157" t="s">
        <v>1409</v>
      </c>
      <c r="C1012" s="211">
        <v>217399773</v>
      </c>
      <c r="D1012" s="160" t="s">
        <v>928</v>
      </c>
      <c r="E1012" s="154">
        <v>70416</v>
      </c>
      <c r="F1012" s="159"/>
      <c r="G1012" s="199"/>
      <c r="H1012" s="200"/>
      <c r="I1012" s="200"/>
      <c r="J1012" s="201"/>
    </row>
    <row r="1013" spans="1:7" s="202" customFormat="1" ht="12">
      <c r="A1013" s="148">
        <v>240315</v>
      </c>
      <c r="B1013" s="235" t="s">
        <v>929</v>
      </c>
      <c r="C1013" s="235"/>
      <c r="D1013" s="235"/>
      <c r="E1013" s="161">
        <f>+E1014</f>
        <v>77917065</v>
      </c>
      <c r="F1013" s="162"/>
      <c r="G1013" s="199"/>
    </row>
    <row r="1014" spans="1:7" s="202" customFormat="1" ht="12">
      <c r="A1014" s="163">
        <v>240315</v>
      </c>
      <c r="B1014" s="158" t="s">
        <v>1412</v>
      </c>
      <c r="C1014" s="164">
        <v>44600000</v>
      </c>
      <c r="D1014" s="165" t="s">
        <v>930</v>
      </c>
      <c r="E1014" s="154">
        <v>77917065</v>
      </c>
      <c r="F1014" s="166"/>
      <c r="G1014" s="199"/>
    </row>
    <row r="1015" spans="1:7" s="202" customFormat="1" ht="12">
      <c r="A1015" s="148">
        <v>243601</v>
      </c>
      <c r="B1015" s="234" t="s">
        <v>931</v>
      </c>
      <c r="C1015" s="234"/>
      <c r="D1015" s="234"/>
      <c r="E1015" s="161">
        <f>+E1016</f>
        <v>21872</v>
      </c>
      <c r="F1015" s="161"/>
      <c r="G1015" s="203"/>
    </row>
    <row r="1016" spans="1:7" s="202" customFormat="1" ht="12">
      <c r="A1016" s="163">
        <v>243601</v>
      </c>
      <c r="B1016" s="158" t="s">
        <v>932</v>
      </c>
      <c r="C1016" s="164">
        <v>910300000</v>
      </c>
      <c r="D1016" s="165" t="s">
        <v>933</v>
      </c>
      <c r="E1016" s="154">
        <f>21386+486</f>
        <v>21872</v>
      </c>
      <c r="F1016" s="166"/>
      <c r="G1016" s="203"/>
    </row>
    <row r="1017" spans="1:7" s="204" customFormat="1" ht="12">
      <c r="A1017" s="148">
        <v>243603</v>
      </c>
      <c r="B1017" s="234" t="s">
        <v>934</v>
      </c>
      <c r="C1017" s="234"/>
      <c r="D1017" s="234"/>
      <c r="E1017" s="161">
        <f>+E1018</f>
        <v>106903</v>
      </c>
      <c r="F1017" s="161"/>
      <c r="G1017" s="203"/>
    </row>
    <row r="1018" spans="1:7" s="202" customFormat="1" ht="12">
      <c r="A1018" s="163">
        <v>243603</v>
      </c>
      <c r="B1018" s="158" t="s">
        <v>935</v>
      </c>
      <c r="C1018" s="164">
        <v>910300000</v>
      </c>
      <c r="D1018" s="165" t="s">
        <v>933</v>
      </c>
      <c r="E1018" s="154">
        <f>101135+5768</f>
        <v>106903</v>
      </c>
      <c r="F1018" s="166"/>
      <c r="G1018" s="203"/>
    </row>
    <row r="1019" spans="1:7" s="204" customFormat="1" ht="12">
      <c r="A1019" s="148">
        <v>243605</v>
      </c>
      <c r="B1019" s="234" t="s">
        <v>936</v>
      </c>
      <c r="C1019" s="234"/>
      <c r="D1019" s="234"/>
      <c r="E1019" s="161">
        <f>+E1020</f>
        <v>61851</v>
      </c>
      <c r="F1019" s="161"/>
      <c r="G1019" s="203"/>
    </row>
    <row r="1020" spans="1:7" s="202" customFormat="1" ht="12">
      <c r="A1020" s="163">
        <v>243605</v>
      </c>
      <c r="B1020" s="158" t="s">
        <v>937</v>
      </c>
      <c r="C1020" s="164">
        <v>910300000</v>
      </c>
      <c r="D1020" s="165" t="s">
        <v>933</v>
      </c>
      <c r="E1020" s="154">
        <f>61386+465</f>
        <v>61851</v>
      </c>
      <c r="F1020" s="166"/>
      <c r="G1020" s="203"/>
    </row>
    <row r="1021" spans="1:7" s="202" customFormat="1" ht="12">
      <c r="A1021" s="148">
        <v>243606</v>
      </c>
      <c r="B1021" s="234" t="s">
        <v>1185</v>
      </c>
      <c r="C1021" s="234"/>
      <c r="D1021" s="234"/>
      <c r="E1021" s="161">
        <f>+E1022</f>
        <v>98</v>
      </c>
      <c r="F1021" s="161"/>
      <c r="G1021" s="203"/>
    </row>
    <row r="1022" spans="1:7" s="202" customFormat="1" ht="12">
      <c r="A1022" s="163">
        <v>243606</v>
      </c>
      <c r="B1022" s="158" t="s">
        <v>1184</v>
      </c>
      <c r="C1022" s="164">
        <v>910300000</v>
      </c>
      <c r="D1022" s="165" t="s">
        <v>933</v>
      </c>
      <c r="E1022" s="154">
        <v>98</v>
      </c>
      <c r="F1022" s="166"/>
      <c r="G1022" s="203"/>
    </row>
    <row r="1023" spans="1:7" s="204" customFormat="1" ht="12">
      <c r="A1023" s="148">
        <v>243608</v>
      </c>
      <c r="B1023" s="234" t="s">
        <v>938</v>
      </c>
      <c r="C1023" s="234"/>
      <c r="D1023" s="234"/>
      <c r="E1023" s="161">
        <f>+E1024</f>
        <v>364</v>
      </c>
      <c r="F1023" s="161"/>
      <c r="G1023" s="203"/>
    </row>
    <row r="1024" spans="1:7" s="202" customFormat="1" ht="12">
      <c r="A1024" s="163">
        <v>243608</v>
      </c>
      <c r="B1024" s="158" t="s">
        <v>939</v>
      </c>
      <c r="C1024" s="164">
        <v>910300000</v>
      </c>
      <c r="D1024" s="165" t="s">
        <v>933</v>
      </c>
      <c r="E1024" s="154">
        <v>364</v>
      </c>
      <c r="F1024" s="166"/>
      <c r="G1024" s="203"/>
    </row>
    <row r="1025" spans="1:7" s="202" customFormat="1" ht="12">
      <c r="A1025" s="148">
        <v>243625</v>
      </c>
      <c r="B1025" s="234" t="s">
        <v>940</v>
      </c>
      <c r="C1025" s="234"/>
      <c r="D1025" s="234"/>
      <c r="E1025" s="161">
        <f>+E1026</f>
        <v>216490</v>
      </c>
      <c r="F1025" s="161"/>
      <c r="G1025" s="203"/>
    </row>
    <row r="1026" spans="1:7" s="202" customFormat="1" ht="12">
      <c r="A1026" s="163">
        <v>243625</v>
      </c>
      <c r="B1026" s="158" t="s">
        <v>941</v>
      </c>
      <c r="C1026" s="164">
        <v>910300000</v>
      </c>
      <c r="D1026" s="165" t="s">
        <v>933</v>
      </c>
      <c r="E1026" s="154">
        <v>216490</v>
      </c>
      <c r="F1026" s="166"/>
      <c r="G1026" s="203"/>
    </row>
    <row r="1027" spans="1:7" s="202" customFormat="1" ht="12">
      <c r="A1027" s="148">
        <v>243626</v>
      </c>
      <c r="B1027" s="234" t="s">
        <v>942</v>
      </c>
      <c r="C1027" s="234"/>
      <c r="D1027" s="234"/>
      <c r="E1027" s="161">
        <f>+E1028</f>
        <v>30593</v>
      </c>
      <c r="F1027" s="161"/>
      <c r="G1027" s="203"/>
    </row>
    <row r="1028" spans="1:7" s="202" customFormat="1" ht="12">
      <c r="A1028" s="163">
        <v>243626</v>
      </c>
      <c r="B1028" s="158" t="s">
        <v>943</v>
      </c>
      <c r="C1028" s="164">
        <v>910300000</v>
      </c>
      <c r="D1028" s="165" t="s">
        <v>933</v>
      </c>
      <c r="E1028" s="154">
        <v>30593</v>
      </c>
      <c r="F1028" s="166"/>
      <c r="G1028" s="203"/>
    </row>
    <row r="1029" spans="1:7" s="202" customFormat="1" ht="12">
      <c r="A1029" s="148">
        <v>243627</v>
      </c>
      <c r="B1029" s="237" t="s">
        <v>944</v>
      </c>
      <c r="C1029" s="237"/>
      <c r="D1029" s="237"/>
      <c r="E1029" s="161">
        <f>+E1030</f>
        <v>40862</v>
      </c>
      <c r="F1029" s="162"/>
      <c r="G1029" s="203"/>
    </row>
    <row r="1030" spans="1:7" s="202" customFormat="1" ht="12">
      <c r="A1030" s="163">
        <v>243627</v>
      </c>
      <c r="B1030" s="167" t="s">
        <v>945</v>
      </c>
      <c r="C1030" s="164">
        <v>210111001</v>
      </c>
      <c r="D1030" s="165" t="s">
        <v>946</v>
      </c>
      <c r="E1030" s="154">
        <f>40211+651</f>
        <v>40862</v>
      </c>
      <c r="F1030" s="166"/>
      <c r="G1030" s="203"/>
    </row>
    <row r="1031" spans="1:7" s="202" customFormat="1" ht="12">
      <c r="A1031" s="148">
        <v>243698</v>
      </c>
      <c r="B1031" s="234" t="s">
        <v>947</v>
      </c>
      <c r="C1031" s="234"/>
      <c r="D1031" s="234"/>
      <c r="E1031" s="161">
        <f>+E1032</f>
        <v>63945</v>
      </c>
      <c r="F1031" s="162"/>
      <c r="G1031" s="203"/>
    </row>
    <row r="1032" spans="1:7" s="202" customFormat="1" ht="12">
      <c r="A1032" s="163">
        <v>243698</v>
      </c>
      <c r="B1032" s="158" t="s">
        <v>948</v>
      </c>
      <c r="C1032" s="164">
        <v>910300000</v>
      </c>
      <c r="D1032" s="165" t="s">
        <v>933</v>
      </c>
      <c r="E1032" s="154">
        <v>63945</v>
      </c>
      <c r="F1032" s="166"/>
      <c r="G1032" s="203"/>
    </row>
    <row r="1033" spans="1:7" s="202" customFormat="1" ht="12">
      <c r="A1033" s="148">
        <v>244023</v>
      </c>
      <c r="B1033" s="234" t="s">
        <v>949</v>
      </c>
      <c r="C1033" s="234"/>
      <c r="D1033" s="234"/>
      <c r="E1033" s="161">
        <f>+E1034</f>
        <v>2898</v>
      </c>
      <c r="F1033" s="161"/>
      <c r="G1033" s="199"/>
    </row>
    <row r="1034" spans="1:7" s="202" customFormat="1" ht="12">
      <c r="A1034" s="163">
        <v>244023</v>
      </c>
      <c r="B1034" s="158" t="s">
        <v>950</v>
      </c>
      <c r="C1034" s="164">
        <v>24700000</v>
      </c>
      <c r="D1034" s="165" t="s">
        <v>951</v>
      </c>
      <c r="E1034" s="154">
        <v>2898</v>
      </c>
      <c r="F1034" s="166"/>
      <c r="G1034" s="203"/>
    </row>
    <row r="1035" spans="1:7" s="202" customFormat="1" ht="12">
      <c r="A1035" s="148">
        <v>245503</v>
      </c>
      <c r="B1035" s="234" t="s">
        <v>1180</v>
      </c>
      <c r="C1035" s="234"/>
      <c r="D1035" s="234"/>
      <c r="E1035" s="161">
        <f>+E1036</f>
        <v>54</v>
      </c>
      <c r="F1035" s="161"/>
      <c r="G1035" s="199"/>
    </row>
    <row r="1036" spans="1:7" s="202" customFormat="1" ht="12">
      <c r="A1036" s="163">
        <v>245503</v>
      </c>
      <c r="B1036" s="158" t="s">
        <v>1181</v>
      </c>
      <c r="C1036" s="221" t="s">
        <v>1182</v>
      </c>
      <c r="D1036" s="210" t="s">
        <v>1183</v>
      </c>
      <c r="E1036" s="154">
        <v>54</v>
      </c>
      <c r="F1036" s="166"/>
      <c r="G1036" s="203"/>
    </row>
    <row r="1037" spans="1:7" s="202" customFormat="1" ht="12">
      <c r="A1037" s="148">
        <v>470508</v>
      </c>
      <c r="B1037" s="234" t="s">
        <v>952</v>
      </c>
      <c r="C1037" s="234"/>
      <c r="D1037" s="234"/>
      <c r="E1037" s="161"/>
      <c r="F1037" s="161">
        <f>+F1038</f>
        <v>8998599192</v>
      </c>
      <c r="G1037" s="199"/>
    </row>
    <row r="1038" spans="1:7" s="202" customFormat="1" ht="12">
      <c r="A1038" s="163">
        <v>470508</v>
      </c>
      <c r="B1038" s="158" t="s">
        <v>953</v>
      </c>
      <c r="C1038" s="164">
        <v>11500000</v>
      </c>
      <c r="D1038" s="165" t="s">
        <v>1850</v>
      </c>
      <c r="E1038" s="166"/>
      <c r="F1038" s="166">
        <v>8998599192</v>
      </c>
      <c r="G1038" s="205"/>
    </row>
    <row r="1039" spans="1:7" s="202" customFormat="1" ht="12">
      <c r="A1039" s="148">
        <v>470510</v>
      </c>
      <c r="B1039" s="168" t="s">
        <v>954</v>
      </c>
      <c r="C1039" s="170"/>
      <c r="D1039" s="171"/>
      <c r="E1039" s="161"/>
      <c r="F1039" s="161">
        <f>SUM(F1040:F1041)</f>
        <v>404082993</v>
      </c>
      <c r="G1039" s="199"/>
    </row>
    <row r="1040" spans="1:7" s="202" customFormat="1" ht="12">
      <c r="A1040" s="163">
        <v>470510</v>
      </c>
      <c r="B1040" s="158" t="s">
        <v>955</v>
      </c>
      <c r="C1040" s="164">
        <v>11500000</v>
      </c>
      <c r="D1040" s="165" t="s">
        <v>1850</v>
      </c>
      <c r="E1040" s="166"/>
      <c r="F1040" s="159">
        <v>395616993</v>
      </c>
      <c r="G1040" s="199"/>
    </row>
    <row r="1041" spans="1:7" s="202" customFormat="1" ht="18">
      <c r="A1041" s="163">
        <v>470510</v>
      </c>
      <c r="B1041" s="158" t="s">
        <v>955</v>
      </c>
      <c r="C1041" s="214" t="s">
        <v>956</v>
      </c>
      <c r="D1041" s="165" t="s">
        <v>957</v>
      </c>
      <c r="E1041" s="166"/>
      <c r="F1041" s="159">
        <v>8466000</v>
      </c>
      <c r="G1041" s="199"/>
    </row>
    <row r="1042" spans="1:7" s="202" customFormat="1" ht="12">
      <c r="A1042" s="148">
        <v>472203</v>
      </c>
      <c r="B1042" s="234" t="s">
        <v>958</v>
      </c>
      <c r="C1042" s="234"/>
      <c r="D1042" s="234"/>
      <c r="E1042" s="161"/>
      <c r="F1042" s="161">
        <f>+F1043</f>
        <v>717997</v>
      </c>
      <c r="G1042" s="199"/>
    </row>
    <row r="1043" spans="1:7" s="202" customFormat="1" ht="12">
      <c r="A1043" s="163">
        <v>472203</v>
      </c>
      <c r="B1043" s="158" t="s">
        <v>959</v>
      </c>
      <c r="C1043" s="164">
        <v>10200000</v>
      </c>
      <c r="D1043" s="165" t="s">
        <v>960</v>
      </c>
      <c r="E1043" s="166"/>
      <c r="F1043" s="159">
        <v>717997</v>
      </c>
      <c r="G1043" s="203"/>
    </row>
    <row r="1044" spans="1:7" s="202" customFormat="1" ht="12">
      <c r="A1044" s="148">
        <v>510124</v>
      </c>
      <c r="B1044" s="168" t="s">
        <v>961</v>
      </c>
      <c r="C1044" s="170"/>
      <c r="D1044" s="171"/>
      <c r="E1044" s="161"/>
      <c r="F1044" s="161">
        <f>+F1045</f>
        <v>635719</v>
      </c>
      <c r="G1044" s="199"/>
    </row>
    <row r="1045" spans="1:7" s="202" customFormat="1" ht="12">
      <c r="A1045" s="163">
        <v>510124</v>
      </c>
      <c r="B1045" s="158" t="s">
        <v>962</v>
      </c>
      <c r="C1045" s="164">
        <v>41300000</v>
      </c>
      <c r="D1045" s="165" t="s">
        <v>963</v>
      </c>
      <c r="E1045" s="166"/>
      <c r="F1045" s="159">
        <f>619126+16593</f>
        <v>635719</v>
      </c>
      <c r="G1045" s="199"/>
    </row>
    <row r="1046" spans="1:7" s="202" customFormat="1" ht="12">
      <c r="A1046" s="148">
        <v>510303</v>
      </c>
      <c r="B1046" s="234" t="s">
        <v>964</v>
      </c>
      <c r="C1046" s="234"/>
      <c r="D1046" s="234"/>
      <c r="E1046" s="161"/>
      <c r="F1046" s="161">
        <f>+F1047+F1048+F1049+F1050</f>
        <v>49290</v>
      </c>
      <c r="G1046" s="199"/>
    </row>
    <row r="1047" spans="1:7" s="202" customFormat="1" ht="12">
      <c r="A1047" s="163">
        <v>510303</v>
      </c>
      <c r="B1047" s="158" t="s">
        <v>965</v>
      </c>
      <c r="C1047" s="164">
        <v>70400000</v>
      </c>
      <c r="D1047" s="165" t="s">
        <v>966</v>
      </c>
      <c r="E1047" s="166"/>
      <c r="F1047" s="159">
        <f>14564+16351</f>
        <v>30915</v>
      </c>
      <c r="G1047" s="199"/>
    </row>
    <row r="1048" spans="1:7" s="202" customFormat="1" ht="12">
      <c r="A1048" s="163">
        <v>510303</v>
      </c>
      <c r="B1048" s="158" t="s">
        <v>965</v>
      </c>
      <c r="C1048" s="164">
        <v>44600000</v>
      </c>
      <c r="D1048" s="165" t="s">
        <v>930</v>
      </c>
      <c r="E1048" s="166"/>
      <c r="F1048" s="159">
        <v>12657</v>
      </c>
      <c r="G1048" s="199"/>
    </row>
    <row r="1049" spans="1:7" s="202" customFormat="1" ht="12">
      <c r="A1049" s="163">
        <v>510303</v>
      </c>
      <c r="B1049" s="158" t="s">
        <v>965</v>
      </c>
      <c r="C1049" s="164">
        <v>27400000</v>
      </c>
      <c r="D1049" s="215" t="s">
        <v>967</v>
      </c>
      <c r="E1049" s="166"/>
      <c r="F1049" s="159">
        <v>4142</v>
      </c>
      <c r="G1049" s="199"/>
    </row>
    <row r="1050" spans="1:7" s="202" customFormat="1" ht="12">
      <c r="A1050" s="163">
        <v>510303</v>
      </c>
      <c r="B1050" s="158" t="s">
        <v>965</v>
      </c>
      <c r="C1050" s="164">
        <v>96300000</v>
      </c>
      <c r="D1050" s="215" t="s">
        <v>968</v>
      </c>
      <c r="E1050" s="166"/>
      <c r="F1050" s="159">
        <v>1576</v>
      </c>
      <c r="G1050" s="199"/>
    </row>
    <row r="1051" spans="1:7" s="202" customFormat="1" ht="12">
      <c r="A1051" s="148">
        <v>510305</v>
      </c>
      <c r="B1051" s="234" t="s">
        <v>969</v>
      </c>
      <c r="C1051" s="234"/>
      <c r="D1051" s="234"/>
      <c r="E1051" s="161"/>
      <c r="F1051" s="161">
        <f>+F1052</f>
        <v>32890</v>
      </c>
      <c r="G1051" s="199"/>
    </row>
    <row r="1052" spans="1:7" s="202" customFormat="1" ht="12">
      <c r="A1052" s="163">
        <v>510305</v>
      </c>
      <c r="B1052" s="158" t="s">
        <v>970</v>
      </c>
      <c r="C1052" s="164">
        <v>70400000</v>
      </c>
      <c r="D1052" s="165" t="s">
        <v>966</v>
      </c>
      <c r="E1052" s="166"/>
      <c r="F1052" s="159">
        <f>31915+975</f>
        <v>32890</v>
      </c>
      <c r="G1052" s="199"/>
    </row>
    <row r="1053" spans="1:7" s="202" customFormat="1" ht="12">
      <c r="A1053" s="148">
        <v>510306</v>
      </c>
      <c r="B1053" s="237" t="s">
        <v>971</v>
      </c>
      <c r="C1053" s="237"/>
      <c r="D1053" s="237"/>
      <c r="E1053" s="161"/>
      <c r="F1053" s="161">
        <f>+SUM(F1054:F1056)</f>
        <v>404481</v>
      </c>
      <c r="G1053" s="199"/>
    </row>
    <row r="1054" spans="1:7" s="202" customFormat="1" ht="12">
      <c r="A1054" s="163">
        <v>510306</v>
      </c>
      <c r="B1054" s="172" t="s">
        <v>972</v>
      </c>
      <c r="C1054" s="164">
        <v>70400000</v>
      </c>
      <c r="D1054" s="165" t="s">
        <v>966</v>
      </c>
      <c r="E1054" s="166"/>
      <c r="F1054" s="159">
        <f>243950+9180</f>
        <v>253130</v>
      </c>
      <c r="G1054" s="199"/>
    </row>
    <row r="1055" spans="1:7" s="202" customFormat="1" ht="12">
      <c r="A1055" s="163">
        <v>510306</v>
      </c>
      <c r="B1055" s="172" t="s">
        <v>972</v>
      </c>
      <c r="C1055" s="164">
        <v>70200000</v>
      </c>
      <c r="D1055" s="215" t="s">
        <v>973</v>
      </c>
      <c r="E1055" s="166"/>
      <c r="F1055" s="159">
        <v>134042</v>
      </c>
      <c r="G1055" s="199"/>
    </row>
    <row r="1056" spans="1:7" s="202" customFormat="1" ht="12">
      <c r="A1056" s="163">
        <v>510306</v>
      </c>
      <c r="B1056" s="172" t="s">
        <v>972</v>
      </c>
      <c r="C1056" s="164">
        <v>44600000</v>
      </c>
      <c r="D1056" s="165" t="s">
        <v>930</v>
      </c>
      <c r="E1056" s="166"/>
      <c r="F1056" s="159">
        <v>17309</v>
      </c>
      <c r="G1056" s="199"/>
    </row>
    <row r="1057" spans="1:7" s="202" customFormat="1" ht="12">
      <c r="A1057" s="148">
        <v>510401</v>
      </c>
      <c r="B1057" s="168" t="s">
        <v>974</v>
      </c>
      <c r="C1057" s="170"/>
      <c r="D1057" s="171"/>
      <c r="E1057" s="161"/>
      <c r="F1057" s="161">
        <f>+F1058</f>
        <v>225158</v>
      </c>
      <c r="G1057" s="199"/>
    </row>
    <row r="1058" spans="1:7" s="202" customFormat="1" ht="12">
      <c r="A1058" s="163">
        <v>510401</v>
      </c>
      <c r="B1058" s="158" t="s">
        <v>975</v>
      </c>
      <c r="C1058" s="164">
        <v>23900000</v>
      </c>
      <c r="D1058" s="165" t="s">
        <v>976</v>
      </c>
      <c r="E1058" s="166"/>
      <c r="F1058" s="159">
        <f>219381+5777</f>
        <v>225158</v>
      </c>
      <c r="G1058" s="199"/>
    </row>
    <row r="1059" spans="1:7" s="202" customFormat="1" ht="12">
      <c r="A1059" s="148">
        <v>510402</v>
      </c>
      <c r="B1059" s="168" t="s">
        <v>977</v>
      </c>
      <c r="C1059" s="170"/>
      <c r="D1059" s="171"/>
      <c r="E1059" s="161"/>
      <c r="F1059" s="161">
        <f>+F1060</f>
        <v>37525</v>
      </c>
      <c r="G1059" s="199"/>
    </row>
    <row r="1060" spans="1:7" s="202" customFormat="1" ht="12">
      <c r="A1060" s="163">
        <v>510402</v>
      </c>
      <c r="B1060" s="158" t="s">
        <v>978</v>
      </c>
      <c r="C1060" s="164">
        <v>26800000</v>
      </c>
      <c r="D1060" s="165" t="s">
        <v>979</v>
      </c>
      <c r="E1060" s="166"/>
      <c r="F1060" s="159">
        <f>36562+963</f>
        <v>37525</v>
      </c>
      <c r="G1060" s="199"/>
    </row>
    <row r="1061" spans="1:7" s="202" customFormat="1" ht="12">
      <c r="A1061" s="148">
        <v>510403</v>
      </c>
      <c r="B1061" s="168" t="s">
        <v>980</v>
      </c>
      <c r="C1061" s="170"/>
      <c r="D1061" s="171"/>
      <c r="E1061" s="161"/>
      <c r="F1061" s="161">
        <f>+F1062</f>
        <v>37813</v>
      </c>
      <c r="G1061" s="199"/>
    </row>
    <row r="1062" spans="1:7" s="202" customFormat="1" ht="12">
      <c r="A1062" s="163">
        <v>510403</v>
      </c>
      <c r="B1062" s="158" t="s">
        <v>981</v>
      </c>
      <c r="C1062" s="164">
        <v>22000000</v>
      </c>
      <c r="D1062" s="165" t="s">
        <v>982</v>
      </c>
      <c r="E1062" s="166"/>
      <c r="F1062" s="159">
        <f>36850+963</f>
        <v>37813</v>
      </c>
      <c r="G1062" s="199"/>
    </row>
    <row r="1063" spans="1:7" s="202" customFormat="1" ht="12">
      <c r="A1063" s="148">
        <v>510404</v>
      </c>
      <c r="B1063" s="234" t="s">
        <v>983</v>
      </c>
      <c r="C1063" s="234"/>
      <c r="D1063" s="234"/>
      <c r="E1063" s="161"/>
      <c r="F1063" s="161">
        <f>+F1064</f>
        <v>75053</v>
      </c>
      <c r="G1063" s="199"/>
    </row>
    <row r="1064" spans="1:7" s="202" customFormat="1" ht="12">
      <c r="A1064" s="163">
        <v>510404</v>
      </c>
      <c r="B1064" s="167" t="s">
        <v>984</v>
      </c>
      <c r="C1064" s="164">
        <v>11300000</v>
      </c>
      <c r="D1064" s="165" t="s">
        <v>1993</v>
      </c>
      <c r="E1064" s="166"/>
      <c r="F1064" s="159">
        <f>73127+1926</f>
        <v>75053</v>
      </c>
      <c r="G1064" s="203"/>
    </row>
    <row r="1065" spans="1:7" s="202" customFormat="1" ht="12">
      <c r="A1065" s="148">
        <v>512001</v>
      </c>
      <c r="B1065" s="234" t="s">
        <v>985</v>
      </c>
      <c r="C1065" s="234"/>
      <c r="D1065" s="234"/>
      <c r="E1065" s="161"/>
      <c r="F1065" s="161">
        <f>+F1066</f>
        <v>32565</v>
      </c>
      <c r="G1065" s="199"/>
    </row>
    <row r="1066" spans="1:7" s="202" customFormat="1" ht="12">
      <c r="A1066" s="163">
        <v>512001</v>
      </c>
      <c r="B1066" s="167" t="s">
        <v>986</v>
      </c>
      <c r="C1066" s="221" t="s">
        <v>987</v>
      </c>
      <c r="D1066" s="210" t="s">
        <v>988</v>
      </c>
      <c r="E1066" s="166"/>
      <c r="F1066" s="159">
        <f>26845+5720</f>
        <v>32565</v>
      </c>
      <c r="G1066" s="203"/>
    </row>
    <row r="1067" spans="1:7" s="202" customFormat="1" ht="12">
      <c r="A1067" s="148">
        <v>512011</v>
      </c>
      <c r="B1067" s="234" t="s">
        <v>989</v>
      </c>
      <c r="C1067" s="234"/>
      <c r="D1067" s="234"/>
      <c r="E1067" s="161"/>
      <c r="F1067" s="161">
        <f>+F1068</f>
        <v>5695</v>
      </c>
      <c r="G1067" s="199"/>
    </row>
    <row r="1068" spans="1:7" s="202" customFormat="1" ht="12">
      <c r="A1068" s="163">
        <v>512011</v>
      </c>
      <c r="B1068" s="158" t="s">
        <v>989</v>
      </c>
      <c r="C1068" s="164">
        <v>112525000</v>
      </c>
      <c r="D1068" s="165" t="s">
        <v>990</v>
      </c>
      <c r="E1068" s="166"/>
      <c r="F1068" s="159">
        <f>5251+444</f>
        <v>5695</v>
      </c>
      <c r="G1068" s="203"/>
    </row>
    <row r="1069" spans="1:10" s="202" customFormat="1" ht="12">
      <c r="A1069" s="148">
        <v>540818</v>
      </c>
      <c r="B1069" s="234" t="s">
        <v>991</v>
      </c>
      <c r="C1069" s="234"/>
      <c r="D1069" s="234"/>
      <c r="E1069" s="161"/>
      <c r="F1069" s="161">
        <f>+SUM(F1070:F2198)</f>
        <v>6952950665</v>
      </c>
      <c r="G1069" s="200"/>
      <c r="H1069" s="200"/>
      <c r="I1069" s="200"/>
      <c r="J1069" s="200"/>
    </row>
    <row r="1070" spans="1:9" s="202" customFormat="1" ht="12">
      <c r="A1070" s="150">
        <v>540818</v>
      </c>
      <c r="B1070" s="157" t="s">
        <v>992</v>
      </c>
      <c r="C1070" s="152">
        <v>119191000</v>
      </c>
      <c r="D1070" s="158" t="s">
        <v>1875</v>
      </c>
      <c r="E1070" s="173"/>
      <c r="F1070" s="159">
        <v>23362006</v>
      </c>
      <c r="G1070" s="199"/>
      <c r="H1070" s="200"/>
      <c r="I1070" s="200"/>
    </row>
    <row r="1071" spans="1:9" s="202" customFormat="1" ht="12">
      <c r="A1071" s="150">
        <v>540818</v>
      </c>
      <c r="B1071" s="157" t="s">
        <v>992</v>
      </c>
      <c r="C1071" s="152">
        <v>110505000</v>
      </c>
      <c r="D1071" s="158" t="s">
        <v>1876</v>
      </c>
      <c r="E1071" s="173"/>
      <c r="F1071" s="159">
        <v>446018085</v>
      </c>
      <c r="G1071" s="199"/>
      <c r="H1071" s="200"/>
      <c r="I1071" s="200"/>
    </row>
    <row r="1072" spans="1:9" s="202" customFormat="1" ht="12">
      <c r="A1072" s="150">
        <v>540818</v>
      </c>
      <c r="B1072" s="157" t="s">
        <v>992</v>
      </c>
      <c r="C1072" s="152">
        <v>118181000</v>
      </c>
      <c r="D1072" s="158" t="s">
        <v>1877</v>
      </c>
      <c r="E1072" s="173"/>
      <c r="F1072" s="159">
        <v>51394934</v>
      </c>
      <c r="G1072" s="199"/>
      <c r="H1072" s="200"/>
      <c r="I1072" s="200"/>
    </row>
    <row r="1073" spans="1:9" s="202" customFormat="1" ht="12">
      <c r="A1073" s="150">
        <v>540818</v>
      </c>
      <c r="B1073" s="157" t="s">
        <v>992</v>
      </c>
      <c r="C1073" s="152">
        <v>110808000</v>
      </c>
      <c r="D1073" s="158" t="s">
        <v>1878</v>
      </c>
      <c r="E1073" s="173"/>
      <c r="F1073" s="159">
        <v>97682671</v>
      </c>
      <c r="G1073" s="199"/>
      <c r="H1073" s="200"/>
      <c r="I1073" s="200"/>
    </row>
    <row r="1074" spans="1:9" s="202" customFormat="1" ht="12">
      <c r="A1074" s="150">
        <v>540818</v>
      </c>
      <c r="B1074" s="157" t="s">
        <v>992</v>
      </c>
      <c r="C1074" s="152">
        <v>111313000</v>
      </c>
      <c r="D1074" s="158" t="s">
        <v>1879</v>
      </c>
      <c r="E1074" s="173"/>
      <c r="F1074" s="159">
        <v>183558316</v>
      </c>
      <c r="G1074" s="199"/>
      <c r="H1074" s="200"/>
      <c r="I1074" s="200"/>
    </row>
    <row r="1075" spans="1:9" s="202" customFormat="1" ht="12">
      <c r="A1075" s="150">
        <v>540818</v>
      </c>
      <c r="B1075" s="157" t="s">
        <v>992</v>
      </c>
      <c r="C1075" s="152">
        <v>111515000</v>
      </c>
      <c r="D1075" s="158" t="s">
        <v>1880</v>
      </c>
      <c r="E1075" s="173"/>
      <c r="F1075" s="159">
        <v>194950005</v>
      </c>
      <c r="G1075" s="199"/>
      <c r="H1075" s="200"/>
      <c r="I1075" s="200"/>
    </row>
    <row r="1076" spans="1:9" s="202" customFormat="1" ht="12">
      <c r="A1076" s="150">
        <v>540818</v>
      </c>
      <c r="B1076" s="157" t="s">
        <v>992</v>
      </c>
      <c r="C1076" s="211">
        <v>111717000</v>
      </c>
      <c r="D1076" s="158" t="s">
        <v>1881</v>
      </c>
      <c r="E1076" s="173"/>
      <c r="F1076" s="159">
        <v>99154306</v>
      </c>
      <c r="G1076" s="199"/>
      <c r="H1076" s="200"/>
      <c r="I1076" s="200"/>
    </row>
    <row r="1077" spans="1:9" s="202" customFormat="1" ht="12">
      <c r="A1077" s="150">
        <v>540818</v>
      </c>
      <c r="B1077" s="157" t="s">
        <v>992</v>
      </c>
      <c r="C1077" s="152">
        <v>111818000</v>
      </c>
      <c r="D1077" s="158" t="s">
        <v>1882</v>
      </c>
      <c r="E1077" s="173"/>
      <c r="F1077" s="159">
        <v>54962908</v>
      </c>
      <c r="G1077" s="199"/>
      <c r="H1077" s="200"/>
      <c r="I1077" s="200"/>
    </row>
    <row r="1078" spans="1:9" s="202" customFormat="1" ht="12">
      <c r="A1078" s="150">
        <v>540818</v>
      </c>
      <c r="B1078" s="157" t="s">
        <v>992</v>
      </c>
      <c r="C1078" s="211">
        <v>118585000</v>
      </c>
      <c r="D1078" s="158" t="s">
        <v>1883</v>
      </c>
      <c r="E1078" s="173"/>
      <c r="F1078" s="159">
        <v>60432376</v>
      </c>
      <c r="G1078" s="199"/>
      <c r="H1078" s="200"/>
      <c r="I1078" s="200"/>
    </row>
    <row r="1079" spans="1:9" s="202" customFormat="1" ht="12">
      <c r="A1079" s="150">
        <v>540818</v>
      </c>
      <c r="B1079" s="157" t="s">
        <v>992</v>
      </c>
      <c r="C1079" s="211">
        <v>111919000</v>
      </c>
      <c r="D1079" s="158" t="s">
        <v>1884</v>
      </c>
      <c r="E1079" s="173"/>
      <c r="F1079" s="159">
        <v>179228917</v>
      </c>
      <c r="G1079" s="199"/>
      <c r="H1079" s="200"/>
      <c r="I1079" s="200"/>
    </row>
    <row r="1080" spans="1:9" s="202" customFormat="1" ht="12">
      <c r="A1080" s="150">
        <v>540818</v>
      </c>
      <c r="B1080" s="157" t="s">
        <v>992</v>
      </c>
      <c r="C1080" s="211">
        <v>112020000</v>
      </c>
      <c r="D1080" s="158" t="s">
        <v>1885</v>
      </c>
      <c r="E1080" s="173"/>
      <c r="F1080" s="159">
        <v>114276618</v>
      </c>
      <c r="G1080" s="199"/>
      <c r="H1080" s="200"/>
      <c r="I1080" s="200"/>
    </row>
    <row r="1081" spans="1:9" s="202" customFormat="1" ht="12">
      <c r="A1081" s="150">
        <v>540818</v>
      </c>
      <c r="B1081" s="157" t="s">
        <v>992</v>
      </c>
      <c r="C1081" s="211">
        <v>112727000</v>
      </c>
      <c r="D1081" s="158" t="s">
        <v>1886</v>
      </c>
      <c r="E1081" s="173"/>
      <c r="F1081" s="159">
        <v>104914684</v>
      </c>
      <c r="G1081" s="199"/>
      <c r="H1081" s="200"/>
      <c r="I1081" s="200"/>
    </row>
    <row r="1082" spans="1:9" s="202" customFormat="1" ht="12">
      <c r="A1082" s="150">
        <v>540818</v>
      </c>
      <c r="B1082" s="157" t="s">
        <v>992</v>
      </c>
      <c r="C1082" s="211">
        <v>112323000</v>
      </c>
      <c r="D1082" s="158" t="s">
        <v>1887</v>
      </c>
      <c r="E1082" s="173"/>
      <c r="F1082" s="159">
        <v>185182844</v>
      </c>
      <c r="G1082" s="199"/>
      <c r="H1082" s="200"/>
      <c r="I1082" s="200"/>
    </row>
    <row r="1083" spans="1:9" s="202" customFormat="1" ht="12">
      <c r="A1083" s="150">
        <v>540818</v>
      </c>
      <c r="B1083" s="157" t="s">
        <v>992</v>
      </c>
      <c r="C1083" s="211">
        <v>112525000</v>
      </c>
      <c r="D1083" s="158" t="s">
        <v>1991</v>
      </c>
      <c r="E1083" s="173"/>
      <c r="F1083" s="159">
        <v>270542494</v>
      </c>
      <c r="G1083" s="199"/>
      <c r="H1083" s="200"/>
      <c r="I1083" s="200"/>
    </row>
    <row r="1084" spans="1:9" s="202" customFormat="1" ht="12">
      <c r="A1084" s="150">
        <v>540818</v>
      </c>
      <c r="B1084" s="157" t="s">
        <v>992</v>
      </c>
      <c r="C1084" s="211">
        <v>119494000</v>
      </c>
      <c r="D1084" s="158" t="s">
        <v>1888</v>
      </c>
      <c r="E1084" s="173"/>
      <c r="F1084" s="159">
        <v>13806618</v>
      </c>
      <c r="G1084" s="199"/>
      <c r="H1084" s="200"/>
      <c r="I1084" s="200"/>
    </row>
    <row r="1085" spans="1:9" s="202" customFormat="1" ht="12">
      <c r="A1085" s="150">
        <v>540818</v>
      </c>
      <c r="B1085" s="157" t="s">
        <v>992</v>
      </c>
      <c r="C1085" s="211">
        <v>119595000</v>
      </c>
      <c r="D1085" s="158" t="s">
        <v>1889</v>
      </c>
      <c r="E1085" s="173"/>
      <c r="F1085" s="159">
        <v>31155621</v>
      </c>
      <c r="G1085" s="199"/>
      <c r="H1085" s="200"/>
      <c r="I1085" s="200"/>
    </row>
    <row r="1086" spans="1:9" s="202" customFormat="1" ht="12">
      <c r="A1086" s="150">
        <v>540818</v>
      </c>
      <c r="B1086" s="157" t="s">
        <v>992</v>
      </c>
      <c r="C1086" s="211">
        <v>114141000</v>
      </c>
      <c r="D1086" s="158" t="s">
        <v>1890</v>
      </c>
      <c r="E1086" s="173"/>
      <c r="F1086" s="159">
        <v>118886846</v>
      </c>
      <c r="G1086" s="199"/>
      <c r="H1086" s="200"/>
      <c r="I1086" s="200"/>
    </row>
    <row r="1087" spans="1:9" s="202" customFormat="1" ht="12">
      <c r="A1087" s="150">
        <v>540818</v>
      </c>
      <c r="B1087" s="157" t="s">
        <v>992</v>
      </c>
      <c r="C1087" s="211">
        <v>114444000</v>
      </c>
      <c r="D1087" s="158" t="s">
        <v>1891</v>
      </c>
      <c r="E1087" s="173"/>
      <c r="F1087" s="159">
        <v>96282794</v>
      </c>
      <c r="G1087" s="199"/>
      <c r="H1087" s="200"/>
      <c r="I1087" s="200"/>
    </row>
    <row r="1088" spans="1:9" s="202" customFormat="1" ht="12">
      <c r="A1088" s="150">
        <v>540818</v>
      </c>
      <c r="B1088" s="157" t="s">
        <v>992</v>
      </c>
      <c r="C1088" s="211">
        <v>114747000</v>
      </c>
      <c r="D1088" s="158" t="s">
        <v>1892</v>
      </c>
      <c r="E1088" s="173"/>
      <c r="F1088" s="159">
        <v>145963371</v>
      </c>
      <c r="G1088" s="199"/>
      <c r="H1088" s="200"/>
      <c r="I1088" s="200"/>
    </row>
    <row r="1089" spans="1:9" s="202" customFormat="1" ht="12">
      <c r="A1089" s="150">
        <v>540818</v>
      </c>
      <c r="B1089" s="157" t="s">
        <v>992</v>
      </c>
      <c r="C1089" s="211">
        <v>115050000</v>
      </c>
      <c r="D1089" s="158" t="s">
        <v>1893</v>
      </c>
      <c r="E1089" s="173"/>
      <c r="F1089" s="159">
        <v>69807634</v>
      </c>
      <c r="G1089" s="199"/>
      <c r="H1089" s="200"/>
      <c r="I1089" s="200"/>
    </row>
    <row r="1090" spans="1:9" s="202" customFormat="1" ht="12">
      <c r="A1090" s="150">
        <v>540818</v>
      </c>
      <c r="B1090" s="157" t="s">
        <v>992</v>
      </c>
      <c r="C1090" s="211">
        <v>115252000</v>
      </c>
      <c r="D1090" s="158" t="s">
        <v>1894</v>
      </c>
      <c r="E1090" s="173"/>
      <c r="F1090" s="159">
        <v>181733757</v>
      </c>
      <c r="G1090" s="199"/>
      <c r="H1090" s="200"/>
      <c r="I1090" s="200"/>
    </row>
    <row r="1091" spans="1:9" s="202" customFormat="1" ht="12">
      <c r="A1091" s="150">
        <v>540818</v>
      </c>
      <c r="B1091" s="157" t="s">
        <v>992</v>
      </c>
      <c r="C1091" s="211">
        <v>115454000</v>
      </c>
      <c r="D1091" s="158" t="s">
        <v>1895</v>
      </c>
      <c r="E1091" s="173"/>
      <c r="F1091" s="159">
        <v>132421879</v>
      </c>
      <c r="G1091" s="199"/>
      <c r="H1091" s="200"/>
      <c r="I1091" s="200"/>
    </row>
    <row r="1092" spans="1:9" s="202" customFormat="1" ht="12">
      <c r="A1092" s="150">
        <v>540818</v>
      </c>
      <c r="B1092" s="157" t="s">
        <v>992</v>
      </c>
      <c r="C1092" s="211">
        <v>118686000</v>
      </c>
      <c r="D1092" s="158" t="s">
        <v>1896</v>
      </c>
      <c r="E1092" s="173"/>
      <c r="F1092" s="159">
        <v>86850970</v>
      </c>
      <c r="G1092" s="199"/>
      <c r="H1092" s="200"/>
      <c r="I1092" s="200"/>
    </row>
    <row r="1093" spans="1:9" s="202" customFormat="1" ht="12">
      <c r="A1093" s="150">
        <v>540818</v>
      </c>
      <c r="B1093" s="157" t="s">
        <v>992</v>
      </c>
      <c r="C1093" s="152">
        <v>116363000</v>
      </c>
      <c r="D1093" s="158" t="s">
        <v>1897</v>
      </c>
      <c r="E1093" s="173"/>
      <c r="F1093" s="159">
        <v>45375293</v>
      </c>
      <c r="G1093" s="199"/>
      <c r="H1093" s="200"/>
      <c r="I1093" s="200"/>
    </row>
    <row r="1094" spans="1:9" s="202" customFormat="1" ht="12">
      <c r="A1094" s="150">
        <v>540818</v>
      </c>
      <c r="B1094" s="157" t="s">
        <v>992</v>
      </c>
      <c r="C1094" s="211">
        <v>116666000</v>
      </c>
      <c r="D1094" s="158" t="s">
        <v>1898</v>
      </c>
      <c r="E1094" s="173"/>
      <c r="F1094" s="159">
        <v>48932656</v>
      </c>
      <c r="G1094" s="199"/>
      <c r="H1094" s="200"/>
      <c r="I1094" s="200"/>
    </row>
    <row r="1095" spans="1:9" s="202" customFormat="1" ht="12">
      <c r="A1095" s="150">
        <v>540818</v>
      </c>
      <c r="B1095" s="157" t="s">
        <v>992</v>
      </c>
      <c r="C1095" s="211">
        <v>118888000</v>
      </c>
      <c r="D1095" s="158" t="s">
        <v>1899</v>
      </c>
      <c r="E1095" s="173"/>
      <c r="F1095" s="159">
        <v>14798694</v>
      </c>
      <c r="G1095" s="199"/>
      <c r="H1095" s="200"/>
      <c r="I1095" s="200"/>
    </row>
    <row r="1096" spans="1:9" s="202" customFormat="1" ht="12">
      <c r="A1096" s="150">
        <v>540818</v>
      </c>
      <c r="B1096" s="157" t="s">
        <v>992</v>
      </c>
      <c r="C1096" s="211">
        <v>116868000</v>
      </c>
      <c r="D1096" s="158" t="s">
        <v>1900</v>
      </c>
      <c r="E1096" s="173"/>
      <c r="F1096" s="159">
        <v>176199890</v>
      </c>
      <c r="G1096" s="199"/>
      <c r="H1096" s="200"/>
      <c r="I1096" s="200"/>
    </row>
    <row r="1097" spans="1:9" s="202" customFormat="1" ht="12">
      <c r="A1097" s="150">
        <v>540818</v>
      </c>
      <c r="B1097" s="157" t="s">
        <v>992</v>
      </c>
      <c r="C1097" s="211">
        <v>117070000</v>
      </c>
      <c r="D1097" s="158" t="s">
        <v>1901</v>
      </c>
      <c r="E1097" s="173"/>
      <c r="F1097" s="159">
        <v>118354912</v>
      </c>
      <c r="G1097" s="199"/>
      <c r="H1097" s="200"/>
      <c r="I1097" s="200"/>
    </row>
    <row r="1098" spans="1:9" s="202" customFormat="1" ht="12">
      <c r="A1098" s="150">
        <v>540818</v>
      </c>
      <c r="B1098" s="157" t="s">
        <v>992</v>
      </c>
      <c r="C1098" s="211">
        <v>117373000</v>
      </c>
      <c r="D1098" s="158" t="s">
        <v>1902</v>
      </c>
      <c r="E1098" s="173"/>
      <c r="F1098" s="159">
        <v>156892620</v>
      </c>
      <c r="G1098" s="199"/>
      <c r="H1098" s="200"/>
      <c r="I1098" s="200"/>
    </row>
    <row r="1099" spans="1:9" s="202" customFormat="1" ht="12">
      <c r="A1099" s="150">
        <v>540818</v>
      </c>
      <c r="B1099" s="157" t="s">
        <v>992</v>
      </c>
      <c r="C1099" s="211">
        <v>117676000</v>
      </c>
      <c r="D1099" s="158" t="s">
        <v>1903</v>
      </c>
      <c r="E1099" s="173"/>
      <c r="F1099" s="159">
        <v>207296363</v>
      </c>
      <c r="G1099" s="199"/>
      <c r="H1099" s="200"/>
      <c r="I1099" s="200"/>
    </row>
    <row r="1100" spans="1:9" s="202" customFormat="1" ht="12">
      <c r="A1100" s="150">
        <v>540818</v>
      </c>
      <c r="B1100" s="157" t="s">
        <v>992</v>
      </c>
      <c r="C1100" s="211">
        <v>119797000</v>
      </c>
      <c r="D1100" s="158" t="s">
        <v>1904</v>
      </c>
      <c r="E1100" s="173"/>
      <c r="F1100" s="159">
        <v>12352453</v>
      </c>
      <c r="G1100" s="199"/>
      <c r="H1100" s="200"/>
      <c r="I1100" s="200"/>
    </row>
    <row r="1101" spans="1:9" s="202" customFormat="1" ht="12">
      <c r="A1101" s="150">
        <v>540818</v>
      </c>
      <c r="B1101" s="157" t="s">
        <v>992</v>
      </c>
      <c r="C1101" s="211">
        <v>119999000</v>
      </c>
      <c r="D1101" s="158" t="s">
        <v>1905</v>
      </c>
      <c r="E1101" s="173"/>
      <c r="F1101" s="159">
        <v>23710194</v>
      </c>
      <c r="G1101" s="199"/>
      <c r="H1101" s="200"/>
      <c r="I1101" s="200"/>
    </row>
    <row r="1102" spans="1:9" s="202" customFormat="1" ht="12">
      <c r="A1102" s="150">
        <v>540818</v>
      </c>
      <c r="B1102" s="157" t="s">
        <v>992</v>
      </c>
      <c r="C1102" s="152">
        <v>210108001</v>
      </c>
      <c r="D1102" s="158" t="s">
        <v>1906</v>
      </c>
      <c r="E1102" s="173"/>
      <c r="F1102" s="159">
        <v>130806709</v>
      </c>
      <c r="G1102" s="199"/>
      <c r="H1102" s="200"/>
      <c r="I1102" s="200"/>
    </row>
    <row r="1103" spans="1:9" s="202" customFormat="1" ht="12">
      <c r="A1103" s="150">
        <v>540818</v>
      </c>
      <c r="B1103" s="157" t="s">
        <v>992</v>
      </c>
      <c r="C1103" s="152">
        <v>210111001</v>
      </c>
      <c r="D1103" s="158" t="s">
        <v>1907</v>
      </c>
      <c r="E1103" s="173"/>
      <c r="F1103" s="159">
        <v>707094858</v>
      </c>
      <c r="G1103" s="199"/>
      <c r="H1103" s="200"/>
      <c r="I1103" s="200"/>
    </row>
    <row r="1104" spans="1:9" s="202" customFormat="1" ht="12">
      <c r="A1104" s="150">
        <v>540818</v>
      </c>
      <c r="B1104" s="157" t="s">
        <v>992</v>
      </c>
      <c r="C1104" s="152">
        <v>210113001</v>
      </c>
      <c r="D1104" s="158" t="s">
        <v>1908</v>
      </c>
      <c r="E1104" s="173"/>
      <c r="F1104" s="159">
        <v>131786767</v>
      </c>
      <c r="G1104" s="199"/>
      <c r="H1104" s="200"/>
      <c r="I1104" s="200"/>
    </row>
    <row r="1105" spans="1:9" s="202" customFormat="1" ht="12">
      <c r="A1105" s="150">
        <v>540818</v>
      </c>
      <c r="B1105" s="157" t="s">
        <v>992</v>
      </c>
      <c r="C1105" s="212">
        <v>210147001</v>
      </c>
      <c r="D1105" s="158" t="s">
        <v>1909</v>
      </c>
      <c r="E1105" s="173"/>
      <c r="F1105" s="159">
        <v>60746086</v>
      </c>
      <c r="G1105" s="199"/>
      <c r="H1105" s="200"/>
      <c r="I1105" s="200"/>
    </row>
    <row r="1106" spans="1:9" s="202" customFormat="1" ht="12">
      <c r="A1106" s="150">
        <v>540818</v>
      </c>
      <c r="B1106" s="157" t="s">
        <v>992</v>
      </c>
      <c r="C1106" s="152" t="s">
        <v>1910</v>
      </c>
      <c r="D1106" s="158" t="s">
        <v>1911</v>
      </c>
      <c r="E1106" s="173"/>
      <c r="F1106" s="159">
        <v>40407905</v>
      </c>
      <c r="G1106" s="199"/>
      <c r="H1106" s="200"/>
      <c r="I1106" s="200"/>
    </row>
    <row r="1107" spans="1:9" s="202" customFormat="1" ht="12">
      <c r="A1107" s="150">
        <v>540818</v>
      </c>
      <c r="B1107" s="157" t="s">
        <v>992</v>
      </c>
      <c r="C1107" s="152" t="s">
        <v>1912</v>
      </c>
      <c r="D1107" s="158" t="s">
        <v>1913</v>
      </c>
      <c r="E1107" s="173"/>
      <c r="F1107" s="159">
        <v>15285020</v>
      </c>
      <c r="G1107" s="199"/>
      <c r="H1107" s="200"/>
      <c r="I1107" s="200"/>
    </row>
    <row r="1108" spans="1:9" s="202" customFormat="1" ht="12">
      <c r="A1108" s="150">
        <v>540818</v>
      </c>
      <c r="B1108" s="157" t="s">
        <v>992</v>
      </c>
      <c r="C1108" s="152">
        <v>216005360</v>
      </c>
      <c r="D1108" s="158" t="s">
        <v>1914</v>
      </c>
      <c r="E1108" s="173"/>
      <c r="F1108" s="159">
        <v>66568803</v>
      </c>
      <c r="G1108" s="199"/>
      <c r="H1108" s="200"/>
      <c r="I1108" s="200"/>
    </row>
    <row r="1109" spans="1:9" s="202" customFormat="1" ht="12">
      <c r="A1109" s="150">
        <v>540818</v>
      </c>
      <c r="B1109" s="157" t="s">
        <v>992</v>
      </c>
      <c r="C1109" s="152" t="s">
        <v>1915</v>
      </c>
      <c r="D1109" s="158" t="s">
        <v>1916</v>
      </c>
      <c r="E1109" s="173"/>
      <c r="F1109" s="159">
        <v>221412375</v>
      </c>
      <c r="G1109" s="199"/>
      <c r="H1109" s="200"/>
      <c r="I1109" s="200"/>
    </row>
    <row r="1110" spans="1:9" s="202" customFormat="1" ht="12">
      <c r="A1110" s="150">
        <v>540818</v>
      </c>
      <c r="B1110" s="157" t="s">
        <v>992</v>
      </c>
      <c r="C1110" s="152" t="s">
        <v>1917</v>
      </c>
      <c r="D1110" s="158" t="s">
        <v>1918</v>
      </c>
      <c r="E1110" s="173"/>
      <c r="F1110" s="159">
        <v>26388344</v>
      </c>
      <c r="G1110" s="199"/>
      <c r="H1110" s="200"/>
      <c r="I1110" s="200"/>
    </row>
    <row r="1111" spans="1:9" s="202" customFormat="1" ht="12">
      <c r="A1111" s="150">
        <v>540818</v>
      </c>
      <c r="B1111" s="157" t="s">
        <v>992</v>
      </c>
      <c r="C1111" s="152">
        <v>215808758</v>
      </c>
      <c r="D1111" s="158" t="s">
        <v>1919</v>
      </c>
      <c r="E1111" s="173"/>
      <c r="F1111" s="159">
        <v>35606983</v>
      </c>
      <c r="G1111" s="199"/>
      <c r="H1111" s="200"/>
      <c r="I1111" s="200"/>
    </row>
    <row r="1112" spans="1:9" s="202" customFormat="1" ht="12">
      <c r="A1112" s="150">
        <v>540818</v>
      </c>
      <c r="B1112" s="157" t="s">
        <v>992</v>
      </c>
      <c r="C1112" s="152" t="s">
        <v>1920</v>
      </c>
      <c r="D1112" s="158" t="s">
        <v>1921</v>
      </c>
      <c r="E1112" s="173"/>
      <c r="F1112" s="159">
        <v>22571789</v>
      </c>
      <c r="G1112" s="199"/>
      <c r="H1112" s="200"/>
      <c r="I1112" s="200"/>
    </row>
    <row r="1113" spans="1:9" s="202" customFormat="1" ht="12">
      <c r="A1113" s="150">
        <v>540818</v>
      </c>
      <c r="B1113" s="157" t="s">
        <v>992</v>
      </c>
      <c r="C1113" s="211">
        <v>210115001</v>
      </c>
      <c r="D1113" s="158" t="s">
        <v>1922</v>
      </c>
      <c r="E1113" s="173"/>
      <c r="F1113" s="159">
        <v>19256176</v>
      </c>
      <c r="G1113" s="199"/>
      <c r="H1113" s="200"/>
      <c r="I1113" s="200"/>
    </row>
    <row r="1114" spans="1:9" s="202" customFormat="1" ht="12">
      <c r="A1114" s="150">
        <v>540818</v>
      </c>
      <c r="B1114" s="157" t="s">
        <v>992</v>
      </c>
      <c r="C1114" s="211">
        <v>213815238</v>
      </c>
      <c r="D1114" s="158" t="s">
        <v>1923</v>
      </c>
      <c r="E1114" s="173"/>
      <c r="F1114" s="159">
        <v>18027248</v>
      </c>
      <c r="G1114" s="199"/>
      <c r="H1114" s="200"/>
      <c r="I1114" s="200"/>
    </row>
    <row r="1115" spans="1:9" s="202" customFormat="1" ht="12">
      <c r="A1115" s="150">
        <v>540818</v>
      </c>
      <c r="B1115" s="157" t="s">
        <v>992</v>
      </c>
      <c r="C1115" s="211">
        <v>215915759</v>
      </c>
      <c r="D1115" s="158" t="s">
        <v>1924</v>
      </c>
      <c r="E1115" s="173"/>
      <c r="F1115" s="159">
        <v>25545276</v>
      </c>
      <c r="G1115" s="199"/>
      <c r="H1115" s="200"/>
      <c r="I1115" s="200"/>
    </row>
    <row r="1116" spans="1:9" s="202" customFormat="1" ht="12">
      <c r="A1116" s="150">
        <v>540818</v>
      </c>
      <c r="B1116" s="157" t="s">
        <v>992</v>
      </c>
      <c r="C1116" s="211">
        <v>210117001</v>
      </c>
      <c r="D1116" s="158" t="s">
        <v>1925</v>
      </c>
      <c r="E1116" s="173"/>
      <c r="F1116" s="159">
        <v>58917393</v>
      </c>
      <c r="G1116" s="199"/>
      <c r="H1116" s="200"/>
      <c r="I1116" s="200"/>
    </row>
    <row r="1117" spans="1:9" s="202" customFormat="1" ht="12">
      <c r="A1117" s="150">
        <v>540818</v>
      </c>
      <c r="B1117" s="157" t="s">
        <v>992</v>
      </c>
      <c r="C1117" s="211">
        <v>210118001</v>
      </c>
      <c r="D1117" s="158" t="s">
        <v>1926</v>
      </c>
      <c r="E1117" s="173"/>
      <c r="F1117" s="159">
        <v>31654171</v>
      </c>
      <c r="G1117" s="199"/>
      <c r="H1117" s="200"/>
      <c r="I1117" s="200"/>
    </row>
    <row r="1118" spans="1:9" s="202" customFormat="1" ht="12">
      <c r="A1118" s="150">
        <v>540818</v>
      </c>
      <c r="B1118" s="157" t="s">
        <v>992</v>
      </c>
      <c r="C1118" s="211">
        <v>210119001</v>
      </c>
      <c r="D1118" s="158" t="s">
        <v>1927</v>
      </c>
      <c r="E1118" s="173"/>
      <c r="F1118" s="159">
        <v>39633283</v>
      </c>
      <c r="G1118" s="199"/>
      <c r="H1118" s="200"/>
      <c r="I1118" s="200"/>
    </row>
    <row r="1119" spans="1:9" s="202" customFormat="1" ht="12">
      <c r="A1119" s="150">
        <v>540818</v>
      </c>
      <c r="B1119" s="157" t="s">
        <v>992</v>
      </c>
      <c r="C1119" s="211">
        <v>210120001</v>
      </c>
      <c r="D1119" s="158" t="s">
        <v>1928</v>
      </c>
      <c r="E1119" s="173"/>
      <c r="F1119" s="159">
        <v>53868573</v>
      </c>
      <c r="G1119" s="199"/>
      <c r="H1119" s="200"/>
      <c r="I1119" s="200"/>
    </row>
    <row r="1120" spans="1:9" s="202" customFormat="1" ht="12">
      <c r="A1120" s="150">
        <v>540818</v>
      </c>
      <c r="B1120" s="157" t="s">
        <v>992</v>
      </c>
      <c r="C1120" s="211">
        <v>210123001</v>
      </c>
      <c r="D1120" s="158" t="s">
        <v>1929</v>
      </c>
      <c r="E1120" s="173"/>
      <c r="F1120" s="159">
        <v>22049470</v>
      </c>
      <c r="G1120" s="199"/>
      <c r="H1120" s="200"/>
      <c r="I1120" s="200"/>
    </row>
    <row r="1121" spans="1:9" s="202" customFormat="1" ht="12">
      <c r="A1121" s="150">
        <v>540818</v>
      </c>
      <c r="B1121" s="157" t="s">
        <v>992</v>
      </c>
      <c r="C1121" s="211">
        <v>211723417</v>
      </c>
      <c r="D1121" s="158" t="s">
        <v>1930</v>
      </c>
      <c r="E1121" s="173"/>
      <c r="F1121" s="159">
        <v>66011161</v>
      </c>
      <c r="G1121" s="199"/>
      <c r="H1121" s="200"/>
      <c r="I1121" s="200"/>
    </row>
    <row r="1122" spans="1:9" s="202" customFormat="1" ht="12">
      <c r="A1122" s="150">
        <v>540818</v>
      </c>
      <c r="B1122" s="157" t="s">
        <v>992</v>
      </c>
      <c r="C1122" s="211">
        <v>216023660</v>
      </c>
      <c r="D1122" s="158" t="s">
        <v>1931</v>
      </c>
      <c r="E1122" s="173"/>
      <c r="F1122" s="159">
        <v>17570249</v>
      </c>
      <c r="G1122" s="199"/>
      <c r="H1122" s="200"/>
      <c r="I1122" s="200"/>
    </row>
    <row r="1123" spans="1:9" s="202" customFormat="1" ht="12">
      <c r="A1123" s="150">
        <v>540818</v>
      </c>
      <c r="B1123" s="157" t="s">
        <v>992</v>
      </c>
      <c r="C1123" s="211">
        <v>219025290</v>
      </c>
      <c r="D1123" s="158" t="s">
        <v>1932</v>
      </c>
      <c r="E1123" s="173"/>
      <c r="F1123" s="159">
        <v>15451633</v>
      </c>
      <c r="G1123" s="199"/>
      <c r="H1123" s="200"/>
      <c r="I1123" s="200"/>
    </row>
    <row r="1124" spans="1:9" s="202" customFormat="1" ht="12">
      <c r="A1124" s="150">
        <v>540818</v>
      </c>
      <c r="B1124" s="157" t="s">
        <v>992</v>
      </c>
      <c r="C1124" s="211">
        <v>210725307</v>
      </c>
      <c r="D1124" s="158" t="s">
        <v>1933</v>
      </c>
      <c r="E1124" s="173"/>
      <c r="F1124" s="159">
        <v>11402994</v>
      </c>
      <c r="G1124" s="199"/>
      <c r="H1124" s="200"/>
      <c r="I1124" s="200"/>
    </row>
    <row r="1125" spans="1:9" s="202" customFormat="1" ht="12">
      <c r="A1125" s="150">
        <v>540818</v>
      </c>
      <c r="B1125" s="157" t="s">
        <v>992</v>
      </c>
      <c r="C1125" s="211">
        <v>215425754</v>
      </c>
      <c r="D1125" s="158" t="s">
        <v>1934</v>
      </c>
      <c r="E1125" s="173"/>
      <c r="F1125" s="159">
        <v>47374631</v>
      </c>
      <c r="G1125" s="199"/>
      <c r="H1125" s="200"/>
      <c r="I1125" s="200"/>
    </row>
    <row r="1126" spans="1:9" s="202" customFormat="1" ht="12">
      <c r="A1126" s="150">
        <v>540818</v>
      </c>
      <c r="B1126" s="157" t="s">
        <v>992</v>
      </c>
      <c r="C1126" s="211">
        <v>213044430</v>
      </c>
      <c r="D1126" s="158" t="s">
        <v>1935</v>
      </c>
      <c r="E1126" s="173"/>
      <c r="F1126" s="159">
        <v>25132483</v>
      </c>
      <c r="G1126" s="199"/>
      <c r="H1126" s="200"/>
      <c r="I1126" s="200"/>
    </row>
    <row r="1127" spans="1:9" s="202" customFormat="1" ht="12">
      <c r="A1127" s="150">
        <v>540818</v>
      </c>
      <c r="B1127" s="157" t="s">
        <v>992</v>
      </c>
      <c r="C1127" s="211">
        <v>210141001</v>
      </c>
      <c r="D1127" s="158" t="s">
        <v>1936</v>
      </c>
      <c r="E1127" s="173"/>
      <c r="F1127" s="159">
        <v>57780834</v>
      </c>
      <c r="G1127" s="199"/>
      <c r="H1127" s="200"/>
      <c r="I1127" s="200"/>
    </row>
    <row r="1128" spans="1:9" s="202" customFormat="1" ht="12">
      <c r="A1128" s="150">
        <v>540818</v>
      </c>
      <c r="B1128" s="157" t="s">
        <v>992</v>
      </c>
      <c r="C1128" s="211">
        <v>218947189</v>
      </c>
      <c r="D1128" s="158" t="s">
        <v>1937</v>
      </c>
      <c r="E1128" s="173"/>
      <c r="F1128" s="159">
        <v>21022746</v>
      </c>
      <c r="G1128" s="199"/>
      <c r="H1128" s="200"/>
      <c r="I1128" s="200"/>
    </row>
    <row r="1129" spans="1:9" s="202" customFormat="1" ht="12">
      <c r="A1129" s="150">
        <v>540818</v>
      </c>
      <c r="B1129" s="157" t="s">
        <v>992</v>
      </c>
      <c r="C1129" s="211">
        <v>210150001</v>
      </c>
      <c r="D1129" s="158" t="s">
        <v>1938</v>
      </c>
      <c r="E1129" s="173"/>
      <c r="F1129" s="159">
        <v>61622136</v>
      </c>
      <c r="G1129" s="199"/>
      <c r="H1129" s="200"/>
      <c r="I1129" s="200"/>
    </row>
    <row r="1130" spans="1:9" s="202" customFormat="1" ht="12">
      <c r="A1130" s="150">
        <v>540818</v>
      </c>
      <c r="B1130" s="157" t="s">
        <v>992</v>
      </c>
      <c r="C1130" s="211">
        <v>210152001</v>
      </c>
      <c r="D1130" s="158" t="s">
        <v>1939</v>
      </c>
      <c r="E1130" s="173"/>
      <c r="F1130" s="159">
        <v>70009493</v>
      </c>
      <c r="G1130" s="199"/>
      <c r="H1130" s="200"/>
      <c r="I1130" s="200"/>
    </row>
    <row r="1131" spans="1:9" s="202" customFormat="1" ht="12">
      <c r="A1131" s="150">
        <v>540818</v>
      </c>
      <c r="B1131" s="157" t="s">
        <v>992</v>
      </c>
      <c r="C1131" s="211">
        <v>213552835</v>
      </c>
      <c r="D1131" s="158" t="s">
        <v>1940</v>
      </c>
      <c r="E1131" s="173"/>
      <c r="F1131" s="159">
        <v>35209248</v>
      </c>
      <c r="G1131" s="199"/>
      <c r="H1131" s="200"/>
      <c r="I1131" s="200"/>
    </row>
    <row r="1132" spans="1:9" s="202" customFormat="1" ht="12">
      <c r="A1132" s="150">
        <v>540818</v>
      </c>
      <c r="B1132" s="157" t="s">
        <v>992</v>
      </c>
      <c r="C1132" s="211">
        <v>210154001</v>
      </c>
      <c r="D1132" s="158" t="s">
        <v>1941</v>
      </c>
      <c r="E1132" s="173"/>
      <c r="F1132" s="159">
        <v>100121656</v>
      </c>
      <c r="G1132" s="199"/>
      <c r="H1132" s="200"/>
      <c r="I1132" s="200"/>
    </row>
    <row r="1133" spans="1:9" s="202" customFormat="1" ht="12">
      <c r="A1133" s="150">
        <v>540818</v>
      </c>
      <c r="B1133" s="157" t="s">
        <v>992</v>
      </c>
      <c r="C1133" s="213">
        <v>210163001</v>
      </c>
      <c r="D1133" s="158" t="s">
        <v>1942</v>
      </c>
      <c r="E1133" s="173"/>
      <c r="F1133" s="159">
        <v>42010486</v>
      </c>
      <c r="G1133" s="199"/>
      <c r="H1133" s="200"/>
      <c r="I1133" s="200"/>
    </row>
    <row r="1134" spans="1:9" s="202" customFormat="1" ht="12">
      <c r="A1134" s="150">
        <v>540818</v>
      </c>
      <c r="B1134" s="157" t="s">
        <v>992</v>
      </c>
      <c r="C1134" s="211">
        <v>210166001</v>
      </c>
      <c r="D1134" s="158" t="s">
        <v>1943</v>
      </c>
      <c r="E1134" s="173"/>
      <c r="F1134" s="159">
        <v>24089628</v>
      </c>
      <c r="G1134" s="199"/>
      <c r="H1134" s="200"/>
      <c r="I1134" s="200"/>
    </row>
    <row r="1135" spans="1:9" s="202" customFormat="1" ht="12">
      <c r="A1135" s="150">
        <v>540818</v>
      </c>
      <c r="B1135" s="157" t="s">
        <v>992</v>
      </c>
      <c r="C1135" s="211">
        <v>217066170</v>
      </c>
      <c r="D1135" s="158" t="s">
        <v>1944</v>
      </c>
      <c r="E1135" s="173"/>
      <c r="F1135" s="159">
        <v>62126231</v>
      </c>
      <c r="G1135" s="199"/>
      <c r="H1135" s="200"/>
      <c r="I1135" s="200"/>
    </row>
    <row r="1136" spans="1:9" s="202" customFormat="1" ht="12">
      <c r="A1136" s="150">
        <v>540818</v>
      </c>
      <c r="B1136" s="157" t="s">
        <v>992</v>
      </c>
      <c r="C1136" s="211">
        <v>210168001</v>
      </c>
      <c r="D1136" s="158" t="s">
        <v>1945</v>
      </c>
      <c r="E1136" s="173"/>
      <c r="F1136" s="159">
        <v>30425570</v>
      </c>
      <c r="G1136" s="199"/>
      <c r="H1136" s="200"/>
      <c r="I1136" s="200"/>
    </row>
    <row r="1137" spans="1:9" s="202" customFormat="1" ht="12">
      <c r="A1137" s="150">
        <v>540818</v>
      </c>
      <c r="B1137" s="157" t="s">
        <v>992</v>
      </c>
      <c r="C1137" s="211">
        <v>218168081</v>
      </c>
      <c r="D1137" s="158" t="s">
        <v>1946</v>
      </c>
      <c r="E1137" s="173"/>
      <c r="F1137" s="159">
        <v>76273649</v>
      </c>
      <c r="G1137" s="199"/>
      <c r="H1137" s="200"/>
      <c r="I1137" s="200"/>
    </row>
    <row r="1138" spans="1:9" s="202" customFormat="1" ht="12">
      <c r="A1138" s="150">
        <v>540818</v>
      </c>
      <c r="B1138" s="157" t="s">
        <v>992</v>
      </c>
      <c r="C1138" s="211">
        <v>217668276</v>
      </c>
      <c r="D1138" s="158" t="s">
        <v>1947</v>
      </c>
      <c r="E1138" s="173"/>
      <c r="F1138" s="159">
        <v>27150465</v>
      </c>
      <c r="G1138" s="199"/>
      <c r="H1138" s="200"/>
      <c r="I1138" s="200"/>
    </row>
    <row r="1139" spans="1:9" s="202" customFormat="1" ht="12">
      <c r="A1139" s="150">
        <v>540818</v>
      </c>
      <c r="B1139" s="157" t="s">
        <v>992</v>
      </c>
      <c r="C1139" s="211">
        <v>210768307</v>
      </c>
      <c r="D1139" s="158" t="s">
        <v>1948</v>
      </c>
      <c r="E1139" s="173"/>
      <c r="F1139" s="159">
        <v>18113065</v>
      </c>
      <c r="G1139" s="199"/>
      <c r="H1139" s="200"/>
      <c r="I1139" s="200"/>
    </row>
    <row r="1140" spans="1:9" s="202" customFormat="1" ht="12">
      <c r="A1140" s="150">
        <v>540818</v>
      </c>
      <c r="B1140" s="157" t="s">
        <v>992</v>
      </c>
      <c r="C1140" s="211">
        <v>210170001</v>
      </c>
      <c r="D1140" s="158" t="s">
        <v>1949</v>
      </c>
      <c r="E1140" s="173"/>
      <c r="F1140" s="159">
        <v>45026056</v>
      </c>
      <c r="G1140" s="199"/>
      <c r="H1140" s="200"/>
      <c r="I1140" s="200"/>
    </row>
    <row r="1141" spans="1:9" s="202" customFormat="1" ht="12">
      <c r="A1141" s="150">
        <v>540818</v>
      </c>
      <c r="B1141" s="157" t="s">
        <v>992</v>
      </c>
      <c r="C1141" s="211">
        <v>210173001</v>
      </c>
      <c r="D1141" s="158" t="s">
        <v>1950</v>
      </c>
      <c r="E1141" s="173"/>
      <c r="F1141" s="159">
        <v>66196349</v>
      </c>
      <c r="G1141" s="199"/>
      <c r="H1141" s="200"/>
      <c r="I1141" s="200"/>
    </row>
    <row r="1142" spans="1:9" s="202" customFormat="1" ht="12">
      <c r="A1142" s="150">
        <v>540818</v>
      </c>
      <c r="B1142" s="157" t="s">
        <v>992</v>
      </c>
      <c r="C1142" s="211">
        <v>210176001</v>
      </c>
      <c r="D1142" s="158" t="s">
        <v>1951</v>
      </c>
      <c r="E1142" s="173"/>
      <c r="F1142" s="159">
        <v>64141972</v>
      </c>
      <c r="G1142" s="199"/>
      <c r="H1142" s="200"/>
      <c r="I1142" s="200"/>
    </row>
    <row r="1143" spans="1:9" s="202" customFormat="1" ht="12">
      <c r="A1143" s="150">
        <v>540818</v>
      </c>
      <c r="B1143" s="157" t="s">
        <v>992</v>
      </c>
      <c r="C1143" s="211">
        <v>210976109</v>
      </c>
      <c r="D1143" s="158" t="s">
        <v>1952</v>
      </c>
      <c r="E1143" s="173"/>
      <c r="F1143" s="159">
        <v>15063226</v>
      </c>
      <c r="G1143" s="199"/>
      <c r="H1143" s="200"/>
      <c r="I1143" s="200"/>
    </row>
    <row r="1144" spans="1:9" s="202" customFormat="1" ht="12">
      <c r="A1144" s="150">
        <v>540818</v>
      </c>
      <c r="B1144" s="157" t="s">
        <v>992</v>
      </c>
      <c r="C1144" s="211">
        <v>211176111</v>
      </c>
      <c r="D1144" s="158" t="s">
        <v>1953</v>
      </c>
      <c r="E1144" s="173"/>
      <c r="F1144" s="159">
        <v>179036528</v>
      </c>
      <c r="G1144" s="199"/>
      <c r="H1144" s="200"/>
      <c r="I1144" s="200"/>
    </row>
    <row r="1145" spans="1:9" s="202" customFormat="1" ht="12">
      <c r="A1145" s="150">
        <v>540818</v>
      </c>
      <c r="B1145" s="157" t="s">
        <v>992</v>
      </c>
      <c r="C1145" s="211">
        <v>214776147</v>
      </c>
      <c r="D1145" s="158" t="s">
        <v>1954</v>
      </c>
      <c r="E1145" s="173"/>
      <c r="F1145" s="159">
        <v>17114489</v>
      </c>
      <c r="G1145" s="199"/>
      <c r="H1145" s="200"/>
      <c r="I1145" s="200"/>
    </row>
    <row r="1146" spans="1:9" s="202" customFormat="1" ht="12">
      <c r="A1146" s="150">
        <v>540818</v>
      </c>
      <c r="B1146" s="157" t="s">
        <v>992</v>
      </c>
      <c r="C1146" s="211">
        <v>212076520</v>
      </c>
      <c r="D1146" s="158" t="s">
        <v>1955</v>
      </c>
      <c r="E1146" s="173"/>
      <c r="F1146" s="159">
        <v>33401247</v>
      </c>
      <c r="G1146" s="199"/>
      <c r="H1146" s="200"/>
      <c r="I1146" s="200"/>
    </row>
    <row r="1147" spans="1:9" s="202" customFormat="1" ht="12">
      <c r="A1147" s="150">
        <v>540818</v>
      </c>
      <c r="B1147" s="157" t="s">
        <v>992</v>
      </c>
      <c r="C1147" s="211">
        <v>213476834</v>
      </c>
      <c r="D1147" s="158" t="s">
        <v>1956</v>
      </c>
      <c r="E1147" s="173"/>
      <c r="F1147" s="159">
        <v>24402440</v>
      </c>
      <c r="G1147" s="199"/>
      <c r="H1147" s="200"/>
      <c r="I1147" s="200"/>
    </row>
    <row r="1148" spans="1:9" s="202" customFormat="1" ht="12">
      <c r="A1148" s="150">
        <v>540818</v>
      </c>
      <c r="B1148" s="157" t="s">
        <v>992</v>
      </c>
      <c r="C1148" s="152" t="s">
        <v>1957</v>
      </c>
      <c r="D1148" s="160" t="s">
        <v>1958</v>
      </c>
      <c r="E1148" s="173"/>
      <c r="F1148" s="159">
        <v>163529</v>
      </c>
      <c r="G1148" s="199"/>
      <c r="H1148" s="200"/>
      <c r="I1148" s="200"/>
    </row>
    <row r="1149" spans="1:9" s="202" customFormat="1" ht="12">
      <c r="A1149" s="150">
        <v>540818</v>
      </c>
      <c r="B1149" s="157" t="s">
        <v>992</v>
      </c>
      <c r="C1149" s="152" t="s">
        <v>1959</v>
      </c>
      <c r="D1149" s="160" t="s">
        <v>1960</v>
      </c>
      <c r="E1149" s="173"/>
      <c r="F1149" s="159">
        <v>22972</v>
      </c>
      <c r="G1149" s="199"/>
      <c r="H1149" s="200"/>
      <c r="I1149" s="200"/>
    </row>
    <row r="1150" spans="1:9" s="202" customFormat="1" ht="12">
      <c r="A1150" s="150">
        <v>540818</v>
      </c>
      <c r="B1150" s="157" t="s">
        <v>992</v>
      </c>
      <c r="C1150" s="152" t="s">
        <v>1961</v>
      </c>
      <c r="D1150" s="160" t="s">
        <v>1962</v>
      </c>
      <c r="E1150" s="173"/>
      <c r="F1150" s="159">
        <v>39405</v>
      </c>
      <c r="G1150" s="199"/>
      <c r="H1150" s="200"/>
      <c r="I1150" s="200"/>
    </row>
    <row r="1151" spans="1:9" s="202" customFormat="1" ht="12">
      <c r="A1151" s="150">
        <v>540818</v>
      </c>
      <c r="B1151" s="157" t="s">
        <v>992</v>
      </c>
      <c r="C1151" s="152" t="s">
        <v>1963</v>
      </c>
      <c r="D1151" s="160" t="s">
        <v>1964</v>
      </c>
      <c r="E1151" s="173"/>
      <c r="F1151" s="159">
        <v>268719</v>
      </c>
      <c r="G1151" s="199"/>
      <c r="H1151" s="200"/>
      <c r="I1151" s="200"/>
    </row>
    <row r="1152" spans="1:9" s="202" customFormat="1" ht="12">
      <c r="A1152" s="150">
        <v>540818</v>
      </c>
      <c r="B1152" s="157" t="s">
        <v>992</v>
      </c>
      <c r="C1152" s="152" t="s">
        <v>1965</v>
      </c>
      <c r="D1152" s="160" t="s">
        <v>1966</v>
      </c>
      <c r="E1152" s="173"/>
      <c r="F1152" s="159">
        <v>219551</v>
      </c>
      <c r="G1152" s="199"/>
      <c r="H1152" s="200"/>
      <c r="I1152" s="200"/>
    </row>
    <row r="1153" spans="1:9" s="202" customFormat="1" ht="12">
      <c r="A1153" s="150">
        <v>540818</v>
      </c>
      <c r="B1153" s="157" t="s">
        <v>992</v>
      </c>
      <c r="C1153" s="152" t="s">
        <v>1967</v>
      </c>
      <c r="D1153" s="160" t="s">
        <v>1968</v>
      </c>
      <c r="E1153" s="173"/>
      <c r="F1153" s="159">
        <v>398743</v>
      </c>
      <c r="G1153" s="199"/>
      <c r="H1153" s="200"/>
      <c r="I1153" s="200"/>
    </row>
    <row r="1154" spans="1:9" s="202" customFormat="1" ht="12">
      <c r="A1154" s="150">
        <v>540818</v>
      </c>
      <c r="B1154" s="157" t="s">
        <v>992</v>
      </c>
      <c r="C1154" s="152" t="s">
        <v>1969</v>
      </c>
      <c r="D1154" s="160" t="s">
        <v>1970</v>
      </c>
      <c r="E1154" s="173"/>
      <c r="F1154" s="159">
        <v>57975</v>
      </c>
      <c r="G1154" s="199"/>
      <c r="H1154" s="200"/>
      <c r="I1154" s="200"/>
    </row>
    <row r="1155" spans="1:9" s="202" customFormat="1" ht="12">
      <c r="A1155" s="150">
        <v>540818</v>
      </c>
      <c r="B1155" s="157" t="s">
        <v>992</v>
      </c>
      <c r="C1155" s="152" t="s">
        <v>1971</v>
      </c>
      <c r="D1155" s="160" t="s">
        <v>1972</v>
      </c>
      <c r="E1155" s="173"/>
      <c r="F1155" s="159">
        <v>119159</v>
      </c>
      <c r="G1155" s="199"/>
      <c r="H1155" s="200"/>
      <c r="I1155" s="200"/>
    </row>
    <row r="1156" spans="1:9" s="202" customFormat="1" ht="12">
      <c r="A1156" s="150">
        <v>540818</v>
      </c>
      <c r="B1156" s="157" t="s">
        <v>992</v>
      </c>
      <c r="C1156" s="152" t="s">
        <v>1973</v>
      </c>
      <c r="D1156" s="160" t="s">
        <v>1974</v>
      </c>
      <c r="E1156" s="173"/>
      <c r="F1156" s="159">
        <v>150523</v>
      </c>
      <c r="G1156" s="199"/>
      <c r="H1156" s="200"/>
      <c r="I1156" s="200"/>
    </row>
    <row r="1157" spans="1:9" s="202" customFormat="1" ht="12">
      <c r="A1157" s="150">
        <v>540818</v>
      </c>
      <c r="B1157" s="157" t="s">
        <v>992</v>
      </c>
      <c r="C1157" s="152">
        <v>214205042</v>
      </c>
      <c r="D1157" s="160" t="s">
        <v>1975</v>
      </c>
      <c r="E1157" s="173"/>
      <c r="F1157" s="159">
        <v>236758</v>
      </c>
      <c r="G1157" s="199"/>
      <c r="H1157" s="200"/>
      <c r="I1157" s="200"/>
    </row>
    <row r="1158" spans="1:9" s="202" customFormat="1" ht="12">
      <c r="A1158" s="150">
        <v>540818</v>
      </c>
      <c r="B1158" s="157" t="s">
        <v>992</v>
      </c>
      <c r="C1158" s="152" t="s">
        <v>1976</v>
      </c>
      <c r="D1158" s="160" t="s">
        <v>1977</v>
      </c>
      <c r="E1158" s="173"/>
      <c r="F1158" s="159">
        <v>74799</v>
      </c>
      <c r="G1158" s="199"/>
      <c r="H1158" s="200"/>
      <c r="I1158" s="200"/>
    </row>
    <row r="1159" spans="1:9" s="202" customFormat="1" ht="12">
      <c r="A1159" s="150">
        <v>540818</v>
      </c>
      <c r="B1159" s="157" t="s">
        <v>992</v>
      </c>
      <c r="C1159" s="152" t="s">
        <v>1978</v>
      </c>
      <c r="D1159" s="160" t="s">
        <v>1979</v>
      </c>
      <c r="E1159" s="173"/>
      <c r="F1159" s="159">
        <v>915388</v>
      </c>
      <c r="G1159" s="199"/>
      <c r="H1159" s="200"/>
      <c r="I1159" s="200"/>
    </row>
    <row r="1160" spans="1:9" s="202" customFormat="1" ht="12">
      <c r="A1160" s="150">
        <v>540818</v>
      </c>
      <c r="B1160" s="157" t="s">
        <v>992</v>
      </c>
      <c r="C1160" s="152">
        <v>215105051</v>
      </c>
      <c r="D1160" s="160" t="s">
        <v>1980</v>
      </c>
      <c r="E1160" s="173"/>
      <c r="F1160" s="159">
        <v>486644</v>
      </c>
      <c r="G1160" s="199"/>
      <c r="H1160" s="200"/>
      <c r="I1160" s="200"/>
    </row>
    <row r="1161" spans="1:9" s="202" customFormat="1" ht="12">
      <c r="A1161" s="150">
        <v>540818</v>
      </c>
      <c r="B1161" s="157" t="s">
        <v>992</v>
      </c>
      <c r="C1161" s="152" t="s">
        <v>1981</v>
      </c>
      <c r="D1161" s="160" t="s">
        <v>1982</v>
      </c>
      <c r="E1161" s="173"/>
      <c r="F1161" s="159">
        <v>116348</v>
      </c>
      <c r="G1161" s="199"/>
      <c r="H1161" s="200"/>
      <c r="I1161" s="200"/>
    </row>
    <row r="1162" spans="1:9" s="202" customFormat="1" ht="12">
      <c r="A1162" s="150">
        <v>540818</v>
      </c>
      <c r="B1162" s="157" t="s">
        <v>992</v>
      </c>
      <c r="C1162" s="152">
        <v>215905059</v>
      </c>
      <c r="D1162" s="160" t="s">
        <v>1983</v>
      </c>
      <c r="E1162" s="173"/>
      <c r="F1162" s="159">
        <v>57022</v>
      </c>
      <c r="G1162" s="199"/>
      <c r="H1162" s="200"/>
      <c r="I1162" s="200"/>
    </row>
    <row r="1163" spans="1:9" s="202" customFormat="1" ht="12">
      <c r="A1163" s="150">
        <v>540818</v>
      </c>
      <c r="B1163" s="157" t="s">
        <v>992</v>
      </c>
      <c r="C1163" s="152" t="s">
        <v>1984</v>
      </c>
      <c r="D1163" s="160" t="s">
        <v>1985</v>
      </c>
      <c r="E1163" s="173"/>
      <c r="F1163" s="159">
        <v>393885</v>
      </c>
      <c r="G1163" s="199"/>
      <c r="H1163" s="200"/>
      <c r="I1163" s="200"/>
    </row>
    <row r="1164" spans="1:9" s="202" customFormat="1" ht="12">
      <c r="A1164" s="150">
        <v>540818</v>
      </c>
      <c r="B1164" s="157" t="s">
        <v>992</v>
      </c>
      <c r="C1164" s="152" t="s">
        <v>1986</v>
      </c>
      <c r="D1164" s="160" t="s">
        <v>1987</v>
      </c>
      <c r="E1164" s="173"/>
      <c r="F1164" s="159">
        <v>65557</v>
      </c>
      <c r="G1164" s="199"/>
      <c r="H1164" s="200"/>
      <c r="I1164" s="200"/>
    </row>
    <row r="1165" spans="1:9" s="202" customFormat="1" ht="12">
      <c r="A1165" s="150">
        <v>540818</v>
      </c>
      <c r="B1165" s="157" t="s">
        <v>992</v>
      </c>
      <c r="C1165" s="152" t="s">
        <v>1988</v>
      </c>
      <c r="D1165" s="160" t="s">
        <v>1989</v>
      </c>
      <c r="E1165" s="173"/>
      <c r="F1165" s="159">
        <v>89845</v>
      </c>
      <c r="G1165" s="199"/>
      <c r="H1165" s="200"/>
      <c r="I1165" s="200"/>
    </row>
    <row r="1166" spans="1:9" s="202" customFormat="1" ht="12">
      <c r="A1166" s="150">
        <v>540818</v>
      </c>
      <c r="B1166" s="157" t="s">
        <v>992</v>
      </c>
      <c r="C1166" s="152" t="s">
        <v>1990</v>
      </c>
      <c r="D1166" s="160" t="s">
        <v>1632</v>
      </c>
      <c r="E1166" s="173"/>
      <c r="F1166" s="159">
        <v>157939</v>
      </c>
      <c r="G1166" s="199"/>
      <c r="H1166" s="200"/>
      <c r="I1166" s="200"/>
    </row>
    <row r="1167" spans="1:9" s="202" customFormat="1" ht="12">
      <c r="A1167" s="150">
        <v>540818</v>
      </c>
      <c r="B1167" s="157" t="s">
        <v>992</v>
      </c>
      <c r="C1167" s="152" t="s">
        <v>1633</v>
      </c>
      <c r="D1167" s="160" t="s">
        <v>1634</v>
      </c>
      <c r="E1167" s="173"/>
      <c r="F1167" s="159">
        <v>250832</v>
      </c>
      <c r="G1167" s="199"/>
      <c r="H1167" s="200"/>
      <c r="I1167" s="200"/>
    </row>
    <row r="1168" spans="1:9" s="202" customFormat="1" ht="12">
      <c r="A1168" s="150">
        <v>540818</v>
      </c>
      <c r="B1168" s="157" t="s">
        <v>992</v>
      </c>
      <c r="C1168" s="152" t="s">
        <v>1635</v>
      </c>
      <c r="D1168" s="160" t="s">
        <v>1636</v>
      </c>
      <c r="E1168" s="173"/>
      <c r="F1168" s="159">
        <v>95055</v>
      </c>
      <c r="G1168" s="199"/>
      <c r="H1168" s="200"/>
      <c r="I1168" s="200"/>
    </row>
    <row r="1169" spans="1:9" s="202" customFormat="1" ht="12">
      <c r="A1169" s="150">
        <v>540818</v>
      </c>
      <c r="B1169" s="157" t="s">
        <v>992</v>
      </c>
      <c r="C1169" s="152" t="s">
        <v>1637</v>
      </c>
      <c r="D1169" s="160" t="s">
        <v>1638</v>
      </c>
      <c r="E1169" s="173"/>
      <c r="F1169" s="159">
        <v>73849</v>
      </c>
      <c r="G1169" s="199"/>
      <c r="H1169" s="200"/>
      <c r="I1169" s="200"/>
    </row>
    <row r="1170" spans="1:9" s="202" customFormat="1" ht="12">
      <c r="A1170" s="150">
        <v>540818</v>
      </c>
      <c r="B1170" s="157" t="s">
        <v>992</v>
      </c>
      <c r="C1170" s="152" t="s">
        <v>1639</v>
      </c>
      <c r="D1170" s="160" t="s">
        <v>1640</v>
      </c>
      <c r="E1170" s="173"/>
      <c r="F1170" s="159">
        <v>343973</v>
      </c>
      <c r="G1170" s="199"/>
      <c r="H1170" s="200"/>
      <c r="I1170" s="200"/>
    </row>
    <row r="1171" spans="1:9" s="202" customFormat="1" ht="12">
      <c r="A1171" s="150">
        <v>540818</v>
      </c>
      <c r="B1171" s="157" t="s">
        <v>992</v>
      </c>
      <c r="C1171" s="152" t="s">
        <v>1641</v>
      </c>
      <c r="D1171" s="160" t="s">
        <v>1642</v>
      </c>
      <c r="E1171" s="173"/>
      <c r="F1171" s="159">
        <v>93166</v>
      </c>
      <c r="G1171" s="199"/>
      <c r="H1171" s="200"/>
      <c r="I1171" s="200"/>
    </row>
    <row r="1172" spans="1:9" s="202" customFormat="1" ht="12">
      <c r="A1172" s="150">
        <v>540818</v>
      </c>
      <c r="B1172" s="157" t="s">
        <v>992</v>
      </c>
      <c r="C1172" s="152">
        <v>212905129</v>
      </c>
      <c r="D1172" s="160" t="s">
        <v>1643</v>
      </c>
      <c r="E1172" s="173"/>
      <c r="F1172" s="159">
        <v>501618</v>
      </c>
      <c r="G1172" s="199"/>
      <c r="H1172" s="200"/>
      <c r="I1172" s="200"/>
    </row>
    <row r="1173" spans="1:9" s="202" customFormat="1" ht="12">
      <c r="A1173" s="150">
        <v>540818</v>
      </c>
      <c r="B1173" s="157" t="s">
        <v>992</v>
      </c>
      <c r="C1173" s="152" t="s">
        <v>1644</v>
      </c>
      <c r="D1173" s="160" t="s">
        <v>1645</v>
      </c>
      <c r="E1173" s="173"/>
      <c r="F1173" s="159">
        <v>93019</v>
      </c>
      <c r="G1173" s="199"/>
      <c r="H1173" s="200"/>
      <c r="I1173" s="200"/>
    </row>
    <row r="1174" spans="1:9" s="202" customFormat="1" ht="12">
      <c r="A1174" s="150">
        <v>540818</v>
      </c>
      <c r="B1174" s="157" t="s">
        <v>992</v>
      </c>
      <c r="C1174" s="152" t="s">
        <v>1646</v>
      </c>
      <c r="D1174" s="160" t="s">
        <v>1647</v>
      </c>
      <c r="E1174" s="173"/>
      <c r="F1174" s="159">
        <v>205587</v>
      </c>
      <c r="G1174" s="199"/>
      <c r="H1174" s="200"/>
      <c r="I1174" s="200"/>
    </row>
    <row r="1175" spans="1:9" s="202" customFormat="1" ht="12">
      <c r="A1175" s="150">
        <v>540818</v>
      </c>
      <c r="B1175" s="157" t="s">
        <v>992</v>
      </c>
      <c r="C1175" s="152" t="s">
        <v>1648</v>
      </c>
      <c r="D1175" s="160" t="s">
        <v>1649</v>
      </c>
      <c r="E1175" s="173"/>
      <c r="F1175" s="159">
        <v>54525</v>
      </c>
      <c r="G1175" s="199"/>
      <c r="H1175" s="200"/>
      <c r="I1175" s="200"/>
    </row>
    <row r="1176" spans="1:9" s="202" customFormat="1" ht="12">
      <c r="A1176" s="150">
        <v>540818</v>
      </c>
      <c r="B1176" s="157" t="s">
        <v>992</v>
      </c>
      <c r="C1176" s="152" t="s">
        <v>1650</v>
      </c>
      <c r="D1176" s="160" t="s">
        <v>1651</v>
      </c>
      <c r="E1176" s="173"/>
      <c r="F1176" s="159">
        <v>55478</v>
      </c>
      <c r="G1176" s="199"/>
      <c r="H1176" s="200"/>
      <c r="I1176" s="200"/>
    </row>
    <row r="1177" spans="1:9" s="202" customFormat="1" ht="12">
      <c r="A1177" s="150">
        <v>540818</v>
      </c>
      <c r="B1177" s="157" t="s">
        <v>992</v>
      </c>
      <c r="C1177" s="152" t="s">
        <v>1652</v>
      </c>
      <c r="D1177" s="160" t="s">
        <v>1653</v>
      </c>
      <c r="E1177" s="173"/>
      <c r="F1177" s="159">
        <v>451475</v>
      </c>
      <c r="G1177" s="199"/>
      <c r="H1177" s="200"/>
      <c r="I1177" s="200"/>
    </row>
    <row r="1178" spans="1:9" s="202" customFormat="1" ht="12">
      <c r="A1178" s="150">
        <v>540818</v>
      </c>
      <c r="B1178" s="157" t="s">
        <v>992</v>
      </c>
      <c r="C1178" s="152" t="s">
        <v>1654</v>
      </c>
      <c r="D1178" s="160" t="s">
        <v>1655</v>
      </c>
      <c r="E1178" s="173"/>
      <c r="F1178" s="159">
        <v>397835</v>
      </c>
      <c r="G1178" s="199"/>
      <c r="H1178" s="200"/>
      <c r="I1178" s="200"/>
    </row>
    <row r="1179" spans="1:9" s="202" customFormat="1" ht="12">
      <c r="A1179" s="150">
        <v>540818</v>
      </c>
      <c r="B1179" s="157" t="s">
        <v>992</v>
      </c>
      <c r="C1179" s="152">
        <v>215005150</v>
      </c>
      <c r="D1179" s="160" t="s">
        <v>1656</v>
      </c>
      <c r="E1179" s="173"/>
      <c r="F1179" s="159">
        <v>52345</v>
      </c>
      <c r="G1179" s="199"/>
      <c r="H1179" s="200"/>
      <c r="I1179" s="200"/>
    </row>
    <row r="1180" spans="1:9" s="202" customFormat="1" ht="12">
      <c r="A1180" s="150">
        <v>540818</v>
      </c>
      <c r="B1180" s="157" t="s">
        <v>992</v>
      </c>
      <c r="C1180" s="152" t="s">
        <v>1657</v>
      </c>
      <c r="D1180" s="160" t="s">
        <v>1658</v>
      </c>
      <c r="E1180" s="173"/>
      <c r="F1180" s="159">
        <v>858184</v>
      </c>
      <c r="G1180" s="199"/>
      <c r="H1180" s="200"/>
      <c r="I1180" s="200"/>
    </row>
    <row r="1181" spans="1:9" s="202" customFormat="1" ht="12">
      <c r="A1181" s="150">
        <v>540818</v>
      </c>
      <c r="B1181" s="157" t="s">
        <v>992</v>
      </c>
      <c r="C1181" s="152" t="s">
        <v>1659</v>
      </c>
      <c r="D1181" s="160" t="s">
        <v>1660</v>
      </c>
      <c r="E1181" s="173"/>
      <c r="F1181" s="159">
        <v>563364</v>
      </c>
      <c r="G1181" s="199"/>
      <c r="H1181" s="200"/>
      <c r="I1181" s="200"/>
    </row>
    <row r="1182" spans="1:9" s="202" customFormat="1" ht="12">
      <c r="A1182" s="150">
        <v>540818</v>
      </c>
      <c r="B1182" s="157" t="s">
        <v>992</v>
      </c>
      <c r="C1182" s="152" t="s">
        <v>1661</v>
      </c>
      <c r="D1182" s="160" t="s">
        <v>1662</v>
      </c>
      <c r="E1182" s="173"/>
      <c r="F1182" s="159">
        <v>107052</v>
      </c>
      <c r="G1182" s="199"/>
      <c r="H1182" s="200"/>
      <c r="I1182" s="200"/>
    </row>
    <row r="1183" spans="1:9" s="202" customFormat="1" ht="12">
      <c r="A1183" s="150">
        <v>540818</v>
      </c>
      <c r="B1183" s="157" t="s">
        <v>992</v>
      </c>
      <c r="C1183" s="152" t="s">
        <v>1663</v>
      </c>
      <c r="D1183" s="160" t="s">
        <v>1664</v>
      </c>
      <c r="E1183" s="173"/>
      <c r="F1183" s="159">
        <v>150711</v>
      </c>
      <c r="G1183" s="199"/>
      <c r="H1183" s="200"/>
      <c r="I1183" s="200"/>
    </row>
    <row r="1184" spans="1:9" s="202" customFormat="1" ht="12">
      <c r="A1184" s="150">
        <v>540818</v>
      </c>
      <c r="B1184" s="157" t="s">
        <v>992</v>
      </c>
      <c r="C1184" s="152" t="s">
        <v>1665</v>
      </c>
      <c r="D1184" s="160" t="s">
        <v>1666</v>
      </c>
      <c r="E1184" s="173"/>
      <c r="F1184" s="159">
        <v>37364</v>
      </c>
      <c r="G1184" s="199"/>
      <c r="H1184" s="200"/>
      <c r="I1184" s="200"/>
    </row>
    <row r="1185" spans="1:9" s="202" customFormat="1" ht="12">
      <c r="A1185" s="150">
        <v>540818</v>
      </c>
      <c r="B1185" s="157" t="s">
        <v>992</v>
      </c>
      <c r="C1185" s="152" t="s">
        <v>1667</v>
      </c>
      <c r="D1185" s="160" t="s">
        <v>1668</v>
      </c>
      <c r="E1185" s="173"/>
      <c r="F1185" s="159">
        <v>174742</v>
      </c>
      <c r="G1185" s="199"/>
      <c r="H1185" s="200"/>
      <c r="I1185" s="200"/>
    </row>
    <row r="1186" spans="1:9" s="202" customFormat="1" ht="12">
      <c r="A1186" s="150">
        <v>540818</v>
      </c>
      <c r="B1186" s="157" t="s">
        <v>992</v>
      </c>
      <c r="C1186" s="152" t="s">
        <v>1669</v>
      </c>
      <c r="D1186" s="160" t="s">
        <v>1670</v>
      </c>
      <c r="E1186" s="173"/>
      <c r="F1186" s="159">
        <v>584517</v>
      </c>
      <c r="G1186" s="199"/>
      <c r="H1186" s="200"/>
      <c r="I1186" s="200"/>
    </row>
    <row r="1187" spans="1:9" s="202" customFormat="1" ht="12">
      <c r="A1187" s="150">
        <v>540818</v>
      </c>
      <c r="B1187" s="157" t="s">
        <v>992</v>
      </c>
      <c r="C1187" s="152" t="s">
        <v>1671</v>
      </c>
      <c r="D1187" s="160" t="s">
        <v>1672</v>
      </c>
      <c r="E1187" s="173"/>
      <c r="F1187" s="159">
        <v>283584</v>
      </c>
      <c r="G1187" s="199"/>
      <c r="H1187" s="200"/>
      <c r="I1187" s="200"/>
    </row>
    <row r="1188" spans="1:9" s="202" customFormat="1" ht="12">
      <c r="A1188" s="150">
        <v>540818</v>
      </c>
      <c r="B1188" s="157" t="s">
        <v>992</v>
      </c>
      <c r="C1188" s="152" t="s">
        <v>1673</v>
      </c>
      <c r="D1188" s="160" t="s">
        <v>1674</v>
      </c>
      <c r="E1188" s="173"/>
      <c r="F1188" s="159">
        <v>164073</v>
      </c>
      <c r="G1188" s="199"/>
      <c r="H1188" s="200"/>
      <c r="I1188" s="200"/>
    </row>
    <row r="1189" spans="1:9" s="202" customFormat="1" ht="12">
      <c r="A1189" s="150">
        <v>540818</v>
      </c>
      <c r="B1189" s="157" t="s">
        <v>992</v>
      </c>
      <c r="C1189" s="152">
        <v>214005240</v>
      </c>
      <c r="D1189" s="160" t="s">
        <v>1675</v>
      </c>
      <c r="E1189" s="173"/>
      <c r="F1189" s="159">
        <v>131250</v>
      </c>
      <c r="G1189" s="199"/>
      <c r="H1189" s="200"/>
      <c r="I1189" s="200"/>
    </row>
    <row r="1190" spans="1:9" s="202" customFormat="1" ht="12">
      <c r="A1190" s="150">
        <v>540818</v>
      </c>
      <c r="B1190" s="157" t="s">
        <v>992</v>
      </c>
      <c r="C1190" s="152" t="s">
        <v>1676</v>
      </c>
      <c r="D1190" s="160" t="s">
        <v>1677</v>
      </c>
      <c r="E1190" s="173"/>
      <c r="F1190" s="159">
        <v>513565</v>
      </c>
      <c r="G1190" s="199"/>
      <c r="H1190" s="200"/>
      <c r="I1190" s="200"/>
    </row>
    <row r="1191" spans="1:9" s="202" customFormat="1" ht="12">
      <c r="A1191" s="150">
        <v>540818</v>
      </c>
      <c r="B1191" s="157" t="s">
        <v>992</v>
      </c>
      <c r="C1191" s="152" t="s">
        <v>1678</v>
      </c>
      <c r="D1191" s="160" t="s">
        <v>1679</v>
      </c>
      <c r="E1191" s="173"/>
      <c r="F1191" s="159">
        <v>82808</v>
      </c>
      <c r="G1191" s="199"/>
      <c r="H1191" s="200"/>
      <c r="I1191" s="200"/>
    </row>
    <row r="1192" spans="1:9" s="202" customFormat="1" ht="12">
      <c r="A1192" s="150">
        <v>540818</v>
      </c>
      <c r="B1192" s="157" t="s">
        <v>992</v>
      </c>
      <c r="C1192" s="152" t="s">
        <v>1680</v>
      </c>
      <c r="D1192" s="160" t="s">
        <v>1681</v>
      </c>
      <c r="E1192" s="173"/>
      <c r="F1192" s="159">
        <v>236622</v>
      </c>
      <c r="G1192" s="199"/>
      <c r="H1192" s="200"/>
      <c r="I1192" s="200"/>
    </row>
    <row r="1193" spans="1:9" s="202" customFormat="1" ht="12">
      <c r="A1193" s="150">
        <v>540818</v>
      </c>
      <c r="B1193" s="157" t="s">
        <v>992</v>
      </c>
      <c r="C1193" s="152" t="s">
        <v>1682</v>
      </c>
      <c r="D1193" s="160" t="s">
        <v>1683</v>
      </c>
      <c r="E1193" s="173"/>
      <c r="F1193" s="159">
        <v>234624</v>
      </c>
      <c r="G1193" s="199"/>
      <c r="H1193" s="200"/>
      <c r="I1193" s="200"/>
    </row>
    <row r="1194" spans="1:9" s="202" customFormat="1" ht="12">
      <c r="A1194" s="150">
        <v>540818</v>
      </c>
      <c r="B1194" s="157" t="s">
        <v>992</v>
      </c>
      <c r="C1194" s="152" t="s">
        <v>1684</v>
      </c>
      <c r="D1194" s="160" t="s">
        <v>1685</v>
      </c>
      <c r="E1194" s="173"/>
      <c r="F1194" s="159">
        <v>44718</v>
      </c>
      <c r="G1194" s="199"/>
      <c r="H1194" s="200"/>
      <c r="I1194" s="200"/>
    </row>
    <row r="1195" spans="1:9" s="202" customFormat="1" ht="12">
      <c r="A1195" s="150">
        <v>540818</v>
      </c>
      <c r="B1195" s="157" t="s">
        <v>992</v>
      </c>
      <c r="C1195" s="152" t="s">
        <v>1686</v>
      </c>
      <c r="D1195" s="160" t="s">
        <v>1687</v>
      </c>
      <c r="E1195" s="173"/>
      <c r="F1195" s="159">
        <v>317659</v>
      </c>
      <c r="G1195" s="199"/>
      <c r="H1195" s="200"/>
      <c r="I1195" s="200"/>
    </row>
    <row r="1196" spans="1:9" s="202" customFormat="1" ht="12">
      <c r="A1196" s="150">
        <v>540818</v>
      </c>
      <c r="B1196" s="157" t="s">
        <v>992</v>
      </c>
      <c r="C1196" s="152">
        <v>211005310</v>
      </c>
      <c r="D1196" s="160" t="s">
        <v>0</v>
      </c>
      <c r="E1196" s="173"/>
      <c r="F1196" s="159">
        <v>106325</v>
      </c>
      <c r="G1196" s="199"/>
      <c r="H1196" s="200"/>
      <c r="I1196" s="200"/>
    </row>
    <row r="1197" spans="1:9" s="202" customFormat="1" ht="12">
      <c r="A1197" s="150">
        <v>540818</v>
      </c>
      <c r="B1197" s="157" t="s">
        <v>992</v>
      </c>
      <c r="C1197" s="152" t="s">
        <v>1</v>
      </c>
      <c r="D1197" s="160" t="s">
        <v>2</v>
      </c>
      <c r="E1197" s="173"/>
      <c r="F1197" s="159">
        <v>101104</v>
      </c>
      <c r="G1197" s="199"/>
      <c r="H1197" s="200"/>
      <c r="I1197" s="200"/>
    </row>
    <row r="1198" spans="1:9" s="202" customFormat="1" ht="12">
      <c r="A1198" s="150">
        <v>540818</v>
      </c>
      <c r="B1198" s="157" t="s">
        <v>992</v>
      </c>
      <c r="C1198" s="152" t="s">
        <v>3</v>
      </c>
      <c r="D1198" s="160" t="s">
        <v>4</v>
      </c>
      <c r="E1198" s="173"/>
      <c r="F1198" s="159">
        <v>57671</v>
      </c>
      <c r="G1198" s="199"/>
      <c r="H1198" s="200"/>
      <c r="I1198" s="200"/>
    </row>
    <row r="1199" spans="1:9" s="202" customFormat="1" ht="12">
      <c r="A1199" s="150">
        <v>540818</v>
      </c>
      <c r="B1199" s="157" t="s">
        <v>992</v>
      </c>
      <c r="C1199" s="152" t="s">
        <v>5</v>
      </c>
      <c r="D1199" s="160" t="s">
        <v>6</v>
      </c>
      <c r="E1199" s="173"/>
      <c r="F1199" s="159">
        <v>300635</v>
      </c>
      <c r="G1199" s="199"/>
      <c r="H1199" s="200"/>
      <c r="I1199" s="200"/>
    </row>
    <row r="1200" spans="1:9" s="202" customFormat="1" ht="12">
      <c r="A1200" s="150">
        <v>540818</v>
      </c>
      <c r="B1200" s="157" t="s">
        <v>992</v>
      </c>
      <c r="C1200" s="152" t="s">
        <v>7</v>
      </c>
      <c r="D1200" s="160" t="s">
        <v>8</v>
      </c>
      <c r="E1200" s="173"/>
      <c r="F1200" s="159">
        <v>62424</v>
      </c>
      <c r="G1200" s="199"/>
      <c r="H1200" s="200"/>
      <c r="I1200" s="200"/>
    </row>
    <row r="1201" spans="1:9" s="202" customFormat="1" ht="12">
      <c r="A1201" s="150">
        <v>540818</v>
      </c>
      <c r="B1201" s="157" t="s">
        <v>992</v>
      </c>
      <c r="C1201" s="152" t="s">
        <v>9</v>
      </c>
      <c r="D1201" s="160" t="s">
        <v>10</v>
      </c>
      <c r="E1201" s="173"/>
      <c r="F1201" s="159">
        <v>35548</v>
      </c>
      <c r="G1201" s="199"/>
      <c r="H1201" s="200"/>
      <c r="I1201" s="200"/>
    </row>
    <row r="1202" spans="1:9" s="202" customFormat="1" ht="12">
      <c r="A1202" s="150">
        <v>540818</v>
      </c>
      <c r="B1202" s="157" t="s">
        <v>992</v>
      </c>
      <c r="C1202" s="152" t="s">
        <v>11</v>
      </c>
      <c r="D1202" s="160" t="s">
        <v>12</v>
      </c>
      <c r="E1202" s="173"/>
      <c r="F1202" s="159">
        <v>55115</v>
      </c>
      <c r="G1202" s="199"/>
      <c r="H1202" s="200"/>
      <c r="I1202" s="200"/>
    </row>
    <row r="1203" spans="1:9" s="202" customFormat="1" ht="12">
      <c r="A1203" s="150">
        <v>540818</v>
      </c>
      <c r="B1203" s="157" t="s">
        <v>992</v>
      </c>
      <c r="C1203" s="152" t="s">
        <v>13</v>
      </c>
      <c r="D1203" s="160" t="s">
        <v>14</v>
      </c>
      <c r="E1203" s="173"/>
      <c r="F1203" s="159">
        <v>321773</v>
      </c>
      <c r="G1203" s="199"/>
      <c r="H1203" s="200"/>
      <c r="I1203" s="200"/>
    </row>
    <row r="1204" spans="1:9" s="202" customFormat="1" ht="12">
      <c r="A1204" s="150">
        <v>540818</v>
      </c>
      <c r="B1204" s="157" t="s">
        <v>992</v>
      </c>
      <c r="C1204" s="152" t="s">
        <v>15</v>
      </c>
      <c r="D1204" s="160" t="s">
        <v>16</v>
      </c>
      <c r="E1204" s="173"/>
      <c r="F1204" s="159">
        <v>130886</v>
      </c>
      <c r="G1204" s="199"/>
      <c r="H1204" s="200"/>
      <c r="I1204" s="200"/>
    </row>
    <row r="1205" spans="1:9" s="202" customFormat="1" ht="12">
      <c r="A1205" s="150">
        <v>540818</v>
      </c>
      <c r="B1205" s="157" t="s">
        <v>992</v>
      </c>
      <c r="C1205" s="152" t="s">
        <v>17</v>
      </c>
      <c r="D1205" s="160" t="s">
        <v>18</v>
      </c>
      <c r="E1205" s="173"/>
      <c r="F1205" s="159">
        <v>151452</v>
      </c>
      <c r="G1205" s="199"/>
      <c r="H1205" s="200"/>
      <c r="I1205" s="200"/>
    </row>
    <row r="1206" spans="1:9" s="202" customFormat="1" ht="12">
      <c r="A1206" s="150">
        <v>540818</v>
      </c>
      <c r="B1206" s="157" t="s">
        <v>992</v>
      </c>
      <c r="C1206" s="152">
        <v>217605376</v>
      </c>
      <c r="D1206" s="160" t="s">
        <v>19</v>
      </c>
      <c r="E1206" s="173"/>
      <c r="F1206" s="159">
        <v>413861</v>
      </c>
      <c r="G1206" s="199"/>
      <c r="H1206" s="200"/>
      <c r="I1206" s="200"/>
    </row>
    <row r="1207" spans="1:9" s="202" customFormat="1" ht="12">
      <c r="A1207" s="150">
        <v>540818</v>
      </c>
      <c r="B1207" s="157" t="s">
        <v>992</v>
      </c>
      <c r="C1207" s="152" t="s">
        <v>20</v>
      </c>
      <c r="D1207" s="160" t="s">
        <v>21</v>
      </c>
      <c r="E1207" s="173"/>
      <c r="F1207" s="159">
        <v>332142</v>
      </c>
      <c r="G1207" s="199"/>
      <c r="H1207" s="200"/>
      <c r="I1207" s="200"/>
    </row>
    <row r="1208" spans="1:9" s="202" customFormat="1" ht="12">
      <c r="A1208" s="150">
        <v>540818</v>
      </c>
      <c r="B1208" s="157" t="s">
        <v>992</v>
      </c>
      <c r="C1208" s="152" t="s">
        <v>22</v>
      </c>
      <c r="D1208" s="160" t="s">
        <v>23</v>
      </c>
      <c r="E1208" s="173"/>
      <c r="F1208" s="159">
        <v>87076</v>
      </c>
      <c r="G1208" s="199"/>
      <c r="H1208" s="200"/>
      <c r="I1208" s="200"/>
    </row>
    <row r="1209" spans="1:9" s="202" customFormat="1" ht="12">
      <c r="A1209" s="150">
        <v>540818</v>
      </c>
      <c r="B1209" s="157" t="s">
        <v>992</v>
      </c>
      <c r="C1209" s="152" t="s">
        <v>24</v>
      </c>
      <c r="D1209" s="160" t="s">
        <v>25</v>
      </c>
      <c r="E1209" s="173"/>
      <c r="F1209" s="159">
        <v>167433</v>
      </c>
      <c r="G1209" s="199"/>
      <c r="H1209" s="200"/>
      <c r="I1209" s="200"/>
    </row>
    <row r="1210" spans="1:9" s="202" customFormat="1" ht="12">
      <c r="A1210" s="150">
        <v>540818</v>
      </c>
      <c r="B1210" s="157" t="s">
        <v>992</v>
      </c>
      <c r="C1210" s="152" t="s">
        <v>26</v>
      </c>
      <c r="D1210" s="160" t="s">
        <v>27</v>
      </c>
      <c r="E1210" s="173"/>
      <c r="F1210" s="159">
        <v>109776</v>
      </c>
      <c r="G1210" s="199"/>
      <c r="H1210" s="200"/>
      <c r="I1210" s="200"/>
    </row>
    <row r="1211" spans="1:9" s="202" customFormat="1" ht="12">
      <c r="A1211" s="150">
        <v>540818</v>
      </c>
      <c r="B1211" s="157" t="s">
        <v>992</v>
      </c>
      <c r="C1211" s="152" t="s">
        <v>28</v>
      </c>
      <c r="D1211" s="160" t="s">
        <v>29</v>
      </c>
      <c r="E1211" s="173"/>
      <c r="F1211" s="159">
        <v>96201</v>
      </c>
      <c r="G1211" s="199"/>
      <c r="H1211" s="200"/>
      <c r="I1211" s="200"/>
    </row>
    <row r="1212" spans="1:9" s="202" customFormat="1" ht="12">
      <c r="A1212" s="150">
        <v>540818</v>
      </c>
      <c r="B1212" s="157" t="s">
        <v>992</v>
      </c>
      <c r="C1212" s="152" t="s">
        <v>30</v>
      </c>
      <c r="D1212" s="160" t="s">
        <v>31</v>
      </c>
      <c r="E1212" s="173"/>
      <c r="F1212" s="159">
        <v>480189</v>
      </c>
      <c r="G1212" s="199"/>
      <c r="H1212" s="200"/>
      <c r="I1212" s="200"/>
    </row>
    <row r="1213" spans="1:9" s="202" customFormat="1" ht="12">
      <c r="A1213" s="150">
        <v>540818</v>
      </c>
      <c r="B1213" s="157" t="s">
        <v>992</v>
      </c>
      <c r="C1213" s="152" t="s">
        <v>32</v>
      </c>
      <c r="D1213" s="160" t="s">
        <v>33</v>
      </c>
      <c r="E1213" s="173"/>
      <c r="F1213" s="159">
        <v>60018</v>
      </c>
      <c r="G1213" s="199"/>
      <c r="H1213" s="200"/>
      <c r="I1213" s="200"/>
    </row>
    <row r="1214" spans="1:9" s="202" customFormat="1" ht="12">
      <c r="A1214" s="150">
        <v>540818</v>
      </c>
      <c r="B1214" s="157" t="s">
        <v>992</v>
      </c>
      <c r="C1214" s="152" t="s">
        <v>34</v>
      </c>
      <c r="D1214" s="160" t="s">
        <v>35</v>
      </c>
      <c r="E1214" s="173"/>
      <c r="F1214" s="159">
        <v>83394</v>
      </c>
      <c r="G1214" s="199"/>
      <c r="H1214" s="200"/>
      <c r="I1214" s="200"/>
    </row>
    <row r="1215" spans="1:9" s="202" customFormat="1" ht="12">
      <c r="A1215" s="150">
        <v>540818</v>
      </c>
      <c r="B1215" s="157" t="s">
        <v>992</v>
      </c>
      <c r="C1215" s="152" t="s">
        <v>36</v>
      </c>
      <c r="D1215" s="160" t="s">
        <v>37</v>
      </c>
      <c r="E1215" s="173"/>
      <c r="F1215" s="159">
        <v>219096</v>
      </c>
      <c r="G1215" s="199"/>
      <c r="H1215" s="200"/>
      <c r="I1215" s="200"/>
    </row>
    <row r="1216" spans="1:9" s="202" customFormat="1" ht="12">
      <c r="A1216" s="150">
        <v>540818</v>
      </c>
      <c r="B1216" s="157" t="s">
        <v>992</v>
      </c>
      <c r="C1216" s="152" t="s">
        <v>38</v>
      </c>
      <c r="D1216" s="160" t="s">
        <v>39</v>
      </c>
      <c r="E1216" s="173"/>
      <c r="F1216" s="159">
        <v>105417</v>
      </c>
      <c r="G1216" s="199"/>
      <c r="H1216" s="200"/>
      <c r="I1216" s="200"/>
    </row>
    <row r="1217" spans="1:9" s="202" customFormat="1" ht="12">
      <c r="A1217" s="150">
        <v>540818</v>
      </c>
      <c r="B1217" s="157" t="s">
        <v>992</v>
      </c>
      <c r="C1217" s="152" t="s">
        <v>40</v>
      </c>
      <c r="D1217" s="160" t="s">
        <v>41</v>
      </c>
      <c r="E1217" s="173"/>
      <c r="F1217" s="159">
        <v>706357</v>
      </c>
      <c r="G1217" s="199"/>
      <c r="H1217" s="200"/>
      <c r="I1217" s="200"/>
    </row>
    <row r="1218" spans="1:9" s="202" customFormat="1" ht="12">
      <c r="A1218" s="150">
        <v>540818</v>
      </c>
      <c r="B1218" s="157" t="s">
        <v>992</v>
      </c>
      <c r="C1218" s="152" t="s">
        <v>42</v>
      </c>
      <c r="D1218" s="160" t="s">
        <v>43</v>
      </c>
      <c r="E1218" s="173"/>
      <c r="F1218" s="159">
        <v>265291</v>
      </c>
      <c r="G1218" s="199"/>
      <c r="H1218" s="200"/>
      <c r="I1218" s="200"/>
    </row>
    <row r="1219" spans="1:9" s="202" customFormat="1" ht="12">
      <c r="A1219" s="150">
        <v>540818</v>
      </c>
      <c r="B1219" s="157" t="s">
        <v>992</v>
      </c>
      <c r="C1219" s="152" t="s">
        <v>44</v>
      </c>
      <c r="D1219" s="160" t="s">
        <v>45</v>
      </c>
      <c r="E1219" s="173"/>
      <c r="F1219" s="159">
        <v>30463</v>
      </c>
      <c r="G1219" s="199"/>
      <c r="H1219" s="200"/>
      <c r="I1219" s="200"/>
    </row>
    <row r="1220" spans="1:9" s="202" customFormat="1" ht="12">
      <c r="A1220" s="150">
        <v>540818</v>
      </c>
      <c r="B1220" s="157" t="s">
        <v>992</v>
      </c>
      <c r="C1220" s="152" t="s">
        <v>46</v>
      </c>
      <c r="D1220" s="160" t="s">
        <v>47</v>
      </c>
      <c r="E1220" s="173"/>
      <c r="F1220" s="159">
        <v>172608</v>
      </c>
      <c r="G1220" s="199"/>
      <c r="H1220" s="200"/>
      <c r="I1220" s="200"/>
    </row>
    <row r="1221" spans="1:9" s="202" customFormat="1" ht="12">
      <c r="A1221" s="150">
        <v>540818</v>
      </c>
      <c r="B1221" s="157" t="s">
        <v>992</v>
      </c>
      <c r="C1221" s="152" t="s">
        <v>48</v>
      </c>
      <c r="D1221" s="160" t="s">
        <v>49</v>
      </c>
      <c r="E1221" s="173"/>
      <c r="F1221" s="159">
        <v>104255</v>
      </c>
      <c r="G1221" s="199"/>
      <c r="H1221" s="200"/>
      <c r="I1221" s="200"/>
    </row>
    <row r="1222" spans="1:9" s="202" customFormat="1" ht="12">
      <c r="A1222" s="150">
        <v>540818</v>
      </c>
      <c r="B1222" s="157" t="s">
        <v>992</v>
      </c>
      <c r="C1222" s="152" t="s">
        <v>50</v>
      </c>
      <c r="D1222" s="160" t="s">
        <v>51</v>
      </c>
      <c r="E1222" s="173"/>
      <c r="F1222" s="159">
        <v>80992</v>
      </c>
      <c r="G1222" s="199"/>
      <c r="H1222" s="200"/>
      <c r="I1222" s="200"/>
    </row>
    <row r="1223" spans="1:9" s="202" customFormat="1" ht="12">
      <c r="A1223" s="150">
        <v>540818</v>
      </c>
      <c r="B1223" s="157" t="s">
        <v>992</v>
      </c>
      <c r="C1223" s="152" t="s">
        <v>52</v>
      </c>
      <c r="D1223" s="160" t="s">
        <v>53</v>
      </c>
      <c r="E1223" s="173"/>
      <c r="F1223" s="159">
        <v>381854</v>
      </c>
      <c r="G1223" s="199"/>
      <c r="H1223" s="200"/>
      <c r="I1223" s="200"/>
    </row>
    <row r="1224" spans="1:9" s="202" customFormat="1" ht="12">
      <c r="A1224" s="150">
        <v>540818</v>
      </c>
      <c r="B1224" s="157" t="s">
        <v>992</v>
      </c>
      <c r="C1224" s="152">
        <v>218505585</v>
      </c>
      <c r="D1224" s="160" t="s">
        <v>54</v>
      </c>
      <c r="E1224" s="173"/>
      <c r="F1224" s="159">
        <v>166570</v>
      </c>
      <c r="G1224" s="199"/>
      <c r="H1224" s="200"/>
      <c r="I1224" s="200"/>
    </row>
    <row r="1225" spans="1:9" s="202" customFormat="1" ht="12">
      <c r="A1225" s="150">
        <v>540818</v>
      </c>
      <c r="B1225" s="157" t="s">
        <v>992</v>
      </c>
      <c r="C1225" s="152" t="s">
        <v>55</v>
      </c>
      <c r="D1225" s="160" t="s">
        <v>56</v>
      </c>
      <c r="E1225" s="173"/>
      <c r="F1225" s="159">
        <v>125121</v>
      </c>
      <c r="G1225" s="199"/>
      <c r="H1225" s="200"/>
      <c r="I1225" s="200"/>
    </row>
    <row r="1226" spans="1:9" s="202" customFormat="1" ht="12">
      <c r="A1226" s="150">
        <v>540818</v>
      </c>
      <c r="B1226" s="157" t="s">
        <v>992</v>
      </c>
      <c r="C1226" s="152" t="s">
        <v>57</v>
      </c>
      <c r="D1226" s="160" t="s">
        <v>58</v>
      </c>
      <c r="E1226" s="173"/>
      <c r="F1226" s="159">
        <v>222412</v>
      </c>
      <c r="G1226" s="199"/>
      <c r="H1226" s="200"/>
      <c r="I1226" s="200"/>
    </row>
    <row r="1227" spans="1:9" s="202" customFormat="1" ht="12">
      <c r="A1227" s="150">
        <v>540818</v>
      </c>
      <c r="B1227" s="157" t="s">
        <v>992</v>
      </c>
      <c r="C1227" s="152" t="s">
        <v>59</v>
      </c>
      <c r="D1227" s="160" t="s">
        <v>60</v>
      </c>
      <c r="E1227" s="173"/>
      <c r="F1227" s="159">
        <v>129207</v>
      </c>
      <c r="G1227" s="199"/>
      <c r="H1227" s="200"/>
      <c r="I1227" s="200"/>
    </row>
    <row r="1228" spans="1:9" s="202" customFormat="1" ht="12">
      <c r="A1228" s="150">
        <v>540818</v>
      </c>
      <c r="B1228" s="157" t="s">
        <v>992</v>
      </c>
      <c r="C1228" s="152" t="s">
        <v>61</v>
      </c>
      <c r="D1228" s="160" t="s">
        <v>62</v>
      </c>
      <c r="E1228" s="173"/>
      <c r="F1228" s="159">
        <v>916296</v>
      </c>
      <c r="G1228" s="199"/>
      <c r="H1228" s="200"/>
      <c r="I1228" s="200"/>
    </row>
    <row r="1229" spans="1:9" s="202" customFormat="1" ht="12">
      <c r="A1229" s="150">
        <v>540818</v>
      </c>
      <c r="B1229" s="157" t="s">
        <v>992</v>
      </c>
      <c r="C1229" s="152" t="s">
        <v>63</v>
      </c>
      <c r="D1229" s="160" t="s">
        <v>64</v>
      </c>
      <c r="E1229" s="173"/>
      <c r="F1229" s="159">
        <v>88400</v>
      </c>
      <c r="G1229" s="199"/>
      <c r="H1229" s="200"/>
      <c r="I1229" s="200"/>
    </row>
    <row r="1230" spans="1:9" s="202" customFormat="1" ht="12">
      <c r="A1230" s="150">
        <v>540818</v>
      </c>
      <c r="B1230" s="157" t="s">
        <v>992</v>
      </c>
      <c r="C1230" s="152" t="s">
        <v>65</v>
      </c>
      <c r="D1230" s="160" t="s">
        <v>66</v>
      </c>
      <c r="E1230" s="173"/>
      <c r="F1230" s="159">
        <v>334593</v>
      </c>
      <c r="G1230" s="199"/>
      <c r="H1230" s="200"/>
      <c r="I1230" s="200"/>
    </row>
    <row r="1231" spans="1:9" s="202" customFormat="1" ht="12">
      <c r="A1231" s="150">
        <v>540818</v>
      </c>
      <c r="B1231" s="157" t="s">
        <v>992</v>
      </c>
      <c r="C1231" s="152" t="s">
        <v>67</v>
      </c>
      <c r="D1231" s="160" t="s">
        <v>68</v>
      </c>
      <c r="E1231" s="173"/>
      <c r="F1231" s="159">
        <v>151952</v>
      </c>
      <c r="G1231" s="199"/>
      <c r="H1231" s="200"/>
      <c r="I1231" s="200"/>
    </row>
    <row r="1232" spans="1:9" s="202" customFormat="1" ht="12">
      <c r="A1232" s="150">
        <v>540818</v>
      </c>
      <c r="B1232" s="157" t="s">
        <v>992</v>
      </c>
      <c r="C1232" s="152" t="s">
        <v>69</v>
      </c>
      <c r="D1232" s="160" t="s">
        <v>70</v>
      </c>
      <c r="E1232" s="173"/>
      <c r="F1232" s="159">
        <v>76816</v>
      </c>
      <c r="G1232" s="199"/>
      <c r="H1232" s="200"/>
      <c r="I1232" s="200"/>
    </row>
    <row r="1233" spans="1:9" s="202" customFormat="1" ht="12">
      <c r="A1233" s="150">
        <v>540818</v>
      </c>
      <c r="B1233" s="157" t="s">
        <v>992</v>
      </c>
      <c r="C1233" s="152" t="s">
        <v>71</v>
      </c>
      <c r="D1233" s="160" t="s">
        <v>72</v>
      </c>
      <c r="E1233" s="173"/>
      <c r="F1233" s="159">
        <v>148411</v>
      </c>
      <c r="G1233" s="199"/>
      <c r="H1233" s="200"/>
      <c r="I1233" s="200"/>
    </row>
    <row r="1234" spans="1:9" s="202" customFormat="1" ht="12">
      <c r="A1234" s="150">
        <v>540818</v>
      </c>
      <c r="B1234" s="157" t="s">
        <v>992</v>
      </c>
      <c r="C1234" s="152" t="s">
        <v>73</v>
      </c>
      <c r="D1234" s="160" t="s">
        <v>74</v>
      </c>
      <c r="E1234" s="173"/>
      <c r="F1234" s="159">
        <v>66399</v>
      </c>
      <c r="G1234" s="199"/>
      <c r="H1234" s="200"/>
      <c r="I1234" s="200"/>
    </row>
    <row r="1235" spans="1:9" s="202" customFormat="1" ht="12">
      <c r="A1235" s="150">
        <v>540818</v>
      </c>
      <c r="B1235" s="157" t="s">
        <v>992</v>
      </c>
      <c r="C1235" s="152" t="s">
        <v>75</v>
      </c>
      <c r="D1235" s="160" t="s">
        <v>76</v>
      </c>
      <c r="E1235" s="173"/>
      <c r="F1235" s="159">
        <v>129797</v>
      </c>
      <c r="G1235" s="199"/>
      <c r="H1235" s="200"/>
      <c r="I1235" s="200"/>
    </row>
    <row r="1236" spans="1:9" s="202" customFormat="1" ht="12">
      <c r="A1236" s="150">
        <v>540818</v>
      </c>
      <c r="B1236" s="157" t="s">
        <v>992</v>
      </c>
      <c r="C1236" s="152" t="s">
        <v>77</v>
      </c>
      <c r="D1236" s="160" t="s">
        <v>78</v>
      </c>
      <c r="E1236" s="173"/>
      <c r="F1236" s="159">
        <v>33641</v>
      </c>
      <c r="G1236" s="199"/>
      <c r="H1236" s="200"/>
      <c r="I1236" s="200"/>
    </row>
    <row r="1237" spans="1:9" s="202" customFormat="1" ht="12">
      <c r="A1237" s="150">
        <v>540818</v>
      </c>
      <c r="B1237" s="157" t="s">
        <v>992</v>
      </c>
      <c r="C1237" s="152" t="s">
        <v>79</v>
      </c>
      <c r="D1237" s="160" t="s">
        <v>80</v>
      </c>
      <c r="E1237" s="173"/>
      <c r="F1237" s="159">
        <v>391710</v>
      </c>
      <c r="G1237" s="199"/>
      <c r="H1237" s="200"/>
      <c r="I1237" s="200"/>
    </row>
    <row r="1238" spans="1:9" s="202" customFormat="1" ht="12">
      <c r="A1238" s="150">
        <v>540818</v>
      </c>
      <c r="B1238" s="157" t="s">
        <v>992</v>
      </c>
      <c r="C1238" s="152" t="s">
        <v>81</v>
      </c>
      <c r="D1238" s="160" t="s">
        <v>82</v>
      </c>
      <c r="E1238" s="173"/>
      <c r="F1238" s="159">
        <v>118644</v>
      </c>
      <c r="G1238" s="199"/>
      <c r="H1238" s="200"/>
      <c r="I1238" s="200"/>
    </row>
    <row r="1239" spans="1:9" s="202" customFormat="1" ht="12">
      <c r="A1239" s="150">
        <v>540818</v>
      </c>
      <c r="B1239" s="157" t="s">
        <v>992</v>
      </c>
      <c r="C1239" s="152" t="s">
        <v>83</v>
      </c>
      <c r="D1239" s="160" t="s">
        <v>84</v>
      </c>
      <c r="E1239" s="173"/>
      <c r="F1239" s="159">
        <v>238029</v>
      </c>
      <c r="G1239" s="199"/>
      <c r="H1239" s="200"/>
      <c r="I1239" s="200"/>
    </row>
    <row r="1240" spans="1:9" s="202" customFormat="1" ht="12">
      <c r="A1240" s="150">
        <v>540818</v>
      </c>
      <c r="B1240" s="157" t="s">
        <v>992</v>
      </c>
      <c r="C1240" s="152" t="s">
        <v>85</v>
      </c>
      <c r="D1240" s="160" t="s">
        <v>86</v>
      </c>
      <c r="E1240" s="173"/>
      <c r="F1240" s="159">
        <v>353600</v>
      </c>
      <c r="G1240" s="199"/>
      <c r="H1240" s="200"/>
      <c r="I1240" s="200"/>
    </row>
    <row r="1241" spans="1:9" s="202" customFormat="1" ht="12">
      <c r="A1241" s="150">
        <v>540818</v>
      </c>
      <c r="B1241" s="157" t="s">
        <v>992</v>
      </c>
      <c r="C1241" s="152" t="s">
        <v>87</v>
      </c>
      <c r="D1241" s="160" t="s">
        <v>88</v>
      </c>
      <c r="E1241" s="173"/>
      <c r="F1241" s="159">
        <v>134937</v>
      </c>
      <c r="G1241" s="199"/>
      <c r="H1241" s="200"/>
      <c r="I1241" s="200"/>
    </row>
    <row r="1242" spans="1:9" s="202" customFormat="1" ht="12">
      <c r="A1242" s="150">
        <v>540818</v>
      </c>
      <c r="B1242" s="157" t="s">
        <v>992</v>
      </c>
      <c r="C1242" s="152" t="s">
        <v>89</v>
      </c>
      <c r="D1242" s="160" t="s">
        <v>90</v>
      </c>
      <c r="E1242" s="173"/>
      <c r="F1242" s="159">
        <v>206522</v>
      </c>
      <c r="G1242" s="199"/>
      <c r="H1242" s="200"/>
      <c r="I1242" s="200"/>
    </row>
    <row r="1243" spans="1:9" s="202" customFormat="1" ht="12">
      <c r="A1243" s="150">
        <v>540818</v>
      </c>
      <c r="B1243" s="157" t="s">
        <v>992</v>
      </c>
      <c r="C1243" s="152" t="s">
        <v>91</v>
      </c>
      <c r="D1243" s="160" t="s">
        <v>92</v>
      </c>
      <c r="E1243" s="173"/>
      <c r="F1243" s="159">
        <v>187577</v>
      </c>
      <c r="G1243" s="199"/>
      <c r="H1243" s="200"/>
      <c r="I1243" s="200"/>
    </row>
    <row r="1244" spans="1:9" s="202" customFormat="1" ht="12">
      <c r="A1244" s="150">
        <v>540818</v>
      </c>
      <c r="B1244" s="157" t="s">
        <v>992</v>
      </c>
      <c r="C1244" s="152" t="s">
        <v>93</v>
      </c>
      <c r="D1244" s="160" t="s">
        <v>94</v>
      </c>
      <c r="E1244" s="173"/>
      <c r="F1244" s="159">
        <v>242433</v>
      </c>
      <c r="G1244" s="199"/>
      <c r="H1244" s="200"/>
      <c r="I1244" s="200"/>
    </row>
    <row r="1245" spans="1:9" s="202" customFormat="1" ht="12">
      <c r="A1245" s="150">
        <v>540818</v>
      </c>
      <c r="B1245" s="157" t="s">
        <v>992</v>
      </c>
      <c r="C1245" s="152" t="s">
        <v>95</v>
      </c>
      <c r="D1245" s="160" t="s">
        <v>96</v>
      </c>
      <c r="E1245" s="173"/>
      <c r="F1245" s="159">
        <v>327375</v>
      </c>
      <c r="G1245" s="199"/>
      <c r="H1245" s="200"/>
      <c r="I1245" s="200"/>
    </row>
    <row r="1246" spans="1:9" s="202" customFormat="1" ht="12">
      <c r="A1246" s="150">
        <v>540818</v>
      </c>
      <c r="B1246" s="157" t="s">
        <v>992</v>
      </c>
      <c r="C1246" s="152" t="s">
        <v>97</v>
      </c>
      <c r="D1246" s="160" t="s">
        <v>98</v>
      </c>
      <c r="E1246" s="173"/>
      <c r="F1246" s="159">
        <v>133156</v>
      </c>
      <c r="G1246" s="199"/>
      <c r="H1246" s="200"/>
      <c r="I1246" s="200"/>
    </row>
    <row r="1247" spans="1:9" s="202" customFormat="1" ht="12">
      <c r="A1247" s="150">
        <v>540818</v>
      </c>
      <c r="B1247" s="157" t="s">
        <v>992</v>
      </c>
      <c r="C1247" s="152" t="s">
        <v>99</v>
      </c>
      <c r="D1247" s="160" t="s">
        <v>100</v>
      </c>
      <c r="E1247" s="173"/>
      <c r="F1247" s="159">
        <v>277209</v>
      </c>
      <c r="G1247" s="199"/>
      <c r="H1247" s="200"/>
      <c r="I1247" s="200"/>
    </row>
    <row r="1248" spans="1:9" s="202" customFormat="1" ht="12">
      <c r="A1248" s="150">
        <v>540818</v>
      </c>
      <c r="B1248" s="157" t="s">
        <v>992</v>
      </c>
      <c r="C1248" s="152" t="s">
        <v>101</v>
      </c>
      <c r="D1248" s="160" t="s">
        <v>102</v>
      </c>
      <c r="E1248" s="173"/>
      <c r="F1248" s="159">
        <v>298682</v>
      </c>
      <c r="G1248" s="199"/>
      <c r="H1248" s="200"/>
      <c r="I1248" s="200"/>
    </row>
    <row r="1249" spans="1:9" s="202" customFormat="1" ht="12">
      <c r="A1249" s="150">
        <v>540818</v>
      </c>
      <c r="B1249" s="157" t="s">
        <v>992</v>
      </c>
      <c r="C1249" s="152" t="s">
        <v>103</v>
      </c>
      <c r="D1249" s="160" t="s">
        <v>104</v>
      </c>
      <c r="E1249" s="173"/>
      <c r="F1249" s="159">
        <v>382898</v>
      </c>
      <c r="G1249" s="199"/>
      <c r="H1249" s="200"/>
      <c r="I1249" s="200"/>
    </row>
    <row r="1250" spans="1:9" s="202" customFormat="1" ht="12">
      <c r="A1250" s="150">
        <v>540818</v>
      </c>
      <c r="B1250" s="157" t="s">
        <v>992</v>
      </c>
      <c r="C1250" s="152" t="s">
        <v>105</v>
      </c>
      <c r="D1250" s="160" t="s">
        <v>106</v>
      </c>
      <c r="E1250" s="173"/>
      <c r="F1250" s="159">
        <v>162076</v>
      </c>
      <c r="G1250" s="199"/>
      <c r="H1250" s="200"/>
      <c r="I1250" s="200"/>
    </row>
    <row r="1251" spans="1:9" s="202" customFormat="1" ht="12">
      <c r="A1251" s="150">
        <v>540818</v>
      </c>
      <c r="B1251" s="157" t="s">
        <v>992</v>
      </c>
      <c r="C1251" s="152" t="s">
        <v>107</v>
      </c>
      <c r="D1251" s="160" t="s">
        <v>108</v>
      </c>
      <c r="E1251" s="173"/>
      <c r="F1251" s="159">
        <v>168386</v>
      </c>
      <c r="G1251" s="199"/>
      <c r="H1251" s="200"/>
      <c r="I1251" s="200"/>
    </row>
    <row r="1252" spans="1:9" s="202" customFormat="1" ht="12">
      <c r="A1252" s="150">
        <v>540818</v>
      </c>
      <c r="B1252" s="157" t="s">
        <v>992</v>
      </c>
      <c r="C1252" s="152">
        <v>219005790</v>
      </c>
      <c r="D1252" s="160" t="s">
        <v>109</v>
      </c>
      <c r="E1252" s="173"/>
      <c r="F1252" s="159">
        <v>319210</v>
      </c>
      <c r="G1252" s="199"/>
      <c r="H1252" s="200"/>
      <c r="I1252" s="200"/>
    </row>
    <row r="1253" spans="1:9" s="202" customFormat="1" ht="12">
      <c r="A1253" s="150">
        <v>540818</v>
      </c>
      <c r="B1253" s="157" t="s">
        <v>992</v>
      </c>
      <c r="C1253" s="152" t="s">
        <v>110</v>
      </c>
      <c r="D1253" s="160" t="s">
        <v>111</v>
      </c>
      <c r="E1253" s="173"/>
      <c r="F1253" s="159">
        <v>66646</v>
      </c>
      <c r="G1253" s="199"/>
      <c r="H1253" s="200"/>
      <c r="I1253" s="200"/>
    </row>
    <row r="1254" spans="1:9" s="202" customFormat="1" ht="12">
      <c r="A1254" s="150">
        <v>540818</v>
      </c>
      <c r="B1254" s="157" t="s">
        <v>992</v>
      </c>
      <c r="C1254" s="152" t="s">
        <v>112</v>
      </c>
      <c r="D1254" s="160" t="s">
        <v>113</v>
      </c>
      <c r="E1254" s="173"/>
      <c r="F1254" s="159">
        <v>100469</v>
      </c>
      <c r="G1254" s="199"/>
      <c r="H1254" s="200"/>
      <c r="I1254" s="200"/>
    </row>
    <row r="1255" spans="1:9" s="202" customFormat="1" ht="12">
      <c r="A1255" s="150">
        <v>540818</v>
      </c>
      <c r="B1255" s="157" t="s">
        <v>992</v>
      </c>
      <c r="C1255" s="152" t="s">
        <v>114</v>
      </c>
      <c r="D1255" s="160" t="s">
        <v>115</v>
      </c>
      <c r="E1255" s="173"/>
      <c r="F1255" s="159">
        <v>70690</v>
      </c>
      <c r="G1255" s="199"/>
      <c r="H1255" s="200"/>
      <c r="I1255" s="200"/>
    </row>
    <row r="1256" spans="1:9" s="202" customFormat="1" ht="12">
      <c r="A1256" s="150">
        <v>540818</v>
      </c>
      <c r="B1256" s="157" t="s">
        <v>992</v>
      </c>
      <c r="C1256" s="152" t="s">
        <v>116</v>
      </c>
      <c r="D1256" s="160" t="s">
        <v>117</v>
      </c>
      <c r="E1256" s="173"/>
      <c r="F1256" s="159">
        <v>92146</v>
      </c>
      <c r="G1256" s="199"/>
      <c r="H1256" s="200"/>
      <c r="I1256" s="200"/>
    </row>
    <row r="1257" spans="1:9" s="202" customFormat="1" ht="12">
      <c r="A1257" s="150">
        <v>540818</v>
      </c>
      <c r="B1257" s="157" t="s">
        <v>992</v>
      </c>
      <c r="C1257" s="152" t="s">
        <v>118</v>
      </c>
      <c r="D1257" s="160" t="s">
        <v>119</v>
      </c>
      <c r="E1257" s="173"/>
      <c r="F1257" s="159">
        <v>335745</v>
      </c>
      <c r="G1257" s="199"/>
      <c r="H1257" s="200"/>
      <c r="I1257" s="200"/>
    </row>
    <row r="1258" spans="1:9" s="202" customFormat="1" ht="12">
      <c r="A1258" s="150">
        <v>540818</v>
      </c>
      <c r="B1258" s="157" t="s">
        <v>992</v>
      </c>
      <c r="C1258" s="152" t="s">
        <v>120</v>
      </c>
      <c r="D1258" s="160" t="s">
        <v>121</v>
      </c>
      <c r="E1258" s="173"/>
      <c r="F1258" s="159">
        <v>165515</v>
      </c>
      <c r="G1258" s="199"/>
      <c r="H1258" s="200"/>
      <c r="I1258" s="200"/>
    </row>
    <row r="1259" spans="1:9" s="202" customFormat="1" ht="12">
      <c r="A1259" s="150">
        <v>540818</v>
      </c>
      <c r="B1259" s="157" t="s">
        <v>992</v>
      </c>
      <c r="C1259" s="152" t="s">
        <v>122</v>
      </c>
      <c r="D1259" s="160" t="s">
        <v>123</v>
      </c>
      <c r="E1259" s="173"/>
      <c r="F1259" s="159">
        <v>63695</v>
      </c>
      <c r="G1259" s="199"/>
      <c r="H1259" s="200"/>
      <c r="I1259" s="200"/>
    </row>
    <row r="1260" spans="1:9" s="202" customFormat="1" ht="12">
      <c r="A1260" s="150">
        <v>540818</v>
      </c>
      <c r="B1260" s="157" t="s">
        <v>992</v>
      </c>
      <c r="C1260" s="152" t="s">
        <v>124</v>
      </c>
      <c r="D1260" s="160" t="s">
        <v>125</v>
      </c>
      <c r="E1260" s="173"/>
      <c r="F1260" s="159">
        <v>103903</v>
      </c>
      <c r="G1260" s="199"/>
      <c r="H1260" s="200"/>
      <c r="I1260" s="200"/>
    </row>
    <row r="1261" spans="1:9" s="202" customFormat="1" ht="12">
      <c r="A1261" s="150">
        <v>540818</v>
      </c>
      <c r="B1261" s="157" t="s">
        <v>992</v>
      </c>
      <c r="C1261" s="152" t="s">
        <v>126</v>
      </c>
      <c r="D1261" s="160" t="s">
        <v>127</v>
      </c>
      <c r="E1261" s="173"/>
      <c r="F1261" s="159">
        <v>137288</v>
      </c>
      <c r="G1261" s="199"/>
      <c r="H1261" s="200"/>
      <c r="I1261" s="200"/>
    </row>
    <row r="1262" spans="1:9" s="202" customFormat="1" ht="12">
      <c r="A1262" s="150">
        <v>540818</v>
      </c>
      <c r="B1262" s="157" t="s">
        <v>992</v>
      </c>
      <c r="C1262" s="152" t="s">
        <v>128</v>
      </c>
      <c r="D1262" s="160" t="s">
        <v>129</v>
      </c>
      <c r="E1262" s="173"/>
      <c r="F1262" s="159">
        <v>225095</v>
      </c>
      <c r="G1262" s="199"/>
      <c r="H1262" s="200"/>
      <c r="I1262" s="200"/>
    </row>
    <row r="1263" spans="1:9" s="202" customFormat="1" ht="12">
      <c r="A1263" s="150">
        <v>540818</v>
      </c>
      <c r="B1263" s="157" t="s">
        <v>992</v>
      </c>
      <c r="C1263" s="152" t="s">
        <v>130</v>
      </c>
      <c r="D1263" s="160" t="s">
        <v>131</v>
      </c>
      <c r="E1263" s="173"/>
      <c r="F1263" s="159">
        <v>75113</v>
      </c>
      <c r="G1263" s="199"/>
      <c r="H1263" s="200"/>
      <c r="I1263" s="200"/>
    </row>
    <row r="1264" spans="1:9" s="202" customFormat="1" ht="12">
      <c r="A1264" s="150">
        <v>540818</v>
      </c>
      <c r="B1264" s="157" t="s">
        <v>992</v>
      </c>
      <c r="C1264" s="152" t="s">
        <v>132</v>
      </c>
      <c r="D1264" s="160" t="s">
        <v>133</v>
      </c>
      <c r="E1264" s="173"/>
      <c r="F1264" s="159">
        <v>414905</v>
      </c>
      <c r="G1264" s="199"/>
      <c r="H1264" s="200"/>
      <c r="I1264" s="200"/>
    </row>
    <row r="1265" spans="1:9" s="202" customFormat="1" ht="12">
      <c r="A1265" s="150">
        <v>540818</v>
      </c>
      <c r="B1265" s="157" t="s">
        <v>992</v>
      </c>
      <c r="C1265" s="152" t="s">
        <v>134</v>
      </c>
      <c r="D1265" s="160" t="s">
        <v>135</v>
      </c>
      <c r="E1265" s="173"/>
      <c r="F1265" s="159">
        <v>203253</v>
      </c>
      <c r="G1265" s="199"/>
      <c r="H1265" s="200"/>
      <c r="I1265" s="200"/>
    </row>
    <row r="1266" spans="1:9" s="202" customFormat="1" ht="12">
      <c r="A1266" s="150">
        <v>540818</v>
      </c>
      <c r="B1266" s="157" t="s">
        <v>992</v>
      </c>
      <c r="C1266" s="152" t="s">
        <v>136</v>
      </c>
      <c r="D1266" s="160" t="s">
        <v>137</v>
      </c>
      <c r="E1266" s="173"/>
      <c r="F1266" s="159">
        <v>177406</v>
      </c>
      <c r="G1266" s="199"/>
      <c r="H1266" s="200"/>
      <c r="I1266" s="200"/>
    </row>
    <row r="1267" spans="1:9" s="202" customFormat="1" ht="12">
      <c r="A1267" s="150">
        <v>540818</v>
      </c>
      <c r="B1267" s="157" t="s">
        <v>992</v>
      </c>
      <c r="C1267" s="152" t="s">
        <v>138</v>
      </c>
      <c r="D1267" s="160" t="s">
        <v>139</v>
      </c>
      <c r="E1267" s="173"/>
      <c r="F1267" s="159">
        <v>341645</v>
      </c>
      <c r="G1267" s="199"/>
      <c r="H1267" s="200"/>
      <c r="I1267" s="200"/>
    </row>
    <row r="1268" spans="1:9" s="202" customFormat="1" ht="12">
      <c r="A1268" s="150">
        <v>540818</v>
      </c>
      <c r="B1268" s="157" t="s">
        <v>992</v>
      </c>
      <c r="C1268" s="152" t="s">
        <v>140</v>
      </c>
      <c r="D1268" s="160" t="s">
        <v>141</v>
      </c>
      <c r="E1268" s="173"/>
      <c r="F1268" s="159">
        <v>595731</v>
      </c>
      <c r="G1268" s="199"/>
      <c r="H1268" s="200"/>
      <c r="I1268" s="200"/>
    </row>
    <row r="1269" spans="1:9" s="202" customFormat="1" ht="12">
      <c r="A1269" s="150">
        <v>540818</v>
      </c>
      <c r="B1269" s="157" t="s">
        <v>992</v>
      </c>
      <c r="C1269" s="152" t="s">
        <v>142</v>
      </c>
      <c r="D1269" s="160" t="s">
        <v>143</v>
      </c>
      <c r="E1269" s="173"/>
      <c r="F1269" s="159">
        <v>273847</v>
      </c>
      <c r="G1269" s="199"/>
      <c r="H1269" s="200"/>
      <c r="I1269" s="200"/>
    </row>
    <row r="1270" spans="1:9" s="202" customFormat="1" ht="12">
      <c r="A1270" s="150">
        <v>540818</v>
      </c>
      <c r="B1270" s="157" t="s">
        <v>992</v>
      </c>
      <c r="C1270" s="152" t="s">
        <v>144</v>
      </c>
      <c r="D1270" s="160" t="s">
        <v>145</v>
      </c>
      <c r="E1270" s="173"/>
      <c r="F1270" s="159">
        <v>169793</v>
      </c>
      <c r="G1270" s="199"/>
      <c r="H1270" s="200"/>
      <c r="I1270" s="200"/>
    </row>
    <row r="1271" spans="1:9" s="202" customFormat="1" ht="12">
      <c r="A1271" s="150">
        <v>540818</v>
      </c>
      <c r="B1271" s="157" t="s">
        <v>992</v>
      </c>
      <c r="C1271" s="152" t="s">
        <v>146</v>
      </c>
      <c r="D1271" s="160" t="s">
        <v>147</v>
      </c>
      <c r="E1271" s="173"/>
      <c r="F1271" s="159">
        <v>335547</v>
      </c>
      <c r="G1271" s="199"/>
      <c r="H1271" s="200"/>
      <c r="I1271" s="200"/>
    </row>
    <row r="1272" spans="1:9" s="202" customFormat="1" ht="12">
      <c r="A1272" s="150">
        <v>540818</v>
      </c>
      <c r="B1272" s="157" t="s">
        <v>992</v>
      </c>
      <c r="C1272" s="152" t="s">
        <v>148</v>
      </c>
      <c r="D1272" s="160" t="s">
        <v>149</v>
      </c>
      <c r="E1272" s="173"/>
      <c r="F1272" s="159">
        <v>164891</v>
      </c>
      <c r="G1272" s="199"/>
      <c r="H1272" s="200"/>
      <c r="I1272" s="200"/>
    </row>
    <row r="1273" spans="1:9" s="202" customFormat="1" ht="12">
      <c r="A1273" s="150">
        <v>540818</v>
      </c>
      <c r="B1273" s="157" t="s">
        <v>992</v>
      </c>
      <c r="C1273" s="152" t="s">
        <v>150</v>
      </c>
      <c r="D1273" s="160" t="s">
        <v>151</v>
      </c>
      <c r="E1273" s="173"/>
      <c r="F1273" s="159">
        <v>306854</v>
      </c>
      <c r="G1273" s="199"/>
      <c r="H1273" s="200"/>
      <c r="I1273" s="200"/>
    </row>
    <row r="1274" spans="1:9" s="202" customFormat="1" ht="12">
      <c r="A1274" s="150">
        <v>540818</v>
      </c>
      <c r="B1274" s="157" t="s">
        <v>992</v>
      </c>
      <c r="C1274" s="152" t="s">
        <v>152</v>
      </c>
      <c r="D1274" s="160" t="s">
        <v>153</v>
      </c>
      <c r="E1274" s="173"/>
      <c r="F1274" s="159">
        <v>777691</v>
      </c>
      <c r="G1274" s="199"/>
      <c r="H1274" s="200"/>
      <c r="I1274" s="200"/>
    </row>
    <row r="1275" spans="1:9" s="202" customFormat="1" ht="12">
      <c r="A1275" s="150">
        <v>540818</v>
      </c>
      <c r="B1275" s="157" t="s">
        <v>992</v>
      </c>
      <c r="C1275" s="152" t="s">
        <v>154</v>
      </c>
      <c r="D1275" s="160" t="s">
        <v>155</v>
      </c>
      <c r="E1275" s="173"/>
      <c r="F1275" s="159">
        <v>262536</v>
      </c>
      <c r="G1275" s="199"/>
      <c r="H1275" s="200"/>
      <c r="I1275" s="200"/>
    </row>
    <row r="1276" spans="1:9" s="202" customFormat="1" ht="12">
      <c r="A1276" s="150">
        <v>540818</v>
      </c>
      <c r="B1276" s="157" t="s">
        <v>992</v>
      </c>
      <c r="C1276" s="152" t="s">
        <v>156</v>
      </c>
      <c r="D1276" s="160" t="s">
        <v>157</v>
      </c>
      <c r="E1276" s="173"/>
      <c r="F1276" s="159">
        <v>228540</v>
      </c>
      <c r="G1276" s="199"/>
      <c r="H1276" s="200"/>
      <c r="I1276" s="200"/>
    </row>
    <row r="1277" spans="1:9" s="202" customFormat="1" ht="12">
      <c r="A1277" s="150">
        <v>540818</v>
      </c>
      <c r="B1277" s="157" t="s">
        <v>992</v>
      </c>
      <c r="C1277" s="152" t="s">
        <v>158</v>
      </c>
      <c r="D1277" s="160" t="s">
        <v>159</v>
      </c>
      <c r="E1277" s="173"/>
      <c r="F1277" s="159">
        <v>59019</v>
      </c>
      <c r="G1277" s="199"/>
      <c r="H1277" s="200"/>
      <c r="I1277" s="200"/>
    </row>
    <row r="1278" spans="1:9" s="202" customFormat="1" ht="12">
      <c r="A1278" s="150">
        <v>540818</v>
      </c>
      <c r="B1278" s="157" t="s">
        <v>992</v>
      </c>
      <c r="C1278" s="152" t="s">
        <v>160</v>
      </c>
      <c r="D1278" s="160" t="s">
        <v>161</v>
      </c>
      <c r="E1278" s="173"/>
      <c r="F1278" s="159">
        <v>140693</v>
      </c>
      <c r="G1278" s="199"/>
      <c r="H1278" s="200"/>
      <c r="I1278" s="200"/>
    </row>
    <row r="1279" spans="1:9" s="202" customFormat="1" ht="12">
      <c r="A1279" s="150">
        <v>540818</v>
      </c>
      <c r="B1279" s="157" t="s">
        <v>992</v>
      </c>
      <c r="C1279" s="152" t="s">
        <v>162</v>
      </c>
      <c r="D1279" s="160" t="s">
        <v>163</v>
      </c>
      <c r="E1279" s="173"/>
      <c r="F1279" s="159">
        <v>229131</v>
      </c>
      <c r="G1279" s="199"/>
      <c r="H1279" s="200"/>
      <c r="I1279" s="200"/>
    </row>
    <row r="1280" spans="1:9" s="202" customFormat="1" ht="12">
      <c r="A1280" s="150">
        <v>540818</v>
      </c>
      <c r="B1280" s="157" t="s">
        <v>992</v>
      </c>
      <c r="C1280" s="152" t="s">
        <v>164</v>
      </c>
      <c r="D1280" s="160" t="s">
        <v>165</v>
      </c>
      <c r="E1280" s="173"/>
      <c r="F1280" s="159">
        <v>230039</v>
      </c>
      <c r="G1280" s="199"/>
      <c r="H1280" s="200"/>
      <c r="I1280" s="200"/>
    </row>
    <row r="1281" spans="1:9" s="202" customFormat="1" ht="12">
      <c r="A1281" s="150">
        <v>540818</v>
      </c>
      <c r="B1281" s="157" t="s">
        <v>992</v>
      </c>
      <c r="C1281" s="152" t="s">
        <v>166</v>
      </c>
      <c r="D1281" s="160" t="s">
        <v>167</v>
      </c>
      <c r="E1281" s="173"/>
      <c r="F1281" s="159">
        <v>289547</v>
      </c>
      <c r="G1281" s="199"/>
      <c r="H1281" s="200"/>
      <c r="I1281" s="200"/>
    </row>
    <row r="1282" spans="1:9" s="202" customFormat="1" ht="12">
      <c r="A1282" s="150">
        <v>540818</v>
      </c>
      <c r="B1282" s="157" t="s">
        <v>992</v>
      </c>
      <c r="C1282" s="152" t="s">
        <v>168</v>
      </c>
      <c r="D1282" s="160" t="s">
        <v>169</v>
      </c>
      <c r="E1282" s="173"/>
      <c r="F1282" s="159">
        <v>301497</v>
      </c>
      <c r="G1282" s="199"/>
      <c r="H1282" s="200"/>
      <c r="I1282" s="200"/>
    </row>
    <row r="1283" spans="1:9" s="202" customFormat="1" ht="12">
      <c r="A1283" s="150">
        <v>540818</v>
      </c>
      <c r="B1283" s="157" t="s">
        <v>992</v>
      </c>
      <c r="C1283" s="152" t="s">
        <v>170</v>
      </c>
      <c r="D1283" s="160" t="s">
        <v>171</v>
      </c>
      <c r="E1283" s="173"/>
      <c r="F1283" s="159">
        <v>889555</v>
      </c>
      <c r="G1283" s="199"/>
      <c r="H1283" s="200"/>
      <c r="I1283" s="200"/>
    </row>
    <row r="1284" spans="1:9" s="202" customFormat="1" ht="12">
      <c r="A1284" s="150">
        <v>540818</v>
      </c>
      <c r="B1284" s="157" t="s">
        <v>992</v>
      </c>
      <c r="C1284" s="152" t="s">
        <v>172</v>
      </c>
      <c r="D1284" s="160" t="s">
        <v>173</v>
      </c>
      <c r="E1284" s="173"/>
      <c r="F1284" s="159">
        <v>161157</v>
      </c>
      <c r="G1284" s="199"/>
      <c r="H1284" s="200"/>
      <c r="I1284" s="200"/>
    </row>
    <row r="1285" spans="1:9" s="202" customFormat="1" ht="12">
      <c r="A1285" s="150">
        <v>540818</v>
      </c>
      <c r="B1285" s="157" t="s">
        <v>992</v>
      </c>
      <c r="C1285" s="152" t="s">
        <v>174</v>
      </c>
      <c r="D1285" s="160" t="s">
        <v>175</v>
      </c>
      <c r="E1285" s="173"/>
      <c r="F1285" s="159">
        <v>233353</v>
      </c>
      <c r="G1285" s="199"/>
      <c r="H1285" s="200"/>
      <c r="I1285" s="200"/>
    </row>
    <row r="1286" spans="1:9" s="202" customFormat="1" ht="12">
      <c r="A1286" s="150">
        <v>540818</v>
      </c>
      <c r="B1286" s="157" t="s">
        <v>992</v>
      </c>
      <c r="C1286" s="152" t="s">
        <v>176</v>
      </c>
      <c r="D1286" s="160" t="s">
        <v>177</v>
      </c>
      <c r="E1286" s="173"/>
      <c r="F1286" s="159">
        <v>128018</v>
      </c>
      <c r="G1286" s="199"/>
      <c r="H1286" s="200"/>
      <c r="I1286" s="200"/>
    </row>
    <row r="1287" spans="1:9" s="202" customFormat="1" ht="12">
      <c r="A1287" s="150">
        <v>540818</v>
      </c>
      <c r="B1287" s="157" t="s">
        <v>992</v>
      </c>
      <c r="C1287" s="152" t="s">
        <v>178</v>
      </c>
      <c r="D1287" s="160" t="s">
        <v>179</v>
      </c>
      <c r="E1287" s="173"/>
      <c r="F1287" s="159">
        <v>104237</v>
      </c>
      <c r="G1287" s="199"/>
      <c r="H1287" s="200"/>
      <c r="I1287" s="200"/>
    </row>
    <row r="1288" spans="1:9" s="202" customFormat="1" ht="12">
      <c r="A1288" s="150">
        <v>540818</v>
      </c>
      <c r="B1288" s="157" t="s">
        <v>992</v>
      </c>
      <c r="C1288" s="152" t="s">
        <v>180</v>
      </c>
      <c r="D1288" s="160" t="s">
        <v>181</v>
      </c>
      <c r="E1288" s="173"/>
      <c r="F1288" s="159">
        <v>83126</v>
      </c>
      <c r="G1288" s="199"/>
      <c r="H1288" s="200"/>
      <c r="I1288" s="200"/>
    </row>
    <row r="1289" spans="1:9" s="202" customFormat="1" ht="12">
      <c r="A1289" s="150">
        <v>540818</v>
      </c>
      <c r="B1289" s="157" t="s">
        <v>992</v>
      </c>
      <c r="C1289" s="152" t="s">
        <v>182</v>
      </c>
      <c r="D1289" s="160" t="s">
        <v>183</v>
      </c>
      <c r="E1289" s="173"/>
      <c r="F1289" s="159">
        <v>431472</v>
      </c>
      <c r="G1289" s="199"/>
      <c r="H1289" s="200"/>
      <c r="I1289" s="200"/>
    </row>
    <row r="1290" spans="1:9" s="202" customFormat="1" ht="12">
      <c r="A1290" s="150">
        <v>540818</v>
      </c>
      <c r="B1290" s="157" t="s">
        <v>992</v>
      </c>
      <c r="C1290" s="152">
        <v>213013030</v>
      </c>
      <c r="D1290" s="160" t="s">
        <v>184</v>
      </c>
      <c r="E1290" s="173"/>
      <c r="F1290" s="159">
        <v>196959</v>
      </c>
      <c r="G1290" s="199"/>
      <c r="H1290" s="200"/>
      <c r="I1290" s="200"/>
    </row>
    <row r="1291" spans="1:9" s="202" customFormat="1" ht="12">
      <c r="A1291" s="150">
        <v>540818</v>
      </c>
      <c r="B1291" s="157" t="s">
        <v>992</v>
      </c>
      <c r="C1291" s="152" t="s">
        <v>185</v>
      </c>
      <c r="D1291" s="160" t="s">
        <v>186</v>
      </c>
      <c r="E1291" s="173"/>
      <c r="F1291" s="159">
        <v>143838</v>
      </c>
      <c r="G1291" s="199"/>
      <c r="H1291" s="200"/>
      <c r="I1291" s="200"/>
    </row>
    <row r="1292" spans="1:9" s="202" customFormat="1" ht="12">
      <c r="A1292" s="150">
        <v>540818</v>
      </c>
      <c r="B1292" s="157" t="s">
        <v>992</v>
      </c>
      <c r="C1292" s="152" t="s">
        <v>187</v>
      </c>
      <c r="D1292" s="160" t="s">
        <v>188</v>
      </c>
      <c r="E1292" s="173"/>
      <c r="F1292" s="159">
        <v>798600</v>
      </c>
      <c r="G1292" s="199"/>
      <c r="H1292" s="200"/>
      <c r="I1292" s="200"/>
    </row>
    <row r="1293" spans="1:9" s="202" customFormat="1" ht="12">
      <c r="A1293" s="150">
        <v>540818</v>
      </c>
      <c r="B1293" s="157" t="s">
        <v>992</v>
      </c>
      <c r="C1293" s="152" t="s">
        <v>189</v>
      </c>
      <c r="D1293" s="160" t="s">
        <v>190</v>
      </c>
      <c r="E1293" s="173"/>
      <c r="F1293" s="159">
        <v>96431</v>
      </c>
      <c r="G1293" s="199"/>
      <c r="H1293" s="200"/>
      <c r="I1293" s="200"/>
    </row>
    <row r="1294" spans="1:9" s="202" customFormat="1" ht="12">
      <c r="A1294" s="150">
        <v>540818</v>
      </c>
      <c r="B1294" s="157" t="s">
        <v>992</v>
      </c>
      <c r="C1294" s="152">
        <v>217413074</v>
      </c>
      <c r="D1294" s="160" t="s">
        <v>191</v>
      </c>
      <c r="E1294" s="173"/>
      <c r="F1294" s="159">
        <v>341382</v>
      </c>
      <c r="G1294" s="199"/>
      <c r="H1294" s="200"/>
      <c r="I1294" s="200"/>
    </row>
    <row r="1295" spans="1:9" s="202" customFormat="1" ht="12">
      <c r="A1295" s="150">
        <v>540818</v>
      </c>
      <c r="B1295" s="157" t="s">
        <v>992</v>
      </c>
      <c r="C1295" s="152">
        <v>214013140</v>
      </c>
      <c r="D1295" s="160" t="s">
        <v>192</v>
      </c>
      <c r="E1295" s="173"/>
      <c r="F1295" s="159">
        <v>343757</v>
      </c>
      <c r="G1295" s="199"/>
      <c r="H1295" s="200"/>
      <c r="I1295" s="200"/>
    </row>
    <row r="1296" spans="1:9" s="202" customFormat="1" ht="12">
      <c r="A1296" s="150">
        <v>540818</v>
      </c>
      <c r="B1296" s="157" t="s">
        <v>992</v>
      </c>
      <c r="C1296" s="152">
        <v>216013160</v>
      </c>
      <c r="D1296" s="160" t="s">
        <v>193</v>
      </c>
      <c r="E1296" s="173"/>
      <c r="F1296" s="159">
        <v>142664</v>
      </c>
      <c r="G1296" s="199"/>
      <c r="H1296" s="200"/>
      <c r="I1296" s="200"/>
    </row>
    <row r="1297" spans="1:9" s="202" customFormat="1" ht="12">
      <c r="A1297" s="150">
        <v>540818</v>
      </c>
      <c r="B1297" s="157" t="s">
        <v>992</v>
      </c>
      <c r="C1297" s="152">
        <v>218813188</v>
      </c>
      <c r="D1297" s="160" t="s">
        <v>194</v>
      </c>
      <c r="E1297" s="173"/>
      <c r="F1297" s="159">
        <v>205170</v>
      </c>
      <c r="G1297" s="199"/>
      <c r="H1297" s="200"/>
      <c r="I1297" s="200"/>
    </row>
    <row r="1298" spans="1:9" s="202" customFormat="1" ht="12">
      <c r="A1298" s="150">
        <v>540818</v>
      </c>
      <c r="B1298" s="157" t="s">
        <v>992</v>
      </c>
      <c r="C1298" s="152">
        <v>211213212</v>
      </c>
      <c r="D1298" s="160" t="s">
        <v>195</v>
      </c>
      <c r="E1298" s="173"/>
      <c r="F1298" s="159">
        <v>262094</v>
      </c>
      <c r="G1298" s="199"/>
      <c r="H1298" s="200"/>
      <c r="I1298" s="200"/>
    </row>
    <row r="1299" spans="1:9" s="202" customFormat="1" ht="12">
      <c r="A1299" s="150">
        <v>540818</v>
      </c>
      <c r="B1299" s="157" t="s">
        <v>992</v>
      </c>
      <c r="C1299" s="152">
        <v>212213222</v>
      </c>
      <c r="D1299" s="160" t="s">
        <v>196</v>
      </c>
      <c r="E1299" s="173"/>
      <c r="F1299" s="159">
        <v>209909</v>
      </c>
      <c r="G1299" s="199"/>
      <c r="H1299" s="200"/>
      <c r="I1299" s="200"/>
    </row>
    <row r="1300" spans="1:9" s="202" customFormat="1" ht="12">
      <c r="A1300" s="150">
        <v>540818</v>
      </c>
      <c r="B1300" s="157" t="s">
        <v>992</v>
      </c>
      <c r="C1300" s="152">
        <v>214413244</v>
      </c>
      <c r="D1300" s="160" t="s">
        <v>197</v>
      </c>
      <c r="E1300" s="173"/>
      <c r="F1300" s="159">
        <v>974171</v>
      </c>
      <c r="G1300" s="199"/>
      <c r="H1300" s="200"/>
      <c r="I1300" s="200"/>
    </row>
    <row r="1301" spans="1:9" s="202" customFormat="1" ht="12">
      <c r="A1301" s="150">
        <v>540818</v>
      </c>
      <c r="B1301" s="157" t="s">
        <v>992</v>
      </c>
      <c r="C1301" s="152">
        <v>214813248</v>
      </c>
      <c r="D1301" s="160" t="s">
        <v>198</v>
      </c>
      <c r="E1301" s="173"/>
      <c r="F1301" s="159">
        <v>108965</v>
      </c>
      <c r="G1301" s="199"/>
      <c r="H1301" s="200"/>
      <c r="I1301" s="200"/>
    </row>
    <row r="1302" spans="1:9" s="202" customFormat="1" ht="12">
      <c r="A1302" s="150">
        <v>540818</v>
      </c>
      <c r="B1302" s="157" t="s">
        <v>992</v>
      </c>
      <c r="C1302" s="152">
        <v>216813268</v>
      </c>
      <c r="D1302" s="160" t="s">
        <v>199</v>
      </c>
      <c r="E1302" s="173"/>
      <c r="F1302" s="159">
        <v>175573</v>
      </c>
      <c r="G1302" s="199"/>
      <c r="H1302" s="200"/>
      <c r="I1302" s="200"/>
    </row>
    <row r="1303" spans="1:9" s="202" customFormat="1" ht="12">
      <c r="A1303" s="150">
        <v>540818</v>
      </c>
      <c r="B1303" s="157" t="s">
        <v>992</v>
      </c>
      <c r="C1303" s="152">
        <v>210013300</v>
      </c>
      <c r="D1303" s="160" t="s">
        <v>200</v>
      </c>
      <c r="E1303" s="173"/>
      <c r="F1303" s="159">
        <v>231152</v>
      </c>
      <c r="G1303" s="199"/>
      <c r="H1303" s="200"/>
      <c r="I1303" s="200"/>
    </row>
    <row r="1304" spans="1:9" s="202" customFormat="1" ht="12">
      <c r="A1304" s="150">
        <v>540818</v>
      </c>
      <c r="B1304" s="157" t="s">
        <v>992</v>
      </c>
      <c r="C1304" s="152">
        <v>213313433</v>
      </c>
      <c r="D1304" s="160" t="s">
        <v>201</v>
      </c>
      <c r="E1304" s="173"/>
      <c r="F1304" s="159">
        <v>369332</v>
      </c>
      <c r="G1304" s="199"/>
      <c r="H1304" s="200"/>
      <c r="I1304" s="200"/>
    </row>
    <row r="1305" spans="1:9" s="202" customFormat="1" ht="12">
      <c r="A1305" s="150">
        <v>540818</v>
      </c>
      <c r="B1305" s="157" t="s">
        <v>992</v>
      </c>
      <c r="C1305" s="152">
        <v>214013440</v>
      </c>
      <c r="D1305" s="160" t="s">
        <v>202</v>
      </c>
      <c r="E1305" s="173"/>
      <c r="F1305" s="159">
        <v>201832</v>
      </c>
      <c r="G1305" s="199"/>
      <c r="H1305" s="200"/>
      <c r="I1305" s="200"/>
    </row>
    <row r="1306" spans="1:9" s="202" customFormat="1" ht="12">
      <c r="A1306" s="150">
        <v>540818</v>
      </c>
      <c r="B1306" s="157" t="s">
        <v>992</v>
      </c>
      <c r="C1306" s="152">
        <v>214213442</v>
      </c>
      <c r="D1306" s="160" t="s">
        <v>203</v>
      </c>
      <c r="E1306" s="173"/>
      <c r="F1306" s="159">
        <v>844963</v>
      </c>
      <c r="G1306" s="199"/>
      <c r="H1306" s="200"/>
      <c r="I1306" s="200"/>
    </row>
    <row r="1307" spans="1:9" s="202" customFormat="1" ht="12">
      <c r="A1307" s="150">
        <v>540818</v>
      </c>
      <c r="B1307" s="157" t="s">
        <v>992</v>
      </c>
      <c r="C1307" s="152">
        <v>215813458</v>
      </c>
      <c r="D1307" s="160" t="s">
        <v>204</v>
      </c>
      <c r="E1307" s="173"/>
      <c r="F1307" s="159">
        <v>241909</v>
      </c>
      <c r="G1307" s="199"/>
      <c r="H1307" s="200"/>
      <c r="I1307" s="200"/>
    </row>
    <row r="1308" spans="1:9" s="202" customFormat="1" ht="12">
      <c r="A1308" s="150">
        <v>540818</v>
      </c>
      <c r="B1308" s="157" t="s">
        <v>992</v>
      </c>
      <c r="C1308" s="152">
        <v>216813468</v>
      </c>
      <c r="D1308" s="160" t="s">
        <v>205</v>
      </c>
      <c r="E1308" s="173"/>
      <c r="F1308" s="159">
        <v>687392</v>
      </c>
      <c r="G1308" s="199"/>
      <c r="H1308" s="200"/>
      <c r="I1308" s="200"/>
    </row>
    <row r="1309" spans="1:9" s="202" customFormat="1" ht="12">
      <c r="A1309" s="150">
        <v>540818</v>
      </c>
      <c r="B1309" s="157" t="s">
        <v>992</v>
      </c>
      <c r="C1309" s="152">
        <v>217313473</v>
      </c>
      <c r="D1309" s="160" t="s">
        <v>206</v>
      </c>
      <c r="E1309" s="173"/>
      <c r="F1309" s="159">
        <v>323846</v>
      </c>
      <c r="G1309" s="199"/>
      <c r="H1309" s="200"/>
      <c r="I1309" s="200"/>
    </row>
    <row r="1310" spans="1:9" s="202" customFormat="1" ht="12">
      <c r="A1310" s="150">
        <v>540818</v>
      </c>
      <c r="B1310" s="157" t="s">
        <v>992</v>
      </c>
      <c r="C1310" s="152">
        <v>214913549</v>
      </c>
      <c r="D1310" s="160" t="s">
        <v>207</v>
      </c>
      <c r="E1310" s="173"/>
      <c r="F1310" s="159">
        <v>435408</v>
      </c>
      <c r="G1310" s="199"/>
      <c r="H1310" s="200"/>
      <c r="I1310" s="200"/>
    </row>
    <row r="1311" spans="1:9" s="202" customFormat="1" ht="12">
      <c r="A1311" s="150">
        <v>540818</v>
      </c>
      <c r="B1311" s="157" t="s">
        <v>992</v>
      </c>
      <c r="C1311" s="152">
        <v>218013580</v>
      </c>
      <c r="D1311" s="160" t="s">
        <v>208</v>
      </c>
      <c r="E1311" s="173"/>
      <c r="F1311" s="159">
        <v>109163</v>
      </c>
      <c r="G1311" s="199"/>
      <c r="H1311" s="200"/>
      <c r="I1311" s="200"/>
    </row>
    <row r="1312" spans="1:9" s="202" customFormat="1" ht="12">
      <c r="A1312" s="150">
        <v>540818</v>
      </c>
      <c r="B1312" s="157" t="s">
        <v>992</v>
      </c>
      <c r="C1312" s="152">
        <v>210013600</v>
      </c>
      <c r="D1312" s="160" t="s">
        <v>209</v>
      </c>
      <c r="E1312" s="173"/>
      <c r="F1312" s="159">
        <v>264232</v>
      </c>
      <c r="G1312" s="199"/>
      <c r="H1312" s="200"/>
      <c r="I1312" s="200"/>
    </row>
    <row r="1313" spans="1:9" s="202" customFormat="1" ht="12">
      <c r="A1313" s="150">
        <v>540818</v>
      </c>
      <c r="B1313" s="157" t="s">
        <v>992</v>
      </c>
      <c r="C1313" s="152">
        <v>212013620</v>
      </c>
      <c r="D1313" s="160" t="s">
        <v>210</v>
      </c>
      <c r="E1313" s="173"/>
      <c r="F1313" s="159">
        <v>93931</v>
      </c>
      <c r="G1313" s="199"/>
      <c r="H1313" s="200"/>
      <c r="I1313" s="200"/>
    </row>
    <row r="1314" spans="1:9" s="202" customFormat="1" ht="12">
      <c r="A1314" s="150">
        <v>540818</v>
      </c>
      <c r="B1314" s="157" t="s">
        <v>992</v>
      </c>
      <c r="C1314" s="152">
        <v>214713647</v>
      </c>
      <c r="D1314" s="160" t="s">
        <v>211</v>
      </c>
      <c r="E1314" s="173"/>
      <c r="F1314" s="159">
        <v>207507</v>
      </c>
      <c r="G1314" s="199"/>
      <c r="H1314" s="200"/>
      <c r="I1314" s="200"/>
    </row>
    <row r="1315" spans="1:9" s="202" customFormat="1" ht="12">
      <c r="A1315" s="150">
        <v>540818</v>
      </c>
      <c r="B1315" s="157" t="s">
        <v>992</v>
      </c>
      <c r="C1315" s="152">
        <v>215013650</v>
      </c>
      <c r="D1315" s="160" t="s">
        <v>212</v>
      </c>
      <c r="E1315" s="173"/>
      <c r="F1315" s="159">
        <v>183649</v>
      </c>
      <c r="G1315" s="199"/>
      <c r="H1315" s="200"/>
      <c r="I1315" s="200"/>
    </row>
    <row r="1316" spans="1:9" s="202" customFormat="1" ht="12">
      <c r="A1316" s="150">
        <v>540818</v>
      </c>
      <c r="B1316" s="157" t="s">
        <v>992</v>
      </c>
      <c r="C1316" s="152">
        <v>215413654</v>
      </c>
      <c r="D1316" s="160" t="s">
        <v>213</v>
      </c>
      <c r="E1316" s="173"/>
      <c r="F1316" s="159">
        <v>463828</v>
      </c>
      <c r="G1316" s="199"/>
      <c r="H1316" s="200"/>
      <c r="I1316" s="200"/>
    </row>
    <row r="1317" spans="1:9" s="202" customFormat="1" ht="12">
      <c r="A1317" s="150">
        <v>540818</v>
      </c>
      <c r="B1317" s="157" t="s">
        <v>992</v>
      </c>
      <c r="C1317" s="152">
        <v>215513655</v>
      </c>
      <c r="D1317" s="160" t="s">
        <v>214</v>
      </c>
      <c r="E1317" s="173"/>
      <c r="F1317" s="159">
        <v>218012</v>
      </c>
      <c r="G1317" s="199"/>
      <c r="H1317" s="200"/>
      <c r="I1317" s="200"/>
    </row>
    <row r="1318" spans="1:9" s="202" customFormat="1" ht="12">
      <c r="A1318" s="150">
        <v>540818</v>
      </c>
      <c r="B1318" s="157" t="s">
        <v>992</v>
      </c>
      <c r="C1318" s="152">
        <v>215713657</v>
      </c>
      <c r="D1318" s="160" t="s">
        <v>215</v>
      </c>
      <c r="E1318" s="173"/>
      <c r="F1318" s="159">
        <v>535611</v>
      </c>
      <c r="G1318" s="199"/>
      <c r="H1318" s="200"/>
      <c r="I1318" s="200"/>
    </row>
    <row r="1319" spans="1:9" s="202" customFormat="1" ht="12">
      <c r="A1319" s="150">
        <v>540818</v>
      </c>
      <c r="B1319" s="157" t="s">
        <v>992</v>
      </c>
      <c r="C1319" s="152">
        <v>216713667</v>
      </c>
      <c r="D1319" s="160" t="s">
        <v>216</v>
      </c>
      <c r="E1319" s="173"/>
      <c r="F1319" s="159">
        <v>337451</v>
      </c>
      <c r="G1319" s="199"/>
      <c r="H1319" s="200"/>
      <c r="I1319" s="200"/>
    </row>
    <row r="1320" spans="1:9" s="202" customFormat="1" ht="12">
      <c r="A1320" s="150">
        <v>540818</v>
      </c>
      <c r="B1320" s="157" t="s">
        <v>992</v>
      </c>
      <c r="C1320" s="152">
        <v>217013670</v>
      </c>
      <c r="D1320" s="160" t="s">
        <v>217</v>
      </c>
      <c r="E1320" s="173"/>
      <c r="F1320" s="159">
        <v>461378</v>
      </c>
      <c r="G1320" s="199"/>
      <c r="H1320" s="200"/>
      <c r="I1320" s="200"/>
    </row>
    <row r="1321" spans="1:9" s="202" customFormat="1" ht="12">
      <c r="A1321" s="150">
        <v>540818</v>
      </c>
      <c r="B1321" s="157" t="s">
        <v>992</v>
      </c>
      <c r="C1321" s="152">
        <v>217313673</v>
      </c>
      <c r="D1321" s="160" t="s">
        <v>218</v>
      </c>
      <c r="E1321" s="173"/>
      <c r="F1321" s="159">
        <v>199127</v>
      </c>
      <c r="G1321" s="199"/>
      <c r="H1321" s="200"/>
      <c r="I1321" s="200"/>
    </row>
    <row r="1322" spans="1:9" s="202" customFormat="1" ht="12">
      <c r="A1322" s="150">
        <v>540818</v>
      </c>
      <c r="B1322" s="157" t="s">
        <v>992</v>
      </c>
      <c r="C1322" s="152">
        <v>218313683</v>
      </c>
      <c r="D1322" s="160" t="s">
        <v>219</v>
      </c>
      <c r="E1322" s="173"/>
      <c r="F1322" s="159">
        <v>278755</v>
      </c>
      <c r="G1322" s="199"/>
      <c r="H1322" s="200"/>
      <c r="I1322" s="200"/>
    </row>
    <row r="1323" spans="1:9" s="202" customFormat="1" ht="12">
      <c r="A1323" s="150">
        <v>540818</v>
      </c>
      <c r="B1323" s="157" t="s">
        <v>992</v>
      </c>
      <c r="C1323" s="152">
        <v>218813688</v>
      </c>
      <c r="D1323" s="160" t="s">
        <v>220</v>
      </c>
      <c r="E1323" s="173"/>
      <c r="F1323" s="159">
        <v>495764</v>
      </c>
      <c r="G1323" s="199"/>
      <c r="H1323" s="200"/>
      <c r="I1323" s="200"/>
    </row>
    <row r="1324" spans="1:9" s="202" customFormat="1" ht="12">
      <c r="A1324" s="150">
        <v>540818</v>
      </c>
      <c r="B1324" s="157" t="s">
        <v>992</v>
      </c>
      <c r="C1324" s="152">
        <v>214413744</v>
      </c>
      <c r="D1324" s="160" t="s">
        <v>221</v>
      </c>
      <c r="E1324" s="173"/>
      <c r="F1324" s="159">
        <v>354602</v>
      </c>
      <c r="G1324" s="199"/>
      <c r="H1324" s="200"/>
      <c r="I1324" s="200"/>
    </row>
    <row r="1325" spans="1:9" s="202" customFormat="1" ht="12">
      <c r="A1325" s="150">
        <v>540818</v>
      </c>
      <c r="B1325" s="157" t="s">
        <v>992</v>
      </c>
      <c r="C1325" s="152">
        <v>216013760</v>
      </c>
      <c r="D1325" s="160" t="s">
        <v>222</v>
      </c>
      <c r="E1325" s="173"/>
      <c r="F1325" s="159">
        <v>117493</v>
      </c>
      <c r="G1325" s="199"/>
      <c r="H1325" s="200"/>
      <c r="I1325" s="200"/>
    </row>
    <row r="1326" spans="1:9" s="202" customFormat="1" ht="12">
      <c r="A1326" s="150">
        <v>540818</v>
      </c>
      <c r="B1326" s="157" t="s">
        <v>992</v>
      </c>
      <c r="C1326" s="152">
        <v>218013780</v>
      </c>
      <c r="D1326" s="160" t="s">
        <v>223</v>
      </c>
      <c r="E1326" s="173"/>
      <c r="F1326" s="159">
        <v>220954</v>
      </c>
      <c r="G1326" s="199"/>
      <c r="H1326" s="200"/>
      <c r="I1326" s="200"/>
    </row>
    <row r="1327" spans="1:9" s="202" customFormat="1" ht="12">
      <c r="A1327" s="150">
        <v>540818</v>
      </c>
      <c r="B1327" s="157" t="s">
        <v>992</v>
      </c>
      <c r="C1327" s="152">
        <v>211013810</v>
      </c>
      <c r="D1327" s="160" t="s">
        <v>224</v>
      </c>
      <c r="E1327" s="173"/>
      <c r="F1327" s="159">
        <v>340837</v>
      </c>
      <c r="G1327" s="199"/>
      <c r="H1327" s="200"/>
      <c r="I1327" s="200"/>
    </row>
    <row r="1328" spans="1:9" s="202" customFormat="1" ht="12">
      <c r="A1328" s="150">
        <v>540818</v>
      </c>
      <c r="B1328" s="157" t="s">
        <v>992</v>
      </c>
      <c r="C1328" s="152">
        <v>213613836</v>
      </c>
      <c r="D1328" s="160" t="s">
        <v>225</v>
      </c>
      <c r="E1328" s="173"/>
      <c r="F1328" s="159">
        <v>636181</v>
      </c>
      <c r="G1328" s="199"/>
      <c r="H1328" s="200"/>
      <c r="I1328" s="200"/>
    </row>
    <row r="1329" spans="1:9" s="202" customFormat="1" ht="12">
      <c r="A1329" s="150">
        <v>540818</v>
      </c>
      <c r="B1329" s="157" t="s">
        <v>992</v>
      </c>
      <c r="C1329" s="152">
        <v>213813838</v>
      </c>
      <c r="D1329" s="160" t="s">
        <v>226</v>
      </c>
      <c r="E1329" s="173"/>
      <c r="F1329" s="159">
        <v>214968</v>
      </c>
      <c r="G1329" s="199"/>
      <c r="H1329" s="200"/>
      <c r="I1329" s="200"/>
    </row>
    <row r="1330" spans="1:9" s="202" customFormat="1" ht="12">
      <c r="A1330" s="150">
        <v>540818</v>
      </c>
      <c r="B1330" s="157" t="s">
        <v>992</v>
      </c>
      <c r="C1330" s="152">
        <v>217313873</v>
      </c>
      <c r="D1330" s="160" t="s">
        <v>227</v>
      </c>
      <c r="E1330" s="173"/>
      <c r="F1330" s="159">
        <v>269300</v>
      </c>
      <c r="G1330" s="199"/>
      <c r="H1330" s="200"/>
      <c r="I1330" s="200"/>
    </row>
    <row r="1331" spans="1:9" s="202" customFormat="1" ht="12">
      <c r="A1331" s="150">
        <v>540818</v>
      </c>
      <c r="B1331" s="157" t="s">
        <v>992</v>
      </c>
      <c r="C1331" s="152">
        <v>219413894</v>
      </c>
      <c r="D1331" s="160" t="s">
        <v>228</v>
      </c>
      <c r="E1331" s="173"/>
      <c r="F1331" s="159">
        <v>160676</v>
      </c>
      <c r="G1331" s="199"/>
      <c r="H1331" s="200"/>
      <c r="I1331" s="200"/>
    </row>
    <row r="1332" spans="1:9" s="202" customFormat="1" ht="12">
      <c r="A1332" s="150">
        <v>540818</v>
      </c>
      <c r="B1332" s="157" t="s">
        <v>992</v>
      </c>
      <c r="C1332" s="211">
        <v>212215022</v>
      </c>
      <c r="D1332" s="160" t="s">
        <v>229</v>
      </c>
      <c r="E1332" s="173"/>
      <c r="F1332" s="159">
        <v>19840</v>
      </c>
      <c r="G1332" s="199"/>
      <c r="H1332" s="200"/>
      <c r="I1332" s="200"/>
    </row>
    <row r="1333" spans="1:9" s="202" customFormat="1" ht="12">
      <c r="A1333" s="150">
        <v>540818</v>
      </c>
      <c r="B1333" s="157" t="s">
        <v>992</v>
      </c>
      <c r="C1333" s="211">
        <v>214715047</v>
      </c>
      <c r="D1333" s="160" t="s">
        <v>230</v>
      </c>
      <c r="E1333" s="173"/>
      <c r="F1333" s="159">
        <v>175469</v>
      </c>
      <c r="G1333" s="199"/>
      <c r="H1333" s="200"/>
      <c r="I1333" s="200"/>
    </row>
    <row r="1334" spans="1:9" s="202" customFormat="1" ht="12">
      <c r="A1334" s="150">
        <v>540818</v>
      </c>
      <c r="B1334" s="157" t="s">
        <v>992</v>
      </c>
      <c r="C1334" s="211">
        <v>215115051</v>
      </c>
      <c r="D1334" s="160" t="s">
        <v>231</v>
      </c>
      <c r="E1334" s="173"/>
      <c r="F1334" s="159">
        <v>58293</v>
      </c>
      <c r="G1334" s="199"/>
      <c r="H1334" s="200"/>
      <c r="I1334" s="200"/>
    </row>
    <row r="1335" spans="1:9" s="202" customFormat="1" ht="12">
      <c r="A1335" s="150">
        <v>540818</v>
      </c>
      <c r="B1335" s="157" t="s">
        <v>992</v>
      </c>
      <c r="C1335" s="211">
        <v>218715087</v>
      </c>
      <c r="D1335" s="160" t="s">
        <v>232</v>
      </c>
      <c r="E1335" s="173"/>
      <c r="F1335" s="159">
        <v>94340</v>
      </c>
      <c r="G1335" s="199"/>
      <c r="H1335" s="200"/>
      <c r="I1335" s="200"/>
    </row>
    <row r="1336" spans="1:9" s="202" customFormat="1" ht="12">
      <c r="A1336" s="150">
        <v>540818</v>
      </c>
      <c r="B1336" s="157" t="s">
        <v>992</v>
      </c>
      <c r="C1336" s="211">
        <v>219015090</v>
      </c>
      <c r="D1336" s="160" t="s">
        <v>233</v>
      </c>
      <c r="E1336" s="173"/>
      <c r="F1336" s="159">
        <v>21905</v>
      </c>
      <c r="G1336" s="199"/>
      <c r="H1336" s="200"/>
      <c r="I1336" s="200"/>
    </row>
    <row r="1337" spans="1:9" s="202" customFormat="1" ht="12">
      <c r="A1337" s="150">
        <v>540818</v>
      </c>
      <c r="B1337" s="157" t="s">
        <v>992</v>
      </c>
      <c r="C1337" s="211">
        <v>219215092</v>
      </c>
      <c r="D1337" s="160" t="s">
        <v>234</v>
      </c>
      <c r="E1337" s="173"/>
      <c r="F1337" s="159">
        <v>26815</v>
      </c>
      <c r="G1337" s="199"/>
      <c r="H1337" s="200"/>
      <c r="I1337" s="200"/>
    </row>
    <row r="1338" spans="1:9" s="202" customFormat="1" ht="12">
      <c r="A1338" s="150">
        <v>540818</v>
      </c>
      <c r="B1338" s="157" t="s">
        <v>992</v>
      </c>
      <c r="C1338" s="211">
        <v>219715097</v>
      </c>
      <c r="D1338" s="160" t="s">
        <v>235</v>
      </c>
      <c r="E1338" s="173"/>
      <c r="F1338" s="159">
        <v>86486</v>
      </c>
      <c r="G1338" s="199"/>
      <c r="H1338" s="200"/>
      <c r="I1338" s="200"/>
    </row>
    <row r="1339" spans="1:9" s="202" customFormat="1" ht="12">
      <c r="A1339" s="150">
        <v>540818</v>
      </c>
      <c r="B1339" s="157" t="s">
        <v>992</v>
      </c>
      <c r="C1339" s="211">
        <v>210415104</v>
      </c>
      <c r="D1339" s="160" t="s">
        <v>236</v>
      </c>
      <c r="E1339" s="173"/>
      <c r="F1339" s="159">
        <v>51528</v>
      </c>
      <c r="G1339" s="199"/>
      <c r="H1339" s="200"/>
      <c r="I1339" s="200"/>
    </row>
    <row r="1340" spans="1:9" s="202" customFormat="1" ht="12">
      <c r="A1340" s="150">
        <v>540818</v>
      </c>
      <c r="B1340" s="157" t="s">
        <v>992</v>
      </c>
      <c r="C1340" s="211">
        <v>210615106</v>
      </c>
      <c r="D1340" s="160" t="s">
        <v>237</v>
      </c>
      <c r="E1340" s="173"/>
      <c r="F1340" s="159">
        <v>30826</v>
      </c>
      <c r="G1340" s="199"/>
      <c r="H1340" s="200"/>
      <c r="I1340" s="200"/>
    </row>
    <row r="1341" spans="1:9" s="202" customFormat="1" ht="12">
      <c r="A1341" s="150">
        <v>540818</v>
      </c>
      <c r="B1341" s="157" t="s">
        <v>992</v>
      </c>
      <c r="C1341" s="211">
        <v>210915109</v>
      </c>
      <c r="D1341" s="160" t="s">
        <v>238</v>
      </c>
      <c r="E1341" s="173"/>
      <c r="F1341" s="159">
        <v>67590</v>
      </c>
      <c r="G1341" s="199"/>
      <c r="H1341" s="200"/>
      <c r="I1341" s="200"/>
    </row>
    <row r="1342" spans="1:9" s="202" customFormat="1" ht="12">
      <c r="A1342" s="150">
        <v>540818</v>
      </c>
      <c r="B1342" s="157" t="s">
        <v>992</v>
      </c>
      <c r="C1342" s="211">
        <v>211415114</v>
      </c>
      <c r="D1342" s="160" t="s">
        <v>239</v>
      </c>
      <c r="E1342" s="173"/>
      <c r="F1342" s="159">
        <v>6038</v>
      </c>
      <c r="G1342" s="199"/>
      <c r="H1342" s="200"/>
      <c r="I1342" s="200"/>
    </row>
    <row r="1343" spans="1:9" s="202" customFormat="1" ht="12">
      <c r="A1343" s="150">
        <v>540818</v>
      </c>
      <c r="B1343" s="157" t="s">
        <v>992</v>
      </c>
      <c r="C1343" s="211">
        <v>213115131</v>
      </c>
      <c r="D1343" s="160" t="s">
        <v>240</v>
      </c>
      <c r="E1343" s="173"/>
      <c r="F1343" s="159">
        <v>42085</v>
      </c>
      <c r="G1343" s="199"/>
      <c r="H1343" s="200"/>
      <c r="I1343" s="200"/>
    </row>
    <row r="1344" spans="1:9" s="202" customFormat="1" ht="12">
      <c r="A1344" s="150">
        <v>540818</v>
      </c>
      <c r="B1344" s="157" t="s">
        <v>992</v>
      </c>
      <c r="C1344" s="211">
        <v>213515135</v>
      </c>
      <c r="D1344" s="160" t="s">
        <v>241</v>
      </c>
      <c r="E1344" s="173"/>
      <c r="F1344" s="159">
        <v>40613</v>
      </c>
      <c r="G1344" s="199"/>
      <c r="H1344" s="200"/>
      <c r="I1344" s="200"/>
    </row>
    <row r="1345" spans="1:9" s="202" customFormat="1" ht="12">
      <c r="A1345" s="150">
        <v>540818</v>
      </c>
      <c r="B1345" s="157" t="s">
        <v>992</v>
      </c>
      <c r="C1345" s="211">
        <v>216215162</v>
      </c>
      <c r="D1345" s="160" t="s">
        <v>242</v>
      </c>
      <c r="E1345" s="173"/>
      <c r="F1345" s="159">
        <v>43810</v>
      </c>
      <c r="G1345" s="199"/>
      <c r="H1345" s="200"/>
      <c r="I1345" s="200"/>
    </row>
    <row r="1346" spans="1:9" s="202" customFormat="1" ht="12">
      <c r="A1346" s="150">
        <v>540818</v>
      </c>
      <c r="B1346" s="157" t="s">
        <v>992</v>
      </c>
      <c r="C1346" s="211">
        <v>217215172</v>
      </c>
      <c r="D1346" s="160" t="s">
        <v>243</v>
      </c>
      <c r="E1346" s="173"/>
      <c r="F1346" s="159">
        <v>38816</v>
      </c>
      <c r="G1346" s="199"/>
      <c r="H1346" s="200"/>
      <c r="I1346" s="200"/>
    </row>
    <row r="1347" spans="1:9" s="202" customFormat="1" ht="12">
      <c r="A1347" s="150">
        <v>540818</v>
      </c>
      <c r="B1347" s="157" t="s">
        <v>992</v>
      </c>
      <c r="C1347" s="211">
        <v>217615176</v>
      </c>
      <c r="D1347" s="160" t="s">
        <v>244</v>
      </c>
      <c r="E1347" s="173"/>
      <c r="F1347" s="159">
        <v>601496</v>
      </c>
      <c r="G1347" s="199"/>
      <c r="H1347" s="200"/>
      <c r="I1347" s="200"/>
    </row>
    <row r="1348" spans="1:9" s="202" customFormat="1" ht="12">
      <c r="A1348" s="150">
        <v>540818</v>
      </c>
      <c r="B1348" s="157" t="s">
        <v>992</v>
      </c>
      <c r="C1348" s="211">
        <v>218015180</v>
      </c>
      <c r="D1348" s="160" t="s">
        <v>245</v>
      </c>
      <c r="E1348" s="173"/>
      <c r="F1348" s="159">
        <v>61959</v>
      </c>
      <c r="G1348" s="199"/>
      <c r="H1348" s="200"/>
      <c r="I1348" s="200"/>
    </row>
    <row r="1349" spans="1:9" s="202" customFormat="1" ht="12">
      <c r="A1349" s="150">
        <v>540818</v>
      </c>
      <c r="B1349" s="157" t="s">
        <v>992</v>
      </c>
      <c r="C1349" s="211">
        <v>218315183</v>
      </c>
      <c r="D1349" s="160" t="s">
        <v>246</v>
      </c>
      <c r="E1349" s="173"/>
      <c r="F1349" s="159">
        <v>149240</v>
      </c>
      <c r="G1349" s="199"/>
      <c r="H1349" s="200"/>
      <c r="I1349" s="200"/>
    </row>
    <row r="1350" spans="1:9" s="202" customFormat="1" ht="12">
      <c r="A1350" s="150">
        <v>540818</v>
      </c>
      <c r="B1350" s="157" t="s">
        <v>992</v>
      </c>
      <c r="C1350" s="211">
        <v>218515185</v>
      </c>
      <c r="D1350" s="160" t="s">
        <v>247</v>
      </c>
      <c r="E1350" s="173"/>
      <c r="F1350" s="159">
        <v>86438</v>
      </c>
      <c r="G1350" s="199"/>
      <c r="H1350" s="200"/>
      <c r="I1350" s="200"/>
    </row>
    <row r="1351" spans="1:9" s="202" customFormat="1" ht="12">
      <c r="A1351" s="150">
        <v>540818</v>
      </c>
      <c r="B1351" s="157" t="s">
        <v>992</v>
      </c>
      <c r="C1351" s="211">
        <v>218715187</v>
      </c>
      <c r="D1351" s="160" t="s">
        <v>248</v>
      </c>
      <c r="E1351" s="173"/>
      <c r="F1351" s="159">
        <v>31870</v>
      </c>
      <c r="G1351" s="199"/>
      <c r="H1351" s="200"/>
      <c r="I1351" s="200"/>
    </row>
    <row r="1352" spans="1:9" s="202" customFormat="1" ht="12">
      <c r="A1352" s="150">
        <v>540818</v>
      </c>
      <c r="B1352" s="157" t="s">
        <v>992</v>
      </c>
      <c r="C1352" s="211">
        <v>218915189</v>
      </c>
      <c r="D1352" s="160" t="s">
        <v>249</v>
      </c>
      <c r="E1352" s="173"/>
      <c r="F1352" s="159">
        <v>48169</v>
      </c>
      <c r="G1352" s="199"/>
      <c r="H1352" s="200"/>
      <c r="I1352" s="200"/>
    </row>
    <row r="1353" spans="1:9" s="202" customFormat="1" ht="12">
      <c r="A1353" s="150">
        <v>540818</v>
      </c>
      <c r="B1353" s="157" t="s">
        <v>992</v>
      </c>
      <c r="C1353" s="211">
        <v>210415204</v>
      </c>
      <c r="D1353" s="160" t="s">
        <v>250</v>
      </c>
      <c r="E1353" s="173"/>
      <c r="F1353" s="159">
        <v>91389</v>
      </c>
      <c r="G1353" s="199"/>
      <c r="H1353" s="200"/>
      <c r="I1353" s="200"/>
    </row>
    <row r="1354" spans="1:9" s="202" customFormat="1" ht="12">
      <c r="A1354" s="150">
        <v>540818</v>
      </c>
      <c r="B1354" s="157" t="s">
        <v>992</v>
      </c>
      <c r="C1354" s="211">
        <v>211215212</v>
      </c>
      <c r="D1354" s="160" t="s">
        <v>251</v>
      </c>
      <c r="E1354" s="173"/>
      <c r="F1354" s="159">
        <v>47042</v>
      </c>
      <c r="G1354" s="199"/>
      <c r="H1354" s="200"/>
      <c r="I1354" s="200"/>
    </row>
    <row r="1355" spans="1:9" s="202" customFormat="1" ht="12">
      <c r="A1355" s="150">
        <v>540818</v>
      </c>
      <c r="B1355" s="157" t="s">
        <v>992</v>
      </c>
      <c r="C1355" s="211">
        <v>211515215</v>
      </c>
      <c r="D1355" s="160" t="s">
        <v>252</v>
      </c>
      <c r="E1355" s="173"/>
      <c r="F1355" s="159">
        <v>25424</v>
      </c>
      <c r="G1355" s="199"/>
      <c r="H1355" s="200"/>
      <c r="I1355" s="200"/>
    </row>
    <row r="1356" spans="1:9" s="202" customFormat="1" ht="12">
      <c r="A1356" s="150">
        <v>540818</v>
      </c>
      <c r="B1356" s="157" t="s">
        <v>992</v>
      </c>
      <c r="C1356" s="211">
        <v>211815218</v>
      </c>
      <c r="D1356" s="160" t="s">
        <v>253</v>
      </c>
      <c r="E1356" s="173"/>
      <c r="F1356" s="159">
        <v>44102</v>
      </c>
      <c r="G1356" s="199"/>
      <c r="H1356" s="200"/>
      <c r="I1356" s="200"/>
    </row>
    <row r="1357" spans="1:9" s="202" customFormat="1" ht="12">
      <c r="A1357" s="150">
        <v>540818</v>
      </c>
      <c r="B1357" s="157" t="s">
        <v>992</v>
      </c>
      <c r="C1357" s="211">
        <v>212315223</v>
      </c>
      <c r="D1357" s="160" t="s">
        <v>254</v>
      </c>
      <c r="E1357" s="173"/>
      <c r="F1357" s="159">
        <v>80898</v>
      </c>
      <c r="G1357" s="199"/>
      <c r="H1357" s="200"/>
      <c r="I1357" s="200"/>
    </row>
    <row r="1358" spans="1:9" s="202" customFormat="1" ht="12">
      <c r="A1358" s="150">
        <v>540818</v>
      </c>
      <c r="B1358" s="157" t="s">
        <v>992</v>
      </c>
      <c r="C1358" s="211">
        <v>212415224</v>
      </c>
      <c r="D1358" s="160" t="s">
        <v>255</v>
      </c>
      <c r="E1358" s="173"/>
      <c r="F1358" s="159">
        <v>48396</v>
      </c>
      <c r="G1358" s="199"/>
      <c r="H1358" s="200"/>
      <c r="I1358" s="200"/>
    </row>
    <row r="1359" spans="1:9" s="202" customFormat="1" ht="12">
      <c r="A1359" s="150">
        <v>540818</v>
      </c>
      <c r="B1359" s="157" t="s">
        <v>992</v>
      </c>
      <c r="C1359" s="211">
        <v>212615226</v>
      </c>
      <c r="D1359" s="160" t="s">
        <v>256</v>
      </c>
      <c r="E1359" s="173"/>
      <c r="F1359" s="159">
        <v>20975</v>
      </c>
      <c r="G1359" s="199"/>
      <c r="H1359" s="200"/>
      <c r="I1359" s="200"/>
    </row>
    <row r="1360" spans="1:9" s="202" customFormat="1" ht="12">
      <c r="A1360" s="150">
        <v>540818</v>
      </c>
      <c r="B1360" s="157" t="s">
        <v>992</v>
      </c>
      <c r="C1360" s="211">
        <v>213215232</v>
      </c>
      <c r="D1360" s="160" t="s">
        <v>257</v>
      </c>
      <c r="E1360" s="173"/>
      <c r="F1360" s="159">
        <v>66945</v>
      </c>
      <c r="G1360" s="199"/>
      <c r="H1360" s="200"/>
      <c r="I1360" s="200"/>
    </row>
    <row r="1361" spans="1:9" s="202" customFormat="1" ht="12">
      <c r="A1361" s="150">
        <v>540818</v>
      </c>
      <c r="B1361" s="157" t="s">
        <v>992</v>
      </c>
      <c r="C1361" s="211">
        <v>213615236</v>
      </c>
      <c r="D1361" s="160" t="s">
        <v>258</v>
      </c>
      <c r="E1361" s="173"/>
      <c r="F1361" s="159">
        <v>21883</v>
      </c>
      <c r="G1361" s="199"/>
      <c r="H1361" s="200"/>
      <c r="I1361" s="200"/>
    </row>
    <row r="1362" spans="1:9" s="202" customFormat="1" ht="12">
      <c r="A1362" s="150">
        <v>540818</v>
      </c>
      <c r="B1362" s="157" t="s">
        <v>992</v>
      </c>
      <c r="C1362" s="211">
        <v>214415244</v>
      </c>
      <c r="D1362" s="160" t="s">
        <v>259</v>
      </c>
      <c r="E1362" s="173"/>
      <c r="F1362" s="159">
        <v>61324</v>
      </c>
      <c r="G1362" s="199"/>
      <c r="H1362" s="200"/>
      <c r="I1362" s="200"/>
    </row>
    <row r="1363" spans="1:9" s="202" customFormat="1" ht="12">
      <c r="A1363" s="150">
        <v>540818</v>
      </c>
      <c r="B1363" s="157" t="s">
        <v>992</v>
      </c>
      <c r="C1363" s="211">
        <v>214815248</v>
      </c>
      <c r="D1363" s="160" t="s">
        <v>260</v>
      </c>
      <c r="E1363" s="173"/>
      <c r="F1363" s="159">
        <v>31825</v>
      </c>
      <c r="G1363" s="199"/>
      <c r="H1363" s="200"/>
      <c r="I1363" s="200"/>
    </row>
    <row r="1364" spans="1:9" s="202" customFormat="1" ht="12">
      <c r="A1364" s="150">
        <v>540818</v>
      </c>
      <c r="B1364" s="157" t="s">
        <v>992</v>
      </c>
      <c r="C1364" s="211">
        <v>217215272</v>
      </c>
      <c r="D1364" s="160" t="s">
        <v>261</v>
      </c>
      <c r="E1364" s="173"/>
      <c r="F1364" s="159">
        <v>53844</v>
      </c>
      <c r="G1364" s="199"/>
      <c r="H1364" s="200"/>
      <c r="I1364" s="200"/>
    </row>
    <row r="1365" spans="1:9" s="202" customFormat="1" ht="12">
      <c r="A1365" s="150">
        <v>540818</v>
      </c>
      <c r="B1365" s="157" t="s">
        <v>992</v>
      </c>
      <c r="C1365" s="211">
        <v>217615276</v>
      </c>
      <c r="D1365" s="160" t="s">
        <v>262</v>
      </c>
      <c r="E1365" s="173"/>
      <c r="F1365" s="159">
        <v>40315</v>
      </c>
      <c r="G1365" s="199"/>
      <c r="H1365" s="200"/>
      <c r="I1365" s="200"/>
    </row>
    <row r="1366" spans="1:9" s="202" customFormat="1" ht="12">
      <c r="A1366" s="150">
        <v>540818</v>
      </c>
      <c r="B1366" s="157" t="s">
        <v>992</v>
      </c>
      <c r="C1366" s="211">
        <v>219315293</v>
      </c>
      <c r="D1366" s="160" t="s">
        <v>263</v>
      </c>
      <c r="E1366" s="173"/>
      <c r="F1366" s="159">
        <v>34032</v>
      </c>
      <c r="G1366" s="199"/>
      <c r="H1366" s="200"/>
      <c r="I1366" s="200"/>
    </row>
    <row r="1367" spans="1:9" s="202" customFormat="1" ht="12">
      <c r="A1367" s="150">
        <v>540818</v>
      </c>
      <c r="B1367" s="157" t="s">
        <v>992</v>
      </c>
      <c r="C1367" s="211">
        <v>219615296</v>
      </c>
      <c r="D1367" s="160" t="s">
        <v>264</v>
      </c>
      <c r="E1367" s="173"/>
      <c r="F1367" s="159">
        <v>51392</v>
      </c>
      <c r="G1367" s="199"/>
      <c r="H1367" s="200"/>
      <c r="I1367" s="200"/>
    </row>
    <row r="1368" spans="1:9" s="202" customFormat="1" ht="12">
      <c r="A1368" s="150">
        <v>540818</v>
      </c>
      <c r="B1368" s="157" t="s">
        <v>992</v>
      </c>
      <c r="C1368" s="211">
        <v>219915299</v>
      </c>
      <c r="D1368" s="160" t="s">
        <v>265</v>
      </c>
      <c r="E1368" s="173"/>
      <c r="F1368" s="159">
        <v>180190</v>
      </c>
      <c r="G1368" s="199"/>
      <c r="H1368" s="200"/>
      <c r="I1368" s="200"/>
    </row>
    <row r="1369" spans="1:9" s="202" customFormat="1" ht="12">
      <c r="A1369" s="150">
        <v>540818</v>
      </c>
      <c r="B1369" s="157" t="s">
        <v>992</v>
      </c>
      <c r="C1369" s="211">
        <v>211715317</v>
      </c>
      <c r="D1369" s="160" t="s">
        <v>266</v>
      </c>
      <c r="E1369" s="173"/>
      <c r="F1369" s="159">
        <v>21656</v>
      </c>
      <c r="G1369" s="199"/>
      <c r="H1369" s="200"/>
      <c r="I1369" s="200"/>
    </row>
    <row r="1370" spans="1:9" s="202" customFormat="1" ht="12">
      <c r="A1370" s="150">
        <v>540818</v>
      </c>
      <c r="B1370" s="157" t="s">
        <v>992</v>
      </c>
      <c r="C1370" s="211">
        <v>212215322</v>
      </c>
      <c r="D1370" s="160" t="s">
        <v>267</v>
      </c>
      <c r="E1370" s="173"/>
      <c r="F1370" s="159">
        <v>116086</v>
      </c>
      <c r="G1370" s="199"/>
      <c r="H1370" s="200"/>
      <c r="I1370" s="200"/>
    </row>
    <row r="1371" spans="1:9" s="202" customFormat="1" ht="12">
      <c r="A1371" s="150">
        <v>540818</v>
      </c>
      <c r="B1371" s="157" t="s">
        <v>992</v>
      </c>
      <c r="C1371" s="211">
        <v>212515325</v>
      </c>
      <c r="D1371" s="160" t="s">
        <v>268</v>
      </c>
      <c r="E1371" s="173"/>
      <c r="F1371" s="159">
        <v>40042</v>
      </c>
      <c r="G1371" s="199"/>
      <c r="H1371" s="200"/>
      <c r="I1371" s="200"/>
    </row>
    <row r="1372" spans="1:9" s="202" customFormat="1" ht="12">
      <c r="A1372" s="150">
        <v>540818</v>
      </c>
      <c r="B1372" s="157" t="s">
        <v>992</v>
      </c>
      <c r="C1372" s="211">
        <v>213215332</v>
      </c>
      <c r="D1372" s="160" t="s">
        <v>269</v>
      </c>
      <c r="E1372" s="173"/>
      <c r="F1372" s="159">
        <v>43286</v>
      </c>
      <c r="G1372" s="199"/>
      <c r="H1372" s="200"/>
      <c r="I1372" s="200"/>
    </row>
    <row r="1373" spans="1:9" s="202" customFormat="1" ht="12">
      <c r="A1373" s="150">
        <v>540818</v>
      </c>
      <c r="B1373" s="157" t="s">
        <v>992</v>
      </c>
      <c r="C1373" s="211">
        <v>216215362</v>
      </c>
      <c r="D1373" s="160" t="s">
        <v>270</v>
      </c>
      <c r="E1373" s="173"/>
      <c r="F1373" s="159">
        <v>21656</v>
      </c>
      <c r="G1373" s="199"/>
      <c r="H1373" s="200"/>
      <c r="I1373" s="200"/>
    </row>
    <row r="1374" spans="1:9" s="202" customFormat="1" ht="12">
      <c r="A1374" s="150">
        <v>540818</v>
      </c>
      <c r="B1374" s="157" t="s">
        <v>992</v>
      </c>
      <c r="C1374" s="211">
        <v>216715367</v>
      </c>
      <c r="D1374" s="160" t="s">
        <v>271</v>
      </c>
      <c r="E1374" s="173"/>
      <c r="F1374" s="159">
        <v>69643</v>
      </c>
      <c r="G1374" s="199"/>
      <c r="H1374" s="200"/>
      <c r="I1374" s="200"/>
    </row>
    <row r="1375" spans="1:9" s="202" customFormat="1" ht="12">
      <c r="A1375" s="150">
        <v>540818</v>
      </c>
      <c r="B1375" s="157" t="s">
        <v>992</v>
      </c>
      <c r="C1375" s="211">
        <v>216815368</v>
      </c>
      <c r="D1375" s="160" t="s">
        <v>272</v>
      </c>
      <c r="E1375" s="173"/>
      <c r="F1375" s="159">
        <v>56698</v>
      </c>
      <c r="G1375" s="199"/>
      <c r="H1375" s="200"/>
      <c r="I1375" s="200"/>
    </row>
    <row r="1376" spans="1:9" s="202" customFormat="1" ht="12">
      <c r="A1376" s="150">
        <v>540818</v>
      </c>
      <c r="B1376" s="157" t="s">
        <v>992</v>
      </c>
      <c r="C1376" s="211">
        <v>217715377</v>
      </c>
      <c r="D1376" s="160" t="s">
        <v>273</v>
      </c>
      <c r="E1376" s="173"/>
      <c r="F1376" s="159">
        <v>55457</v>
      </c>
      <c r="G1376" s="199"/>
      <c r="H1376" s="200"/>
      <c r="I1376" s="200"/>
    </row>
    <row r="1377" spans="1:9" s="202" customFormat="1" ht="12">
      <c r="A1377" s="150">
        <v>540818</v>
      </c>
      <c r="B1377" s="157" t="s">
        <v>992</v>
      </c>
      <c r="C1377" s="211">
        <v>218015380</v>
      </c>
      <c r="D1377" s="160" t="s">
        <v>274</v>
      </c>
      <c r="E1377" s="173"/>
      <c r="F1377" s="159">
        <v>25741</v>
      </c>
      <c r="G1377" s="199"/>
      <c r="H1377" s="200"/>
      <c r="I1377" s="200"/>
    </row>
    <row r="1378" spans="1:9" s="202" customFormat="1" ht="12">
      <c r="A1378" s="150">
        <v>540818</v>
      </c>
      <c r="B1378" s="157" t="s">
        <v>992</v>
      </c>
      <c r="C1378" s="211">
        <v>210115401</v>
      </c>
      <c r="D1378" s="160" t="s">
        <v>275</v>
      </c>
      <c r="E1378" s="173"/>
      <c r="F1378" s="159">
        <v>17574</v>
      </c>
      <c r="G1378" s="199"/>
      <c r="H1378" s="200"/>
      <c r="I1378" s="200"/>
    </row>
    <row r="1379" spans="1:9" s="202" customFormat="1" ht="12">
      <c r="A1379" s="150">
        <v>540818</v>
      </c>
      <c r="B1379" s="157" t="s">
        <v>992</v>
      </c>
      <c r="C1379" s="211">
        <v>210315403</v>
      </c>
      <c r="D1379" s="160" t="s">
        <v>276</v>
      </c>
      <c r="E1379" s="173"/>
      <c r="F1379" s="159">
        <v>38272</v>
      </c>
      <c r="G1379" s="199"/>
      <c r="H1379" s="200"/>
      <c r="I1379" s="200"/>
    </row>
    <row r="1380" spans="1:9" s="202" customFormat="1" ht="12">
      <c r="A1380" s="150">
        <v>540818</v>
      </c>
      <c r="B1380" s="157" t="s">
        <v>992</v>
      </c>
      <c r="C1380" s="211">
        <v>210715407</v>
      </c>
      <c r="D1380" s="160" t="s">
        <v>277</v>
      </c>
      <c r="E1380" s="173"/>
      <c r="F1380" s="159">
        <v>117267</v>
      </c>
      <c r="G1380" s="199"/>
      <c r="H1380" s="200"/>
      <c r="I1380" s="200"/>
    </row>
    <row r="1381" spans="1:9" s="202" customFormat="1" ht="12">
      <c r="A1381" s="150">
        <v>540818</v>
      </c>
      <c r="B1381" s="157" t="s">
        <v>992</v>
      </c>
      <c r="C1381" s="211">
        <v>212515425</v>
      </c>
      <c r="D1381" s="160" t="s">
        <v>278</v>
      </c>
      <c r="E1381" s="173"/>
      <c r="F1381" s="159">
        <v>50348</v>
      </c>
      <c r="G1381" s="199"/>
      <c r="H1381" s="200"/>
      <c r="I1381" s="200"/>
    </row>
    <row r="1382" spans="1:9" s="202" customFormat="1" ht="12">
      <c r="A1382" s="150">
        <v>540818</v>
      </c>
      <c r="B1382" s="157" t="s">
        <v>992</v>
      </c>
      <c r="C1382" s="211">
        <v>214215442</v>
      </c>
      <c r="D1382" s="160" t="s">
        <v>279</v>
      </c>
      <c r="E1382" s="173"/>
      <c r="F1382" s="159">
        <v>107122</v>
      </c>
      <c r="G1382" s="199"/>
      <c r="H1382" s="200"/>
      <c r="I1382" s="200"/>
    </row>
    <row r="1383" spans="1:9" s="202" customFormat="1" ht="12">
      <c r="A1383" s="150">
        <v>540818</v>
      </c>
      <c r="B1383" s="157" t="s">
        <v>992</v>
      </c>
      <c r="C1383" s="211">
        <v>215515455</v>
      </c>
      <c r="D1383" s="160" t="s">
        <v>280</v>
      </c>
      <c r="E1383" s="173"/>
      <c r="F1383" s="159">
        <v>97518</v>
      </c>
      <c r="G1383" s="199"/>
      <c r="H1383" s="200"/>
      <c r="I1383" s="200"/>
    </row>
    <row r="1384" spans="1:9" s="202" customFormat="1" ht="12">
      <c r="A1384" s="150">
        <v>540818</v>
      </c>
      <c r="B1384" s="157" t="s">
        <v>992</v>
      </c>
      <c r="C1384" s="211">
        <v>216415464</v>
      </c>
      <c r="D1384" s="160" t="s">
        <v>281</v>
      </c>
      <c r="E1384" s="173"/>
      <c r="F1384" s="159">
        <v>56840</v>
      </c>
      <c r="G1384" s="199"/>
      <c r="H1384" s="200"/>
      <c r="I1384" s="200"/>
    </row>
    <row r="1385" spans="1:9" s="202" customFormat="1" ht="12">
      <c r="A1385" s="150">
        <v>540818</v>
      </c>
      <c r="B1385" s="157" t="s">
        <v>992</v>
      </c>
      <c r="C1385" s="211">
        <v>216615466</v>
      </c>
      <c r="D1385" s="160" t="s">
        <v>282</v>
      </c>
      <c r="E1385" s="173"/>
      <c r="F1385" s="159">
        <v>62243</v>
      </c>
      <c r="G1385" s="199"/>
      <c r="H1385" s="200"/>
      <c r="I1385" s="200"/>
    </row>
    <row r="1386" spans="1:9" s="202" customFormat="1" ht="12">
      <c r="A1386" s="150">
        <v>540818</v>
      </c>
      <c r="B1386" s="157" t="s">
        <v>992</v>
      </c>
      <c r="C1386" s="211">
        <v>216915469</v>
      </c>
      <c r="D1386" s="160" t="s">
        <v>283</v>
      </c>
      <c r="E1386" s="173"/>
      <c r="F1386" s="159">
        <v>251240</v>
      </c>
      <c r="G1386" s="199"/>
      <c r="H1386" s="200"/>
      <c r="I1386" s="200"/>
    </row>
    <row r="1387" spans="1:9" s="202" customFormat="1" ht="12">
      <c r="A1387" s="150">
        <v>540818</v>
      </c>
      <c r="B1387" s="157" t="s">
        <v>992</v>
      </c>
      <c r="C1387" s="211">
        <v>217615476</v>
      </c>
      <c r="D1387" s="160" t="s">
        <v>284</v>
      </c>
      <c r="E1387" s="173"/>
      <c r="F1387" s="159">
        <v>60472</v>
      </c>
      <c r="G1387" s="199"/>
      <c r="H1387" s="200"/>
      <c r="I1387" s="200"/>
    </row>
    <row r="1388" spans="1:9" s="202" customFormat="1" ht="12">
      <c r="A1388" s="150">
        <v>540818</v>
      </c>
      <c r="B1388" s="157" t="s">
        <v>992</v>
      </c>
      <c r="C1388" s="211">
        <v>218015480</v>
      </c>
      <c r="D1388" s="160" t="s">
        <v>285</v>
      </c>
      <c r="E1388" s="173"/>
      <c r="F1388" s="159">
        <v>122987</v>
      </c>
      <c r="G1388" s="199"/>
      <c r="H1388" s="200"/>
      <c r="I1388" s="200"/>
    </row>
    <row r="1389" spans="1:9" s="202" customFormat="1" ht="12">
      <c r="A1389" s="150">
        <v>540818</v>
      </c>
      <c r="B1389" s="157" t="s">
        <v>992</v>
      </c>
      <c r="C1389" s="211">
        <v>219115491</v>
      </c>
      <c r="D1389" s="160" t="s">
        <v>286</v>
      </c>
      <c r="E1389" s="173"/>
      <c r="F1389" s="159">
        <v>136289</v>
      </c>
      <c r="G1389" s="199"/>
      <c r="H1389" s="200"/>
      <c r="I1389" s="200"/>
    </row>
    <row r="1390" spans="1:9" s="202" customFormat="1" ht="12">
      <c r="A1390" s="150">
        <v>540818</v>
      </c>
      <c r="B1390" s="157" t="s">
        <v>992</v>
      </c>
      <c r="C1390" s="211">
        <v>219415494</v>
      </c>
      <c r="D1390" s="160" t="s">
        <v>287</v>
      </c>
      <c r="E1390" s="173"/>
      <c r="F1390" s="159">
        <v>52890</v>
      </c>
      <c r="G1390" s="199"/>
      <c r="H1390" s="200"/>
      <c r="I1390" s="200"/>
    </row>
    <row r="1391" spans="1:9" s="202" customFormat="1" ht="12">
      <c r="A1391" s="150">
        <v>540818</v>
      </c>
      <c r="B1391" s="157" t="s">
        <v>992</v>
      </c>
      <c r="C1391" s="211">
        <v>210015500</v>
      </c>
      <c r="D1391" s="160" t="s">
        <v>288</v>
      </c>
      <c r="E1391" s="173"/>
      <c r="F1391" s="159">
        <v>29964</v>
      </c>
      <c r="G1391" s="199"/>
      <c r="H1391" s="200"/>
      <c r="I1391" s="200"/>
    </row>
    <row r="1392" spans="1:9" s="202" customFormat="1" ht="12">
      <c r="A1392" s="150">
        <v>540818</v>
      </c>
      <c r="B1392" s="157" t="s">
        <v>992</v>
      </c>
      <c r="C1392" s="211">
        <v>210715507</v>
      </c>
      <c r="D1392" s="160" t="s">
        <v>289</v>
      </c>
      <c r="E1392" s="173"/>
      <c r="F1392" s="159">
        <v>121968</v>
      </c>
      <c r="G1392" s="199"/>
      <c r="H1392" s="200"/>
      <c r="I1392" s="200"/>
    </row>
    <row r="1393" spans="1:9" s="202" customFormat="1" ht="12">
      <c r="A1393" s="150">
        <v>540818</v>
      </c>
      <c r="B1393" s="157" t="s">
        <v>992</v>
      </c>
      <c r="C1393" s="211">
        <v>211115511</v>
      </c>
      <c r="D1393" s="160" t="s">
        <v>290</v>
      </c>
      <c r="E1393" s="173"/>
      <c r="F1393" s="159">
        <v>21338</v>
      </c>
      <c r="G1393" s="199"/>
      <c r="H1393" s="200"/>
      <c r="I1393" s="200"/>
    </row>
    <row r="1394" spans="1:9" s="202" customFormat="1" ht="12">
      <c r="A1394" s="150">
        <v>540818</v>
      </c>
      <c r="B1394" s="157" t="s">
        <v>992</v>
      </c>
      <c r="C1394" s="211">
        <v>211415514</v>
      </c>
      <c r="D1394" s="160" t="s">
        <v>291</v>
      </c>
      <c r="E1394" s="173"/>
      <c r="F1394" s="159">
        <v>36910</v>
      </c>
      <c r="G1394" s="199"/>
      <c r="H1394" s="200"/>
      <c r="I1394" s="200"/>
    </row>
    <row r="1395" spans="1:9" s="202" customFormat="1" ht="12">
      <c r="A1395" s="150">
        <v>540818</v>
      </c>
      <c r="B1395" s="157" t="s">
        <v>992</v>
      </c>
      <c r="C1395" s="211">
        <v>211615516</v>
      </c>
      <c r="D1395" s="160" t="s">
        <v>292</v>
      </c>
      <c r="E1395" s="173"/>
      <c r="F1395" s="159">
        <v>294506</v>
      </c>
      <c r="G1395" s="199"/>
      <c r="H1395" s="200"/>
      <c r="I1395" s="200"/>
    </row>
    <row r="1396" spans="1:9" s="202" customFormat="1" ht="12">
      <c r="A1396" s="150">
        <v>540818</v>
      </c>
      <c r="B1396" s="157" t="s">
        <v>992</v>
      </c>
      <c r="C1396" s="211">
        <v>211815518</v>
      </c>
      <c r="D1396" s="160" t="s">
        <v>293</v>
      </c>
      <c r="E1396" s="173"/>
      <c r="F1396" s="159">
        <v>27830</v>
      </c>
      <c r="G1396" s="199"/>
      <c r="H1396" s="200"/>
      <c r="I1396" s="200"/>
    </row>
    <row r="1397" spans="1:9" s="202" customFormat="1" ht="12">
      <c r="A1397" s="150">
        <v>540818</v>
      </c>
      <c r="B1397" s="157" t="s">
        <v>992</v>
      </c>
      <c r="C1397" s="211">
        <v>212215522</v>
      </c>
      <c r="D1397" s="160" t="s">
        <v>294</v>
      </c>
      <c r="E1397" s="173"/>
      <c r="F1397" s="159">
        <v>24334</v>
      </c>
      <c r="G1397" s="199"/>
      <c r="H1397" s="200"/>
      <c r="I1397" s="200"/>
    </row>
    <row r="1398" spans="1:9" s="202" customFormat="1" ht="12">
      <c r="A1398" s="150">
        <v>540818</v>
      </c>
      <c r="B1398" s="157" t="s">
        <v>992</v>
      </c>
      <c r="C1398" s="211">
        <v>213115531</v>
      </c>
      <c r="D1398" s="160" t="s">
        <v>295</v>
      </c>
      <c r="E1398" s="173"/>
      <c r="F1398" s="159">
        <v>108544</v>
      </c>
      <c r="G1398" s="199"/>
      <c r="H1398" s="200"/>
      <c r="I1398" s="200"/>
    </row>
    <row r="1399" spans="1:9" s="202" customFormat="1" ht="12">
      <c r="A1399" s="150">
        <v>540818</v>
      </c>
      <c r="B1399" s="157" t="s">
        <v>992</v>
      </c>
      <c r="C1399" s="211">
        <v>213315533</v>
      </c>
      <c r="D1399" s="160" t="s">
        <v>296</v>
      </c>
      <c r="E1399" s="173"/>
      <c r="F1399" s="159">
        <v>35734</v>
      </c>
      <c r="G1399" s="199"/>
      <c r="H1399" s="200"/>
      <c r="I1399" s="200"/>
    </row>
    <row r="1400" spans="1:9" s="202" customFormat="1" ht="12">
      <c r="A1400" s="150">
        <v>540818</v>
      </c>
      <c r="B1400" s="157" t="s">
        <v>992</v>
      </c>
      <c r="C1400" s="211">
        <v>213715537</v>
      </c>
      <c r="D1400" s="160" t="s">
        <v>297</v>
      </c>
      <c r="E1400" s="173"/>
      <c r="F1400" s="159">
        <v>54888</v>
      </c>
      <c r="G1400" s="199"/>
      <c r="H1400" s="200"/>
      <c r="I1400" s="200"/>
    </row>
    <row r="1401" spans="1:9" s="202" customFormat="1" ht="12">
      <c r="A1401" s="150">
        <v>540818</v>
      </c>
      <c r="B1401" s="157" t="s">
        <v>992</v>
      </c>
      <c r="C1401" s="211">
        <v>214215542</v>
      </c>
      <c r="D1401" s="160" t="s">
        <v>298</v>
      </c>
      <c r="E1401" s="173"/>
      <c r="F1401" s="159">
        <v>88166</v>
      </c>
      <c r="G1401" s="199"/>
      <c r="H1401" s="200"/>
      <c r="I1401" s="200"/>
    </row>
    <row r="1402" spans="1:9" s="202" customFormat="1" ht="12">
      <c r="A1402" s="150">
        <v>540818</v>
      </c>
      <c r="B1402" s="157" t="s">
        <v>992</v>
      </c>
      <c r="C1402" s="211">
        <v>215015550</v>
      </c>
      <c r="D1402" s="160" t="s">
        <v>299</v>
      </c>
      <c r="E1402" s="173"/>
      <c r="F1402" s="159">
        <v>21507</v>
      </c>
      <c r="G1402" s="199"/>
      <c r="H1402" s="200"/>
      <c r="I1402" s="200"/>
    </row>
    <row r="1403" spans="1:9" s="202" customFormat="1" ht="12">
      <c r="A1403" s="150">
        <v>540818</v>
      </c>
      <c r="B1403" s="157" t="s">
        <v>992</v>
      </c>
      <c r="C1403" s="211">
        <v>217215572</v>
      </c>
      <c r="D1403" s="160" t="s">
        <v>300</v>
      </c>
      <c r="E1403" s="173"/>
      <c r="F1403" s="159">
        <v>509699</v>
      </c>
      <c r="G1403" s="199"/>
      <c r="H1403" s="200"/>
      <c r="I1403" s="200"/>
    </row>
    <row r="1404" spans="1:9" s="202" customFormat="1" ht="12">
      <c r="A1404" s="150">
        <v>540818</v>
      </c>
      <c r="B1404" s="157" t="s">
        <v>992</v>
      </c>
      <c r="C1404" s="211">
        <v>218015580</v>
      </c>
      <c r="D1404" s="160" t="s">
        <v>301</v>
      </c>
      <c r="E1404" s="173"/>
      <c r="F1404" s="159">
        <v>85882</v>
      </c>
      <c r="G1404" s="199"/>
      <c r="H1404" s="200"/>
      <c r="I1404" s="200"/>
    </row>
    <row r="1405" spans="1:9" s="202" customFormat="1" ht="12">
      <c r="A1405" s="150">
        <v>540818</v>
      </c>
      <c r="B1405" s="157" t="s">
        <v>992</v>
      </c>
      <c r="C1405" s="211">
        <v>219915599</v>
      </c>
      <c r="D1405" s="160" t="s">
        <v>302</v>
      </c>
      <c r="E1405" s="173"/>
      <c r="F1405" s="159">
        <v>111047</v>
      </c>
      <c r="G1405" s="199"/>
      <c r="H1405" s="200"/>
      <c r="I1405" s="200"/>
    </row>
    <row r="1406" spans="1:9" s="202" customFormat="1" ht="12">
      <c r="A1406" s="150">
        <v>540818</v>
      </c>
      <c r="B1406" s="157" t="s">
        <v>992</v>
      </c>
      <c r="C1406" s="211">
        <v>210015600</v>
      </c>
      <c r="D1406" s="160" t="s">
        <v>303</v>
      </c>
      <c r="E1406" s="173"/>
      <c r="F1406" s="159">
        <v>66032</v>
      </c>
      <c r="G1406" s="199"/>
      <c r="H1406" s="200"/>
      <c r="I1406" s="200"/>
    </row>
    <row r="1407" spans="1:9" s="202" customFormat="1" ht="12">
      <c r="A1407" s="150">
        <v>540818</v>
      </c>
      <c r="B1407" s="157" t="s">
        <v>992</v>
      </c>
      <c r="C1407" s="211">
        <v>212115621</v>
      </c>
      <c r="D1407" s="160" t="s">
        <v>304</v>
      </c>
      <c r="E1407" s="173"/>
      <c r="F1407" s="159">
        <v>27921</v>
      </c>
      <c r="G1407" s="199"/>
      <c r="H1407" s="200"/>
      <c r="I1407" s="200"/>
    </row>
    <row r="1408" spans="1:9" s="202" customFormat="1" ht="12">
      <c r="A1408" s="150">
        <v>540818</v>
      </c>
      <c r="B1408" s="157" t="s">
        <v>992</v>
      </c>
      <c r="C1408" s="211">
        <v>213215632</v>
      </c>
      <c r="D1408" s="160" t="s">
        <v>305</v>
      </c>
      <c r="E1408" s="173"/>
      <c r="F1408" s="159">
        <v>167621</v>
      </c>
      <c r="G1408" s="199"/>
      <c r="H1408" s="200"/>
      <c r="I1408" s="200"/>
    </row>
    <row r="1409" spans="1:9" s="202" customFormat="1" ht="12">
      <c r="A1409" s="150">
        <v>540818</v>
      </c>
      <c r="B1409" s="157" t="s">
        <v>992</v>
      </c>
      <c r="C1409" s="211">
        <v>213815638</v>
      </c>
      <c r="D1409" s="160" t="s">
        <v>306</v>
      </c>
      <c r="E1409" s="173"/>
      <c r="F1409" s="159">
        <v>39679</v>
      </c>
      <c r="G1409" s="199"/>
      <c r="H1409" s="200"/>
      <c r="I1409" s="200"/>
    </row>
    <row r="1410" spans="1:9" s="202" customFormat="1" ht="12">
      <c r="A1410" s="150">
        <v>540818</v>
      </c>
      <c r="B1410" s="157" t="s">
        <v>992</v>
      </c>
      <c r="C1410" s="211">
        <v>214615646</v>
      </c>
      <c r="D1410" s="160" t="s">
        <v>307</v>
      </c>
      <c r="E1410" s="173"/>
      <c r="F1410" s="159">
        <v>183277</v>
      </c>
      <c r="G1410" s="199"/>
      <c r="H1410" s="200"/>
      <c r="I1410" s="200"/>
    </row>
    <row r="1411" spans="1:9" s="202" customFormat="1" ht="12">
      <c r="A1411" s="150">
        <v>540818</v>
      </c>
      <c r="B1411" s="157" t="s">
        <v>992</v>
      </c>
      <c r="C1411" s="211">
        <v>216015660</v>
      </c>
      <c r="D1411" s="160" t="s">
        <v>308</v>
      </c>
      <c r="E1411" s="173"/>
      <c r="F1411" s="159">
        <v>23835</v>
      </c>
      <c r="G1411" s="199"/>
      <c r="H1411" s="200"/>
      <c r="I1411" s="200"/>
    </row>
    <row r="1412" spans="1:9" s="202" customFormat="1" ht="12">
      <c r="A1412" s="150">
        <v>540818</v>
      </c>
      <c r="B1412" s="157" t="s">
        <v>992</v>
      </c>
      <c r="C1412" s="211">
        <v>216415664</v>
      </c>
      <c r="D1412" s="160" t="s">
        <v>309</v>
      </c>
      <c r="E1412" s="173"/>
      <c r="F1412" s="159">
        <v>62333</v>
      </c>
      <c r="G1412" s="199"/>
      <c r="H1412" s="200"/>
      <c r="I1412" s="200"/>
    </row>
    <row r="1413" spans="1:9" s="202" customFormat="1" ht="12">
      <c r="A1413" s="150">
        <v>540818</v>
      </c>
      <c r="B1413" s="157" t="s">
        <v>992</v>
      </c>
      <c r="C1413" s="211">
        <v>216715667</v>
      </c>
      <c r="D1413" s="160" t="s">
        <v>310</v>
      </c>
      <c r="E1413" s="173"/>
      <c r="F1413" s="159">
        <v>64104</v>
      </c>
      <c r="G1413" s="199"/>
      <c r="H1413" s="200"/>
      <c r="I1413" s="200"/>
    </row>
    <row r="1414" spans="1:9" s="202" customFormat="1" ht="12">
      <c r="A1414" s="150">
        <v>540818</v>
      </c>
      <c r="B1414" s="157" t="s">
        <v>992</v>
      </c>
      <c r="C1414" s="211">
        <v>217315673</v>
      </c>
      <c r="D1414" s="160" t="s">
        <v>311</v>
      </c>
      <c r="E1414" s="173"/>
      <c r="F1414" s="159">
        <v>57601</v>
      </c>
      <c r="G1414" s="199"/>
      <c r="H1414" s="200"/>
      <c r="I1414" s="200"/>
    </row>
    <row r="1415" spans="1:9" s="202" customFormat="1" ht="12">
      <c r="A1415" s="150">
        <v>540818</v>
      </c>
      <c r="B1415" s="157" t="s">
        <v>992</v>
      </c>
      <c r="C1415" s="211">
        <v>217615676</v>
      </c>
      <c r="D1415" s="160" t="s">
        <v>312</v>
      </c>
      <c r="E1415" s="173"/>
      <c r="F1415" s="159">
        <v>46398</v>
      </c>
      <c r="G1415" s="199"/>
      <c r="H1415" s="200"/>
      <c r="I1415" s="200"/>
    </row>
    <row r="1416" spans="1:9" s="202" customFormat="1" ht="12">
      <c r="A1416" s="150">
        <v>540818</v>
      </c>
      <c r="B1416" s="157" t="s">
        <v>992</v>
      </c>
      <c r="C1416" s="211">
        <v>218115681</v>
      </c>
      <c r="D1416" s="160" t="s">
        <v>313</v>
      </c>
      <c r="E1416" s="173"/>
      <c r="F1416" s="159">
        <v>116359</v>
      </c>
      <c r="G1416" s="199"/>
      <c r="H1416" s="200"/>
      <c r="I1416" s="200"/>
    </row>
    <row r="1417" spans="1:9" s="202" customFormat="1" ht="12">
      <c r="A1417" s="150">
        <v>540818</v>
      </c>
      <c r="B1417" s="157" t="s">
        <v>992</v>
      </c>
      <c r="C1417" s="211">
        <v>218615686</v>
      </c>
      <c r="D1417" s="160" t="s">
        <v>314</v>
      </c>
      <c r="E1417" s="173"/>
      <c r="F1417" s="159">
        <v>92252</v>
      </c>
      <c r="G1417" s="199"/>
      <c r="H1417" s="200"/>
      <c r="I1417" s="200"/>
    </row>
    <row r="1418" spans="1:9" s="202" customFormat="1" ht="12">
      <c r="A1418" s="150">
        <v>540818</v>
      </c>
      <c r="B1418" s="157" t="s">
        <v>992</v>
      </c>
      <c r="C1418" s="211">
        <v>219015690</v>
      </c>
      <c r="D1418" s="160" t="s">
        <v>315</v>
      </c>
      <c r="E1418" s="173"/>
      <c r="F1418" s="159">
        <v>52118</v>
      </c>
      <c r="G1418" s="199"/>
      <c r="H1418" s="200"/>
      <c r="I1418" s="200"/>
    </row>
    <row r="1419" spans="1:9" s="202" customFormat="1" ht="12">
      <c r="A1419" s="150">
        <v>540818</v>
      </c>
      <c r="B1419" s="157" t="s">
        <v>992</v>
      </c>
      <c r="C1419" s="211">
        <v>219315693</v>
      </c>
      <c r="D1419" s="160" t="s">
        <v>316</v>
      </c>
      <c r="E1419" s="173"/>
      <c r="F1419" s="159">
        <v>110230</v>
      </c>
      <c r="G1419" s="199"/>
      <c r="H1419" s="200"/>
      <c r="I1419" s="200"/>
    </row>
    <row r="1420" spans="1:9" s="202" customFormat="1" ht="12">
      <c r="A1420" s="150">
        <v>540818</v>
      </c>
      <c r="B1420" s="157" t="s">
        <v>992</v>
      </c>
      <c r="C1420" s="211">
        <v>219615696</v>
      </c>
      <c r="D1420" s="160" t="s">
        <v>317</v>
      </c>
      <c r="E1420" s="173"/>
      <c r="F1420" s="159">
        <v>28238</v>
      </c>
      <c r="G1420" s="199"/>
      <c r="H1420" s="200"/>
      <c r="I1420" s="200"/>
    </row>
    <row r="1421" spans="1:9" s="202" customFormat="1" ht="12">
      <c r="A1421" s="150">
        <v>540818</v>
      </c>
      <c r="B1421" s="157" t="s">
        <v>992</v>
      </c>
      <c r="C1421" s="211">
        <v>212015720</v>
      </c>
      <c r="D1421" s="160" t="s">
        <v>318</v>
      </c>
      <c r="E1421" s="173"/>
      <c r="F1421" s="159">
        <v>27228</v>
      </c>
      <c r="G1421" s="199"/>
      <c r="H1421" s="200"/>
      <c r="I1421" s="200"/>
    </row>
    <row r="1422" spans="1:9" s="202" customFormat="1" ht="12">
      <c r="A1422" s="150">
        <v>540818</v>
      </c>
      <c r="B1422" s="157" t="s">
        <v>992</v>
      </c>
      <c r="C1422" s="211">
        <v>212315723</v>
      </c>
      <c r="D1422" s="160" t="s">
        <v>319</v>
      </c>
      <c r="E1422" s="173"/>
      <c r="F1422" s="159">
        <v>14119</v>
      </c>
      <c r="G1422" s="199"/>
      <c r="H1422" s="200"/>
      <c r="I1422" s="200"/>
    </row>
    <row r="1423" spans="1:9" s="202" customFormat="1" ht="12">
      <c r="A1423" s="150">
        <v>540818</v>
      </c>
      <c r="B1423" s="157" t="s">
        <v>992</v>
      </c>
      <c r="C1423" s="211">
        <v>214015740</v>
      </c>
      <c r="D1423" s="160" t="s">
        <v>320</v>
      </c>
      <c r="E1423" s="173"/>
      <c r="F1423" s="159">
        <v>103102</v>
      </c>
      <c r="G1423" s="199"/>
      <c r="H1423" s="200"/>
      <c r="I1423" s="200"/>
    </row>
    <row r="1424" spans="1:9" s="202" customFormat="1" ht="12">
      <c r="A1424" s="150">
        <v>540818</v>
      </c>
      <c r="B1424" s="157" t="s">
        <v>992</v>
      </c>
      <c r="C1424" s="211">
        <v>215315753</v>
      </c>
      <c r="D1424" s="160" t="s">
        <v>321</v>
      </c>
      <c r="E1424" s="173"/>
      <c r="F1424" s="159">
        <v>113090</v>
      </c>
      <c r="G1424" s="199"/>
      <c r="H1424" s="200"/>
      <c r="I1424" s="200"/>
    </row>
    <row r="1425" spans="1:9" s="202" customFormat="1" ht="12">
      <c r="A1425" s="150">
        <v>540818</v>
      </c>
      <c r="B1425" s="157" t="s">
        <v>992</v>
      </c>
      <c r="C1425" s="211">
        <v>215515755</v>
      </c>
      <c r="D1425" s="160" t="s">
        <v>322</v>
      </c>
      <c r="E1425" s="173"/>
      <c r="F1425" s="159">
        <v>98625</v>
      </c>
      <c r="G1425" s="199"/>
      <c r="H1425" s="200"/>
      <c r="I1425" s="200"/>
    </row>
    <row r="1426" spans="1:9" s="202" customFormat="1" ht="12">
      <c r="A1426" s="150">
        <v>540818</v>
      </c>
      <c r="B1426" s="157" t="s">
        <v>992</v>
      </c>
      <c r="C1426" s="211">
        <v>215715757</v>
      </c>
      <c r="D1426" s="160" t="s">
        <v>323</v>
      </c>
      <c r="E1426" s="173"/>
      <c r="F1426" s="159">
        <v>83489</v>
      </c>
      <c r="G1426" s="199"/>
      <c r="H1426" s="200"/>
      <c r="I1426" s="200"/>
    </row>
    <row r="1427" spans="1:9" s="202" customFormat="1" ht="12">
      <c r="A1427" s="150">
        <v>540818</v>
      </c>
      <c r="B1427" s="157" t="s">
        <v>992</v>
      </c>
      <c r="C1427" s="211">
        <v>216115761</v>
      </c>
      <c r="D1427" s="160" t="s">
        <v>324</v>
      </c>
      <c r="E1427" s="173"/>
      <c r="F1427" s="159">
        <v>42085</v>
      </c>
      <c r="G1427" s="199"/>
      <c r="H1427" s="200"/>
      <c r="I1427" s="200"/>
    </row>
    <row r="1428" spans="1:9" s="202" customFormat="1" ht="12">
      <c r="A1428" s="150">
        <v>540818</v>
      </c>
      <c r="B1428" s="157" t="s">
        <v>992</v>
      </c>
      <c r="C1428" s="211">
        <v>216215762</v>
      </c>
      <c r="D1428" s="160" t="s">
        <v>325</v>
      </c>
      <c r="E1428" s="173"/>
      <c r="F1428" s="159">
        <v>40088</v>
      </c>
      <c r="G1428" s="199"/>
      <c r="H1428" s="200"/>
      <c r="I1428" s="200"/>
    </row>
    <row r="1429" spans="1:9" s="202" customFormat="1" ht="12">
      <c r="A1429" s="150">
        <v>540818</v>
      </c>
      <c r="B1429" s="157" t="s">
        <v>992</v>
      </c>
      <c r="C1429" s="211">
        <v>216315763</v>
      </c>
      <c r="D1429" s="160" t="s">
        <v>326</v>
      </c>
      <c r="E1429" s="173"/>
      <c r="F1429" s="159">
        <v>85850</v>
      </c>
      <c r="G1429" s="199"/>
      <c r="H1429" s="200"/>
      <c r="I1429" s="200"/>
    </row>
    <row r="1430" spans="1:9" s="202" customFormat="1" ht="12">
      <c r="A1430" s="150">
        <v>540818</v>
      </c>
      <c r="B1430" s="157" t="s">
        <v>992</v>
      </c>
      <c r="C1430" s="211">
        <v>216415764</v>
      </c>
      <c r="D1430" s="160" t="s">
        <v>327</v>
      </c>
      <c r="E1430" s="173"/>
      <c r="F1430" s="159">
        <v>72049</v>
      </c>
      <c r="G1430" s="199"/>
      <c r="H1430" s="200"/>
      <c r="I1430" s="200"/>
    </row>
    <row r="1431" spans="1:9" s="202" customFormat="1" ht="12">
      <c r="A1431" s="150">
        <v>540818</v>
      </c>
      <c r="B1431" s="157" t="s">
        <v>992</v>
      </c>
      <c r="C1431" s="211">
        <v>217415774</v>
      </c>
      <c r="D1431" s="160" t="s">
        <v>328</v>
      </c>
      <c r="E1431" s="173"/>
      <c r="F1431" s="159">
        <v>34695</v>
      </c>
      <c r="G1431" s="199"/>
      <c r="H1431" s="200"/>
      <c r="I1431" s="200"/>
    </row>
    <row r="1432" spans="1:9" s="202" customFormat="1" ht="12">
      <c r="A1432" s="150">
        <v>540818</v>
      </c>
      <c r="B1432" s="157" t="s">
        <v>992</v>
      </c>
      <c r="C1432" s="211">
        <v>217615776</v>
      </c>
      <c r="D1432" s="160" t="s">
        <v>329</v>
      </c>
      <c r="E1432" s="173"/>
      <c r="F1432" s="159">
        <v>55116</v>
      </c>
      <c r="G1432" s="199"/>
      <c r="H1432" s="200"/>
      <c r="I1432" s="200"/>
    </row>
    <row r="1433" spans="1:9" s="202" customFormat="1" ht="12">
      <c r="A1433" s="150">
        <v>540818</v>
      </c>
      <c r="B1433" s="157" t="s">
        <v>992</v>
      </c>
      <c r="C1433" s="211">
        <v>217815778</v>
      </c>
      <c r="D1433" s="160" t="s">
        <v>330</v>
      </c>
      <c r="E1433" s="173"/>
      <c r="F1433" s="159">
        <v>45536</v>
      </c>
      <c r="G1433" s="199"/>
      <c r="H1433" s="200"/>
      <c r="I1433" s="200"/>
    </row>
    <row r="1434" spans="1:9" s="202" customFormat="1" ht="12">
      <c r="A1434" s="150">
        <v>540818</v>
      </c>
      <c r="B1434" s="157" t="s">
        <v>992</v>
      </c>
      <c r="C1434" s="211">
        <v>219015790</v>
      </c>
      <c r="D1434" s="160" t="s">
        <v>331</v>
      </c>
      <c r="E1434" s="173"/>
      <c r="F1434" s="159">
        <v>64694</v>
      </c>
      <c r="G1434" s="199"/>
      <c r="H1434" s="200"/>
      <c r="I1434" s="200"/>
    </row>
    <row r="1435" spans="1:9" s="202" customFormat="1" ht="12">
      <c r="A1435" s="150">
        <v>540818</v>
      </c>
      <c r="B1435" s="157" t="s">
        <v>992</v>
      </c>
      <c r="C1435" s="211">
        <v>219815798</v>
      </c>
      <c r="D1435" s="160" t="s">
        <v>332</v>
      </c>
      <c r="E1435" s="173"/>
      <c r="F1435" s="159">
        <v>43129</v>
      </c>
      <c r="G1435" s="199"/>
      <c r="H1435" s="200"/>
      <c r="I1435" s="200"/>
    </row>
    <row r="1436" spans="1:9" s="202" customFormat="1" ht="12">
      <c r="A1436" s="150">
        <v>540818</v>
      </c>
      <c r="B1436" s="157" t="s">
        <v>992</v>
      </c>
      <c r="C1436" s="211">
        <v>210415804</v>
      </c>
      <c r="D1436" s="160" t="s">
        <v>333</v>
      </c>
      <c r="E1436" s="173"/>
      <c r="F1436" s="159">
        <v>96201</v>
      </c>
      <c r="G1436" s="199"/>
      <c r="H1436" s="200"/>
      <c r="I1436" s="200"/>
    </row>
    <row r="1437" spans="1:9" s="202" customFormat="1" ht="12">
      <c r="A1437" s="150">
        <v>540818</v>
      </c>
      <c r="B1437" s="157" t="s">
        <v>992</v>
      </c>
      <c r="C1437" s="211">
        <v>210615806</v>
      </c>
      <c r="D1437" s="160" t="s">
        <v>334</v>
      </c>
      <c r="E1437" s="173"/>
      <c r="F1437" s="159">
        <v>120944</v>
      </c>
      <c r="G1437" s="199"/>
      <c r="H1437" s="200"/>
      <c r="I1437" s="200"/>
    </row>
    <row r="1438" spans="1:9" s="202" customFormat="1" ht="12">
      <c r="A1438" s="150">
        <v>540818</v>
      </c>
      <c r="B1438" s="157" t="s">
        <v>992</v>
      </c>
      <c r="C1438" s="211">
        <v>210815808</v>
      </c>
      <c r="D1438" s="160" t="s">
        <v>335</v>
      </c>
      <c r="E1438" s="173"/>
      <c r="F1438" s="159">
        <v>25470</v>
      </c>
      <c r="G1438" s="199"/>
      <c r="H1438" s="200"/>
      <c r="I1438" s="200"/>
    </row>
    <row r="1439" spans="1:9" s="202" customFormat="1" ht="12">
      <c r="A1439" s="150">
        <v>540818</v>
      </c>
      <c r="B1439" s="157" t="s">
        <v>992</v>
      </c>
      <c r="C1439" s="211">
        <v>211015810</v>
      </c>
      <c r="D1439" s="160" t="s">
        <v>336</v>
      </c>
      <c r="E1439" s="173"/>
      <c r="F1439" s="159">
        <v>42203</v>
      </c>
      <c r="G1439" s="199"/>
      <c r="H1439" s="200"/>
      <c r="I1439" s="200"/>
    </row>
    <row r="1440" spans="1:9" s="202" customFormat="1" ht="12">
      <c r="A1440" s="150">
        <v>540818</v>
      </c>
      <c r="B1440" s="157" t="s">
        <v>992</v>
      </c>
      <c r="C1440" s="211">
        <v>211415814</v>
      </c>
      <c r="D1440" s="160" t="s">
        <v>337</v>
      </c>
      <c r="E1440" s="173"/>
      <c r="F1440" s="159">
        <v>106325</v>
      </c>
      <c r="G1440" s="199"/>
      <c r="H1440" s="200"/>
      <c r="I1440" s="200"/>
    </row>
    <row r="1441" spans="1:9" s="202" customFormat="1" ht="12">
      <c r="A1441" s="150">
        <v>540818</v>
      </c>
      <c r="B1441" s="157" t="s">
        <v>992</v>
      </c>
      <c r="C1441" s="211">
        <v>211615816</v>
      </c>
      <c r="D1441" s="160" t="s">
        <v>338</v>
      </c>
      <c r="E1441" s="173"/>
      <c r="F1441" s="159">
        <v>57657</v>
      </c>
      <c r="G1441" s="199"/>
      <c r="H1441" s="200"/>
      <c r="I1441" s="200"/>
    </row>
    <row r="1442" spans="1:9" s="202" customFormat="1" ht="12">
      <c r="A1442" s="150">
        <v>540818</v>
      </c>
      <c r="B1442" s="157" t="s">
        <v>992</v>
      </c>
      <c r="C1442" s="211">
        <v>212015820</v>
      </c>
      <c r="D1442" s="160" t="s">
        <v>339</v>
      </c>
      <c r="E1442" s="173"/>
      <c r="F1442" s="159">
        <v>44582</v>
      </c>
      <c r="G1442" s="199"/>
      <c r="H1442" s="200"/>
      <c r="I1442" s="200"/>
    </row>
    <row r="1443" spans="1:9" s="202" customFormat="1" ht="12">
      <c r="A1443" s="150">
        <v>540818</v>
      </c>
      <c r="B1443" s="157" t="s">
        <v>992</v>
      </c>
      <c r="C1443" s="211">
        <v>212215822</v>
      </c>
      <c r="D1443" s="160" t="s">
        <v>340</v>
      </c>
      <c r="E1443" s="173"/>
      <c r="F1443" s="159">
        <v>63014</v>
      </c>
      <c r="G1443" s="199"/>
      <c r="H1443" s="200"/>
      <c r="I1443" s="200"/>
    </row>
    <row r="1444" spans="1:9" s="202" customFormat="1" ht="12">
      <c r="A1444" s="150">
        <v>540818</v>
      </c>
      <c r="B1444" s="157" t="s">
        <v>992</v>
      </c>
      <c r="C1444" s="211">
        <v>213215832</v>
      </c>
      <c r="D1444" s="160" t="s">
        <v>341</v>
      </c>
      <c r="E1444" s="173"/>
      <c r="F1444" s="159">
        <v>20659</v>
      </c>
      <c r="G1444" s="199"/>
      <c r="H1444" s="200"/>
      <c r="I1444" s="200"/>
    </row>
    <row r="1445" spans="1:9" s="202" customFormat="1" ht="12">
      <c r="A1445" s="150">
        <v>540818</v>
      </c>
      <c r="B1445" s="157" t="s">
        <v>992</v>
      </c>
      <c r="C1445" s="211">
        <v>213515835</v>
      </c>
      <c r="D1445" s="160" t="s">
        <v>342</v>
      </c>
      <c r="E1445" s="173"/>
      <c r="F1445" s="159">
        <v>83898</v>
      </c>
      <c r="G1445" s="199"/>
      <c r="H1445" s="200"/>
      <c r="I1445" s="200"/>
    </row>
    <row r="1446" spans="1:9" s="202" customFormat="1" ht="12">
      <c r="A1446" s="150">
        <v>540818</v>
      </c>
      <c r="B1446" s="157" t="s">
        <v>992</v>
      </c>
      <c r="C1446" s="211">
        <v>213715837</v>
      </c>
      <c r="D1446" s="160" t="s">
        <v>343</v>
      </c>
      <c r="E1446" s="173"/>
      <c r="F1446" s="159">
        <v>103601</v>
      </c>
      <c r="G1446" s="199"/>
      <c r="H1446" s="200"/>
      <c r="I1446" s="200"/>
    </row>
    <row r="1447" spans="1:9" s="202" customFormat="1" ht="12">
      <c r="A1447" s="150">
        <v>540818</v>
      </c>
      <c r="B1447" s="157" t="s">
        <v>992</v>
      </c>
      <c r="C1447" s="211">
        <v>213915839</v>
      </c>
      <c r="D1447" s="160" t="s">
        <v>344</v>
      </c>
      <c r="E1447" s="173"/>
      <c r="F1447" s="159">
        <v>28087</v>
      </c>
      <c r="G1447" s="199"/>
      <c r="H1447" s="200"/>
      <c r="I1447" s="200"/>
    </row>
    <row r="1448" spans="1:9" s="202" customFormat="1" ht="12">
      <c r="A1448" s="150">
        <v>540818</v>
      </c>
      <c r="B1448" s="157" t="s">
        <v>992</v>
      </c>
      <c r="C1448" s="211">
        <v>214215842</v>
      </c>
      <c r="D1448" s="160" t="s">
        <v>345</v>
      </c>
      <c r="E1448" s="173"/>
      <c r="F1448" s="159">
        <v>96647</v>
      </c>
      <c r="G1448" s="199"/>
      <c r="H1448" s="200"/>
      <c r="I1448" s="200"/>
    </row>
    <row r="1449" spans="1:9" s="202" customFormat="1" ht="12">
      <c r="A1449" s="150">
        <v>540818</v>
      </c>
      <c r="B1449" s="157" t="s">
        <v>992</v>
      </c>
      <c r="C1449" s="211">
        <v>216115861</v>
      </c>
      <c r="D1449" s="160" t="s">
        <v>346</v>
      </c>
      <c r="E1449" s="173"/>
      <c r="F1449" s="159">
        <v>163756</v>
      </c>
      <c r="G1449" s="199"/>
      <c r="H1449" s="200"/>
      <c r="I1449" s="200"/>
    </row>
    <row r="1450" spans="1:9" s="202" customFormat="1" ht="12">
      <c r="A1450" s="150">
        <v>540818</v>
      </c>
      <c r="B1450" s="157" t="s">
        <v>992</v>
      </c>
      <c r="C1450" s="211">
        <v>217915879</v>
      </c>
      <c r="D1450" s="160" t="s">
        <v>347</v>
      </c>
      <c r="E1450" s="173"/>
      <c r="F1450" s="159">
        <v>35412</v>
      </c>
      <c r="G1450" s="199"/>
      <c r="H1450" s="200"/>
      <c r="I1450" s="200"/>
    </row>
    <row r="1451" spans="1:9" s="202" customFormat="1" ht="12">
      <c r="A1451" s="150">
        <v>540818</v>
      </c>
      <c r="B1451" s="157" t="s">
        <v>992</v>
      </c>
      <c r="C1451" s="211">
        <v>219715897</v>
      </c>
      <c r="D1451" s="160" t="s">
        <v>348</v>
      </c>
      <c r="E1451" s="173"/>
      <c r="F1451" s="159">
        <v>74727</v>
      </c>
      <c r="G1451" s="199"/>
      <c r="H1451" s="200"/>
      <c r="I1451" s="200"/>
    </row>
    <row r="1452" spans="1:9" s="202" customFormat="1" ht="12">
      <c r="A1452" s="150">
        <v>540818</v>
      </c>
      <c r="B1452" s="157" t="s">
        <v>992</v>
      </c>
      <c r="C1452" s="211">
        <v>211317013</v>
      </c>
      <c r="D1452" s="160" t="s">
        <v>349</v>
      </c>
      <c r="E1452" s="173"/>
      <c r="F1452" s="159">
        <v>267085</v>
      </c>
      <c r="G1452" s="199"/>
      <c r="H1452" s="200"/>
      <c r="I1452" s="200"/>
    </row>
    <row r="1453" spans="1:9" s="202" customFormat="1" ht="12">
      <c r="A1453" s="150">
        <v>540818</v>
      </c>
      <c r="B1453" s="157" t="s">
        <v>992</v>
      </c>
      <c r="C1453" s="211">
        <v>214217042</v>
      </c>
      <c r="D1453" s="160" t="s">
        <v>350</v>
      </c>
      <c r="E1453" s="173"/>
      <c r="F1453" s="159">
        <v>385259</v>
      </c>
      <c r="G1453" s="199"/>
      <c r="H1453" s="200"/>
      <c r="I1453" s="200"/>
    </row>
    <row r="1454" spans="1:9" s="202" customFormat="1" ht="12">
      <c r="A1454" s="150">
        <v>540818</v>
      </c>
      <c r="B1454" s="157" t="s">
        <v>992</v>
      </c>
      <c r="C1454" s="211">
        <v>215017050</v>
      </c>
      <c r="D1454" s="160" t="s">
        <v>351</v>
      </c>
      <c r="E1454" s="173"/>
      <c r="F1454" s="159">
        <v>142917</v>
      </c>
      <c r="G1454" s="199"/>
      <c r="H1454" s="200"/>
      <c r="I1454" s="200"/>
    </row>
    <row r="1455" spans="1:9" s="202" customFormat="1" ht="12">
      <c r="A1455" s="150">
        <v>540818</v>
      </c>
      <c r="B1455" s="157" t="s">
        <v>992</v>
      </c>
      <c r="C1455" s="211">
        <v>218817088</v>
      </c>
      <c r="D1455" s="160" t="s">
        <v>352</v>
      </c>
      <c r="E1455" s="173"/>
      <c r="F1455" s="159">
        <v>120899</v>
      </c>
      <c r="G1455" s="199"/>
      <c r="H1455" s="200"/>
      <c r="I1455" s="200"/>
    </row>
    <row r="1456" spans="1:9" s="202" customFormat="1" ht="12">
      <c r="A1456" s="150">
        <v>540818</v>
      </c>
      <c r="B1456" s="157" t="s">
        <v>992</v>
      </c>
      <c r="C1456" s="211">
        <v>217417174</v>
      </c>
      <c r="D1456" s="160" t="s">
        <v>353</v>
      </c>
      <c r="E1456" s="173"/>
      <c r="F1456" s="159">
        <v>505431</v>
      </c>
      <c r="G1456" s="199"/>
      <c r="H1456" s="200"/>
      <c r="I1456" s="200"/>
    </row>
    <row r="1457" spans="1:9" s="202" customFormat="1" ht="12">
      <c r="A1457" s="150">
        <v>540818</v>
      </c>
      <c r="B1457" s="157" t="s">
        <v>992</v>
      </c>
      <c r="C1457" s="211">
        <v>217217272</v>
      </c>
      <c r="D1457" s="160" t="s">
        <v>354</v>
      </c>
      <c r="E1457" s="173"/>
      <c r="F1457" s="159">
        <v>118856</v>
      </c>
      <c r="G1457" s="199"/>
      <c r="H1457" s="200"/>
      <c r="I1457" s="200"/>
    </row>
    <row r="1458" spans="1:9" s="202" customFormat="1" ht="12">
      <c r="A1458" s="150">
        <v>540818</v>
      </c>
      <c r="B1458" s="157" t="s">
        <v>992</v>
      </c>
      <c r="C1458" s="211">
        <v>218017380</v>
      </c>
      <c r="D1458" s="160" t="s">
        <v>355</v>
      </c>
      <c r="E1458" s="173"/>
      <c r="F1458" s="159">
        <v>724846</v>
      </c>
      <c r="G1458" s="199"/>
      <c r="H1458" s="200"/>
      <c r="I1458" s="200"/>
    </row>
    <row r="1459" spans="1:9" s="202" customFormat="1" ht="12">
      <c r="A1459" s="150">
        <v>540818</v>
      </c>
      <c r="B1459" s="157" t="s">
        <v>992</v>
      </c>
      <c r="C1459" s="211">
        <v>218817388</v>
      </c>
      <c r="D1459" s="160" t="s">
        <v>356</v>
      </c>
      <c r="E1459" s="173"/>
      <c r="F1459" s="159">
        <v>82354</v>
      </c>
      <c r="G1459" s="199"/>
      <c r="H1459" s="200"/>
      <c r="I1459" s="200"/>
    </row>
    <row r="1460" spans="1:9" s="202" customFormat="1" ht="12">
      <c r="A1460" s="150">
        <v>540818</v>
      </c>
      <c r="B1460" s="157" t="s">
        <v>992</v>
      </c>
      <c r="C1460" s="211">
        <v>213317433</v>
      </c>
      <c r="D1460" s="160" t="s">
        <v>357</v>
      </c>
      <c r="E1460" s="173"/>
      <c r="F1460" s="159">
        <v>203616</v>
      </c>
      <c r="G1460" s="199"/>
      <c r="H1460" s="200"/>
      <c r="I1460" s="200"/>
    </row>
    <row r="1461" spans="1:9" s="202" customFormat="1" ht="12">
      <c r="A1461" s="150">
        <v>540818</v>
      </c>
      <c r="B1461" s="157" t="s">
        <v>992</v>
      </c>
      <c r="C1461" s="211">
        <v>214217442</v>
      </c>
      <c r="D1461" s="160" t="s">
        <v>358</v>
      </c>
      <c r="E1461" s="173"/>
      <c r="F1461" s="159">
        <v>106689</v>
      </c>
      <c r="G1461" s="199"/>
      <c r="H1461" s="200"/>
      <c r="I1461" s="200"/>
    </row>
    <row r="1462" spans="1:9" s="202" customFormat="1" ht="12">
      <c r="A1462" s="150">
        <v>540818</v>
      </c>
      <c r="B1462" s="157" t="s">
        <v>992</v>
      </c>
      <c r="C1462" s="211">
        <v>214417444</v>
      </c>
      <c r="D1462" s="160" t="s">
        <v>359</v>
      </c>
      <c r="E1462" s="173"/>
      <c r="F1462" s="159">
        <v>156265</v>
      </c>
      <c r="G1462" s="199"/>
      <c r="H1462" s="200"/>
      <c r="I1462" s="200"/>
    </row>
    <row r="1463" spans="1:9" s="202" customFormat="1" ht="12">
      <c r="A1463" s="150">
        <v>540818</v>
      </c>
      <c r="B1463" s="157" t="s">
        <v>992</v>
      </c>
      <c r="C1463" s="211">
        <v>214617446</v>
      </c>
      <c r="D1463" s="160" t="s">
        <v>360</v>
      </c>
      <c r="E1463" s="173"/>
      <c r="F1463" s="159">
        <v>28375</v>
      </c>
      <c r="G1463" s="199"/>
      <c r="H1463" s="200"/>
      <c r="I1463" s="200"/>
    </row>
    <row r="1464" spans="1:9" s="202" customFormat="1" ht="12">
      <c r="A1464" s="150">
        <v>540818</v>
      </c>
      <c r="B1464" s="157" t="s">
        <v>992</v>
      </c>
      <c r="C1464" s="211">
        <v>218617486</v>
      </c>
      <c r="D1464" s="160" t="s">
        <v>361</v>
      </c>
      <c r="E1464" s="173"/>
      <c r="F1464" s="159">
        <v>251422</v>
      </c>
      <c r="G1464" s="199"/>
      <c r="H1464" s="200"/>
      <c r="I1464" s="200"/>
    </row>
    <row r="1465" spans="1:9" s="202" customFormat="1" ht="12">
      <c r="A1465" s="150">
        <v>540818</v>
      </c>
      <c r="B1465" s="157" t="s">
        <v>992</v>
      </c>
      <c r="C1465" s="211">
        <v>219517495</v>
      </c>
      <c r="D1465" s="160" t="s">
        <v>362</v>
      </c>
      <c r="E1465" s="173"/>
      <c r="F1465" s="159">
        <v>82016</v>
      </c>
      <c r="G1465" s="199"/>
      <c r="H1465" s="200"/>
      <c r="I1465" s="200"/>
    </row>
    <row r="1466" spans="1:9" s="202" customFormat="1" ht="12">
      <c r="A1466" s="150">
        <v>540818</v>
      </c>
      <c r="B1466" s="157" t="s">
        <v>992</v>
      </c>
      <c r="C1466" s="211">
        <v>211317513</v>
      </c>
      <c r="D1466" s="160" t="s">
        <v>363</v>
      </c>
      <c r="E1466" s="173"/>
      <c r="F1466" s="159">
        <v>167569</v>
      </c>
      <c r="G1466" s="199"/>
      <c r="H1466" s="200"/>
      <c r="I1466" s="200"/>
    </row>
    <row r="1467" spans="1:9" s="202" customFormat="1" ht="12">
      <c r="A1467" s="150">
        <v>540818</v>
      </c>
      <c r="B1467" s="157" t="s">
        <v>992</v>
      </c>
      <c r="C1467" s="211">
        <v>212417524</v>
      </c>
      <c r="D1467" s="160" t="s">
        <v>364</v>
      </c>
      <c r="E1467" s="173"/>
      <c r="F1467" s="159">
        <v>188135</v>
      </c>
      <c r="G1467" s="199"/>
      <c r="H1467" s="200"/>
      <c r="I1467" s="200"/>
    </row>
    <row r="1468" spans="1:9" s="202" customFormat="1" ht="12">
      <c r="A1468" s="150">
        <v>540818</v>
      </c>
      <c r="B1468" s="157" t="s">
        <v>992</v>
      </c>
      <c r="C1468" s="211">
        <v>214117541</v>
      </c>
      <c r="D1468" s="160" t="s">
        <v>365</v>
      </c>
      <c r="E1468" s="173"/>
      <c r="F1468" s="159">
        <v>266358</v>
      </c>
      <c r="G1468" s="199"/>
      <c r="H1468" s="200"/>
      <c r="I1468" s="200"/>
    </row>
    <row r="1469" spans="1:9" s="202" customFormat="1" ht="12">
      <c r="A1469" s="150">
        <v>540818</v>
      </c>
      <c r="B1469" s="157" t="s">
        <v>992</v>
      </c>
      <c r="C1469" s="211">
        <v>211417614</v>
      </c>
      <c r="D1469" s="160" t="s">
        <v>366</v>
      </c>
      <c r="E1469" s="173"/>
      <c r="F1469" s="159">
        <v>593284</v>
      </c>
      <c r="G1469" s="199"/>
      <c r="H1469" s="200"/>
      <c r="I1469" s="200"/>
    </row>
    <row r="1470" spans="1:9" s="202" customFormat="1" ht="12">
      <c r="A1470" s="150">
        <v>540818</v>
      </c>
      <c r="B1470" s="157" t="s">
        <v>992</v>
      </c>
      <c r="C1470" s="211">
        <v>211617616</v>
      </c>
      <c r="D1470" s="160" t="s">
        <v>367</v>
      </c>
      <c r="E1470" s="173"/>
      <c r="F1470" s="159">
        <v>122261</v>
      </c>
      <c r="G1470" s="199"/>
      <c r="H1470" s="200"/>
      <c r="I1470" s="200"/>
    </row>
    <row r="1471" spans="1:9" s="202" customFormat="1" ht="12">
      <c r="A1471" s="150">
        <v>540818</v>
      </c>
      <c r="B1471" s="157" t="s">
        <v>992</v>
      </c>
      <c r="C1471" s="211">
        <v>215317653</v>
      </c>
      <c r="D1471" s="160" t="s">
        <v>368</v>
      </c>
      <c r="E1471" s="173"/>
      <c r="F1471" s="159">
        <v>205568</v>
      </c>
      <c r="G1471" s="199"/>
      <c r="H1471" s="200"/>
      <c r="I1471" s="200"/>
    </row>
    <row r="1472" spans="1:9" s="202" customFormat="1" ht="12">
      <c r="A1472" s="150">
        <v>540818</v>
      </c>
      <c r="B1472" s="157" t="s">
        <v>992</v>
      </c>
      <c r="C1472" s="211">
        <v>216217662</v>
      </c>
      <c r="D1472" s="160" t="s">
        <v>369</v>
      </c>
      <c r="E1472" s="173"/>
      <c r="F1472" s="159">
        <v>267090</v>
      </c>
      <c r="G1472" s="199"/>
      <c r="H1472" s="200"/>
      <c r="I1472" s="200"/>
    </row>
    <row r="1473" spans="1:9" s="202" customFormat="1" ht="12">
      <c r="A1473" s="150">
        <v>540818</v>
      </c>
      <c r="B1473" s="157" t="s">
        <v>992</v>
      </c>
      <c r="C1473" s="211">
        <v>216517665</v>
      </c>
      <c r="D1473" s="160" t="s">
        <v>370</v>
      </c>
      <c r="E1473" s="173"/>
      <c r="F1473" s="159">
        <v>62742</v>
      </c>
      <c r="G1473" s="199"/>
      <c r="H1473" s="200"/>
      <c r="I1473" s="200"/>
    </row>
    <row r="1474" spans="1:9" s="202" customFormat="1" ht="12">
      <c r="A1474" s="150">
        <v>540818</v>
      </c>
      <c r="B1474" s="157" t="s">
        <v>992</v>
      </c>
      <c r="C1474" s="211">
        <v>217717777</v>
      </c>
      <c r="D1474" s="160" t="s">
        <v>371</v>
      </c>
      <c r="E1474" s="173"/>
      <c r="F1474" s="159">
        <v>287333</v>
      </c>
      <c r="G1474" s="199"/>
      <c r="H1474" s="200"/>
      <c r="I1474" s="200"/>
    </row>
    <row r="1475" spans="1:9" s="202" customFormat="1" ht="12">
      <c r="A1475" s="150">
        <v>540818</v>
      </c>
      <c r="B1475" s="157" t="s">
        <v>992</v>
      </c>
      <c r="C1475" s="211">
        <v>216717867</v>
      </c>
      <c r="D1475" s="160" t="s">
        <v>372</v>
      </c>
      <c r="E1475" s="173"/>
      <c r="F1475" s="159">
        <v>100923</v>
      </c>
      <c r="G1475" s="199"/>
      <c r="H1475" s="200"/>
      <c r="I1475" s="200"/>
    </row>
    <row r="1476" spans="1:9" s="202" customFormat="1" ht="12">
      <c r="A1476" s="150">
        <v>540818</v>
      </c>
      <c r="B1476" s="157" t="s">
        <v>992</v>
      </c>
      <c r="C1476" s="211">
        <v>217317873</v>
      </c>
      <c r="D1476" s="160" t="s">
        <v>373</v>
      </c>
      <c r="E1476" s="173"/>
      <c r="F1476" s="159">
        <v>400332</v>
      </c>
      <c r="G1476" s="199"/>
      <c r="H1476" s="200"/>
      <c r="I1476" s="200"/>
    </row>
    <row r="1477" spans="1:9" s="202" customFormat="1" ht="12">
      <c r="A1477" s="150">
        <v>540818</v>
      </c>
      <c r="B1477" s="157" t="s">
        <v>992</v>
      </c>
      <c r="C1477" s="211">
        <v>217717877</v>
      </c>
      <c r="D1477" s="160" t="s">
        <v>374</v>
      </c>
      <c r="E1477" s="173"/>
      <c r="F1477" s="159">
        <v>169385</v>
      </c>
      <c r="G1477" s="199"/>
      <c r="H1477" s="200"/>
      <c r="I1477" s="200"/>
    </row>
    <row r="1478" spans="1:9" s="202" customFormat="1" ht="12">
      <c r="A1478" s="150">
        <v>540818</v>
      </c>
      <c r="B1478" s="157" t="s">
        <v>992</v>
      </c>
      <c r="C1478" s="211">
        <v>212918029</v>
      </c>
      <c r="D1478" s="160" t="s">
        <v>375</v>
      </c>
      <c r="E1478" s="173"/>
      <c r="F1478" s="159">
        <v>86312</v>
      </c>
      <c r="G1478" s="199"/>
      <c r="H1478" s="200"/>
      <c r="I1478" s="200"/>
    </row>
    <row r="1479" spans="1:9" s="202" customFormat="1" ht="12">
      <c r="A1479" s="150">
        <v>540818</v>
      </c>
      <c r="B1479" s="157" t="s">
        <v>992</v>
      </c>
      <c r="C1479" s="211">
        <v>219418094</v>
      </c>
      <c r="D1479" s="160" t="s">
        <v>376</v>
      </c>
      <c r="E1479" s="173"/>
      <c r="F1479" s="159">
        <v>156764</v>
      </c>
      <c r="G1479" s="199"/>
      <c r="H1479" s="200"/>
      <c r="I1479" s="200"/>
    </row>
    <row r="1480" spans="1:9" s="202" customFormat="1" ht="12">
      <c r="A1480" s="150">
        <v>540818</v>
      </c>
      <c r="B1480" s="157" t="s">
        <v>992</v>
      </c>
      <c r="C1480" s="211">
        <v>215018150</v>
      </c>
      <c r="D1480" s="160" t="s">
        <v>377</v>
      </c>
      <c r="E1480" s="173"/>
      <c r="F1480" s="159">
        <v>425752</v>
      </c>
      <c r="G1480" s="199"/>
      <c r="H1480" s="200"/>
      <c r="I1480" s="200"/>
    </row>
    <row r="1481" spans="1:9" s="202" customFormat="1" ht="12">
      <c r="A1481" s="150">
        <v>540818</v>
      </c>
      <c r="B1481" s="157" t="s">
        <v>992</v>
      </c>
      <c r="C1481" s="211">
        <v>210518205</v>
      </c>
      <c r="D1481" s="160" t="s">
        <v>378</v>
      </c>
      <c r="E1481" s="173"/>
      <c r="F1481" s="159">
        <v>163371</v>
      </c>
      <c r="G1481" s="199"/>
      <c r="H1481" s="200"/>
      <c r="I1481" s="200"/>
    </row>
    <row r="1482" spans="1:9" s="202" customFormat="1" ht="12">
      <c r="A1482" s="150">
        <v>540818</v>
      </c>
      <c r="B1482" s="157" t="s">
        <v>992</v>
      </c>
      <c r="C1482" s="211">
        <v>214718247</v>
      </c>
      <c r="D1482" s="160" t="s">
        <v>379</v>
      </c>
      <c r="E1482" s="173"/>
      <c r="F1482" s="159">
        <v>279115</v>
      </c>
      <c r="G1482" s="199"/>
      <c r="H1482" s="200"/>
      <c r="I1482" s="200"/>
    </row>
    <row r="1483" spans="1:9" s="202" customFormat="1" ht="12">
      <c r="A1483" s="150">
        <v>540818</v>
      </c>
      <c r="B1483" s="157" t="s">
        <v>992</v>
      </c>
      <c r="C1483" s="211">
        <v>215618256</v>
      </c>
      <c r="D1483" s="160" t="s">
        <v>380</v>
      </c>
      <c r="E1483" s="173"/>
      <c r="F1483" s="159">
        <v>178102</v>
      </c>
      <c r="G1483" s="199"/>
      <c r="H1483" s="200"/>
      <c r="I1483" s="200"/>
    </row>
    <row r="1484" spans="1:9" s="202" customFormat="1" ht="12">
      <c r="A1484" s="150">
        <v>540818</v>
      </c>
      <c r="B1484" s="157" t="s">
        <v>992</v>
      </c>
      <c r="C1484" s="211">
        <v>211018410</v>
      </c>
      <c r="D1484" s="160" t="s">
        <v>381</v>
      </c>
      <c r="E1484" s="173"/>
      <c r="F1484" s="159">
        <v>247071</v>
      </c>
      <c r="G1484" s="199"/>
      <c r="H1484" s="200"/>
      <c r="I1484" s="200"/>
    </row>
    <row r="1485" spans="1:9" s="202" customFormat="1" ht="12">
      <c r="A1485" s="150">
        <v>540818</v>
      </c>
      <c r="B1485" s="157" t="s">
        <v>992</v>
      </c>
      <c r="C1485" s="211">
        <v>216018460</v>
      </c>
      <c r="D1485" s="160" t="s">
        <v>382</v>
      </c>
      <c r="E1485" s="173"/>
      <c r="F1485" s="159">
        <v>227310</v>
      </c>
      <c r="G1485" s="199"/>
      <c r="H1485" s="200"/>
      <c r="I1485" s="200"/>
    </row>
    <row r="1486" spans="1:9" s="202" customFormat="1" ht="12">
      <c r="A1486" s="150">
        <v>540818</v>
      </c>
      <c r="B1486" s="157" t="s">
        <v>992</v>
      </c>
      <c r="C1486" s="211">
        <v>217918479</v>
      </c>
      <c r="D1486" s="160" t="s">
        <v>383</v>
      </c>
      <c r="E1486" s="173"/>
      <c r="F1486" s="159">
        <v>47715</v>
      </c>
      <c r="G1486" s="199"/>
      <c r="H1486" s="200"/>
      <c r="I1486" s="200"/>
    </row>
    <row r="1487" spans="1:9" s="202" customFormat="1" ht="12">
      <c r="A1487" s="150">
        <v>540818</v>
      </c>
      <c r="B1487" s="157" t="s">
        <v>992</v>
      </c>
      <c r="C1487" s="211">
        <v>219218592</v>
      </c>
      <c r="D1487" s="160" t="s">
        <v>384</v>
      </c>
      <c r="E1487" s="173"/>
      <c r="F1487" s="159">
        <v>553574</v>
      </c>
      <c r="G1487" s="199"/>
      <c r="H1487" s="200"/>
      <c r="I1487" s="200"/>
    </row>
    <row r="1488" spans="1:9" s="202" customFormat="1" ht="12">
      <c r="A1488" s="150">
        <v>540818</v>
      </c>
      <c r="B1488" s="157" t="s">
        <v>992</v>
      </c>
      <c r="C1488" s="211">
        <v>211018610</v>
      </c>
      <c r="D1488" s="160" t="s">
        <v>385</v>
      </c>
      <c r="E1488" s="173"/>
      <c r="F1488" s="159">
        <v>199266</v>
      </c>
      <c r="G1488" s="199"/>
      <c r="H1488" s="200"/>
      <c r="I1488" s="200"/>
    </row>
    <row r="1489" spans="1:9" s="202" customFormat="1" ht="12">
      <c r="A1489" s="150">
        <v>540818</v>
      </c>
      <c r="B1489" s="157" t="s">
        <v>992</v>
      </c>
      <c r="C1489" s="211">
        <v>215318753</v>
      </c>
      <c r="D1489" s="160" t="s">
        <v>386</v>
      </c>
      <c r="E1489" s="173"/>
      <c r="F1489" s="159">
        <v>839143</v>
      </c>
      <c r="G1489" s="199"/>
      <c r="H1489" s="200"/>
      <c r="I1489" s="200"/>
    </row>
    <row r="1490" spans="1:9" s="202" customFormat="1" ht="12">
      <c r="A1490" s="150">
        <v>540818</v>
      </c>
      <c r="B1490" s="157" t="s">
        <v>992</v>
      </c>
      <c r="C1490" s="211">
        <v>215618756</v>
      </c>
      <c r="D1490" s="160" t="s">
        <v>387</v>
      </c>
      <c r="E1490" s="173"/>
      <c r="F1490" s="159">
        <v>184386</v>
      </c>
      <c r="G1490" s="199"/>
      <c r="H1490" s="200"/>
      <c r="I1490" s="200"/>
    </row>
    <row r="1491" spans="1:9" s="202" customFormat="1" ht="12">
      <c r="A1491" s="150">
        <v>540818</v>
      </c>
      <c r="B1491" s="157" t="s">
        <v>992</v>
      </c>
      <c r="C1491" s="211">
        <v>218518785</v>
      </c>
      <c r="D1491" s="160" t="s">
        <v>388</v>
      </c>
      <c r="E1491" s="173"/>
      <c r="F1491" s="159">
        <v>121900</v>
      </c>
      <c r="G1491" s="199"/>
      <c r="H1491" s="200"/>
      <c r="I1491" s="200"/>
    </row>
    <row r="1492" spans="1:9" s="202" customFormat="1" ht="12">
      <c r="A1492" s="150">
        <v>540818</v>
      </c>
      <c r="B1492" s="157" t="s">
        <v>992</v>
      </c>
      <c r="C1492" s="211">
        <v>216018860</v>
      </c>
      <c r="D1492" s="160" t="s">
        <v>389</v>
      </c>
      <c r="E1492" s="173"/>
      <c r="F1492" s="159">
        <v>142495</v>
      </c>
      <c r="G1492" s="199"/>
      <c r="H1492" s="200"/>
      <c r="I1492" s="200"/>
    </row>
    <row r="1493" spans="1:9" s="202" customFormat="1" ht="12">
      <c r="A1493" s="150">
        <v>540818</v>
      </c>
      <c r="B1493" s="157" t="s">
        <v>992</v>
      </c>
      <c r="C1493" s="211">
        <v>212219022</v>
      </c>
      <c r="D1493" s="160" t="s">
        <v>390</v>
      </c>
      <c r="E1493" s="173"/>
      <c r="F1493" s="159">
        <v>208767</v>
      </c>
      <c r="G1493" s="199"/>
      <c r="H1493" s="200"/>
      <c r="I1493" s="200"/>
    </row>
    <row r="1494" spans="1:9" s="202" customFormat="1" ht="12">
      <c r="A1494" s="150">
        <v>540818</v>
      </c>
      <c r="B1494" s="157" t="s">
        <v>992</v>
      </c>
      <c r="C1494" s="211">
        <v>215019050</v>
      </c>
      <c r="D1494" s="160" t="s">
        <v>391</v>
      </c>
      <c r="E1494" s="173"/>
      <c r="F1494" s="159">
        <v>294841</v>
      </c>
      <c r="G1494" s="199"/>
      <c r="H1494" s="200"/>
      <c r="I1494" s="200"/>
    </row>
    <row r="1495" spans="1:9" s="202" customFormat="1" ht="12">
      <c r="A1495" s="150">
        <v>540818</v>
      </c>
      <c r="B1495" s="157" t="s">
        <v>992</v>
      </c>
      <c r="C1495" s="211">
        <v>217519075</v>
      </c>
      <c r="D1495" s="160" t="s">
        <v>392</v>
      </c>
      <c r="E1495" s="173"/>
      <c r="F1495" s="159">
        <v>213133</v>
      </c>
      <c r="G1495" s="199"/>
      <c r="H1495" s="200"/>
      <c r="I1495" s="200"/>
    </row>
    <row r="1496" spans="1:9" s="202" customFormat="1" ht="12">
      <c r="A1496" s="150">
        <v>540818</v>
      </c>
      <c r="B1496" s="157" t="s">
        <v>992</v>
      </c>
      <c r="C1496" s="211">
        <v>210019100</v>
      </c>
      <c r="D1496" s="160" t="s">
        <v>393</v>
      </c>
      <c r="E1496" s="173"/>
      <c r="F1496" s="159">
        <v>479224</v>
      </c>
      <c r="G1496" s="199"/>
      <c r="H1496" s="200"/>
      <c r="I1496" s="200"/>
    </row>
    <row r="1497" spans="1:9" s="202" customFormat="1" ht="12">
      <c r="A1497" s="150">
        <v>540818</v>
      </c>
      <c r="B1497" s="157" t="s">
        <v>992</v>
      </c>
      <c r="C1497" s="211">
        <v>211019110</v>
      </c>
      <c r="D1497" s="160" t="s">
        <v>394</v>
      </c>
      <c r="E1497" s="173"/>
      <c r="F1497" s="159">
        <v>292665</v>
      </c>
      <c r="G1497" s="199"/>
      <c r="H1497" s="200"/>
      <c r="I1497" s="200"/>
    </row>
    <row r="1498" spans="1:9" s="202" customFormat="1" ht="12">
      <c r="A1498" s="150">
        <v>540818</v>
      </c>
      <c r="B1498" s="157" t="s">
        <v>992</v>
      </c>
      <c r="C1498" s="211">
        <v>213019130</v>
      </c>
      <c r="D1498" s="160" t="s">
        <v>395</v>
      </c>
      <c r="E1498" s="173"/>
      <c r="F1498" s="159">
        <v>367463</v>
      </c>
      <c r="G1498" s="199"/>
      <c r="H1498" s="200"/>
      <c r="I1498" s="200"/>
    </row>
    <row r="1499" spans="1:9" s="202" customFormat="1" ht="12">
      <c r="A1499" s="150">
        <v>540818</v>
      </c>
      <c r="B1499" s="157" t="s">
        <v>992</v>
      </c>
      <c r="C1499" s="211">
        <v>213719137</v>
      </c>
      <c r="D1499" s="160" t="s">
        <v>396</v>
      </c>
      <c r="E1499" s="173"/>
      <c r="F1499" s="159">
        <v>460830</v>
      </c>
      <c r="G1499" s="199"/>
      <c r="H1499" s="200"/>
      <c r="I1499" s="200"/>
    </row>
    <row r="1500" spans="1:9" s="202" customFormat="1" ht="12">
      <c r="A1500" s="150">
        <v>540818</v>
      </c>
      <c r="B1500" s="157" t="s">
        <v>992</v>
      </c>
      <c r="C1500" s="211">
        <v>214219142</v>
      </c>
      <c r="D1500" s="160" t="s">
        <v>397</v>
      </c>
      <c r="E1500" s="173"/>
      <c r="F1500" s="159">
        <v>443824</v>
      </c>
      <c r="G1500" s="199"/>
      <c r="H1500" s="200"/>
      <c r="I1500" s="200"/>
    </row>
    <row r="1501" spans="1:9" s="202" customFormat="1" ht="12">
      <c r="A1501" s="150">
        <v>540818</v>
      </c>
      <c r="B1501" s="157" t="s">
        <v>992</v>
      </c>
      <c r="C1501" s="211">
        <v>211219212</v>
      </c>
      <c r="D1501" s="160" t="s">
        <v>398</v>
      </c>
      <c r="E1501" s="173"/>
      <c r="F1501" s="159">
        <v>310603</v>
      </c>
      <c r="G1501" s="199"/>
      <c r="H1501" s="200"/>
      <c r="I1501" s="200"/>
    </row>
    <row r="1502" spans="1:9" s="202" customFormat="1" ht="12">
      <c r="A1502" s="150">
        <v>540818</v>
      </c>
      <c r="B1502" s="157" t="s">
        <v>992</v>
      </c>
      <c r="C1502" s="211">
        <v>215619256</v>
      </c>
      <c r="D1502" s="160" t="s">
        <v>399</v>
      </c>
      <c r="E1502" s="173"/>
      <c r="F1502" s="159">
        <v>520644</v>
      </c>
      <c r="G1502" s="199"/>
      <c r="H1502" s="200"/>
      <c r="I1502" s="200"/>
    </row>
    <row r="1503" spans="1:9" s="202" customFormat="1" ht="12">
      <c r="A1503" s="150">
        <v>540818</v>
      </c>
      <c r="B1503" s="157" t="s">
        <v>992</v>
      </c>
      <c r="C1503" s="211">
        <v>219019290</v>
      </c>
      <c r="D1503" s="160" t="s">
        <v>400</v>
      </c>
      <c r="E1503" s="173"/>
      <c r="F1503" s="159">
        <v>56858</v>
      </c>
      <c r="G1503" s="199"/>
      <c r="H1503" s="200"/>
      <c r="I1503" s="200"/>
    </row>
    <row r="1504" spans="1:9" s="202" customFormat="1" ht="12">
      <c r="A1504" s="150">
        <v>540818</v>
      </c>
      <c r="B1504" s="157" t="s">
        <v>992</v>
      </c>
      <c r="C1504" s="211">
        <v>211819318</v>
      </c>
      <c r="D1504" s="160" t="s">
        <v>401</v>
      </c>
      <c r="E1504" s="173"/>
      <c r="F1504" s="159">
        <v>598430</v>
      </c>
      <c r="G1504" s="199"/>
      <c r="H1504" s="200"/>
      <c r="I1504" s="200"/>
    </row>
    <row r="1505" spans="1:9" s="202" customFormat="1" ht="12">
      <c r="A1505" s="150">
        <v>540818</v>
      </c>
      <c r="B1505" s="157" t="s">
        <v>992</v>
      </c>
      <c r="C1505" s="211">
        <v>215519355</v>
      </c>
      <c r="D1505" s="160" t="s">
        <v>402</v>
      </c>
      <c r="E1505" s="173"/>
      <c r="F1505" s="159">
        <v>394589</v>
      </c>
      <c r="G1505" s="199"/>
      <c r="H1505" s="200"/>
      <c r="I1505" s="200"/>
    </row>
    <row r="1506" spans="1:9" s="202" customFormat="1" ht="12">
      <c r="A1506" s="150">
        <v>540818</v>
      </c>
      <c r="B1506" s="157" t="s">
        <v>992</v>
      </c>
      <c r="C1506" s="211">
        <v>216419364</v>
      </c>
      <c r="D1506" s="160" t="s">
        <v>403</v>
      </c>
      <c r="E1506" s="173"/>
      <c r="F1506" s="159">
        <v>231300</v>
      </c>
      <c r="G1506" s="199"/>
      <c r="H1506" s="200"/>
      <c r="I1506" s="200"/>
    </row>
    <row r="1507" spans="1:9" s="202" customFormat="1" ht="12">
      <c r="A1507" s="150">
        <v>540818</v>
      </c>
      <c r="B1507" s="157" t="s">
        <v>992</v>
      </c>
      <c r="C1507" s="211">
        <v>219219392</v>
      </c>
      <c r="D1507" s="160" t="s">
        <v>404</v>
      </c>
      <c r="E1507" s="173"/>
      <c r="F1507" s="159">
        <v>137299</v>
      </c>
      <c r="G1507" s="199"/>
      <c r="H1507" s="200"/>
      <c r="I1507" s="200"/>
    </row>
    <row r="1508" spans="1:9" s="202" customFormat="1" ht="12">
      <c r="A1508" s="150">
        <v>540818</v>
      </c>
      <c r="B1508" s="157" t="s">
        <v>992</v>
      </c>
      <c r="C1508" s="211">
        <v>219719397</v>
      </c>
      <c r="D1508" s="160" t="s">
        <v>405</v>
      </c>
      <c r="E1508" s="173"/>
      <c r="F1508" s="159">
        <v>295804</v>
      </c>
      <c r="G1508" s="199"/>
      <c r="H1508" s="200"/>
      <c r="I1508" s="200"/>
    </row>
    <row r="1509" spans="1:9" s="202" customFormat="1" ht="12">
      <c r="A1509" s="150">
        <v>540818</v>
      </c>
      <c r="B1509" s="157" t="s">
        <v>992</v>
      </c>
      <c r="C1509" s="211">
        <v>211819418</v>
      </c>
      <c r="D1509" s="160" t="s">
        <v>406</v>
      </c>
      <c r="E1509" s="173"/>
      <c r="F1509" s="159">
        <v>406413</v>
      </c>
      <c r="G1509" s="199"/>
      <c r="H1509" s="200"/>
      <c r="I1509" s="200"/>
    </row>
    <row r="1510" spans="1:9" s="202" customFormat="1" ht="12">
      <c r="A1510" s="150">
        <v>540818</v>
      </c>
      <c r="B1510" s="157" t="s">
        <v>992</v>
      </c>
      <c r="C1510" s="211">
        <v>215019450</v>
      </c>
      <c r="D1510" s="160" t="s">
        <v>407</v>
      </c>
      <c r="E1510" s="173"/>
      <c r="F1510" s="159">
        <v>189083</v>
      </c>
      <c r="G1510" s="199"/>
      <c r="H1510" s="200"/>
      <c r="I1510" s="200"/>
    </row>
    <row r="1511" spans="1:9" s="202" customFormat="1" ht="12">
      <c r="A1511" s="150">
        <v>540818</v>
      </c>
      <c r="B1511" s="157" t="s">
        <v>992</v>
      </c>
      <c r="C1511" s="211">
        <v>215519455</v>
      </c>
      <c r="D1511" s="160" t="s">
        <v>408</v>
      </c>
      <c r="E1511" s="173"/>
      <c r="F1511" s="159">
        <v>297275</v>
      </c>
      <c r="G1511" s="199"/>
      <c r="H1511" s="200"/>
      <c r="I1511" s="200"/>
    </row>
    <row r="1512" spans="1:9" s="202" customFormat="1" ht="12">
      <c r="A1512" s="150">
        <v>540818</v>
      </c>
      <c r="B1512" s="157" t="s">
        <v>992</v>
      </c>
      <c r="C1512" s="211">
        <v>217319473</v>
      </c>
      <c r="D1512" s="160" t="s">
        <v>409</v>
      </c>
      <c r="E1512" s="173"/>
      <c r="F1512" s="159">
        <v>316346</v>
      </c>
      <c r="G1512" s="199"/>
      <c r="H1512" s="200"/>
      <c r="I1512" s="200"/>
    </row>
    <row r="1513" spans="1:9" s="202" customFormat="1" ht="12">
      <c r="A1513" s="150">
        <v>540818</v>
      </c>
      <c r="B1513" s="157" t="s">
        <v>992</v>
      </c>
      <c r="C1513" s="211">
        <v>211319513</v>
      </c>
      <c r="D1513" s="160" t="s">
        <v>410</v>
      </c>
      <c r="E1513" s="173"/>
      <c r="F1513" s="159">
        <v>110911</v>
      </c>
      <c r="G1513" s="199"/>
      <c r="H1513" s="200"/>
      <c r="I1513" s="200"/>
    </row>
    <row r="1514" spans="1:9" s="202" customFormat="1" ht="12">
      <c r="A1514" s="150">
        <v>540818</v>
      </c>
      <c r="B1514" s="157" t="s">
        <v>992</v>
      </c>
      <c r="C1514" s="211">
        <v>211719517</v>
      </c>
      <c r="D1514" s="160" t="s">
        <v>411</v>
      </c>
      <c r="E1514" s="173"/>
      <c r="F1514" s="159">
        <v>547234</v>
      </c>
      <c r="G1514" s="199"/>
      <c r="H1514" s="200"/>
      <c r="I1514" s="200"/>
    </row>
    <row r="1515" spans="1:9" s="202" customFormat="1" ht="12">
      <c r="A1515" s="150">
        <v>540818</v>
      </c>
      <c r="B1515" s="157" t="s">
        <v>992</v>
      </c>
      <c r="C1515" s="211">
        <v>213219532</v>
      </c>
      <c r="D1515" s="160" t="s">
        <v>412</v>
      </c>
      <c r="E1515" s="173"/>
      <c r="F1515" s="159">
        <v>384497</v>
      </c>
      <c r="G1515" s="199"/>
      <c r="H1515" s="200"/>
      <c r="I1515" s="200"/>
    </row>
    <row r="1516" spans="1:9" s="202" customFormat="1" ht="12">
      <c r="A1516" s="150">
        <v>540818</v>
      </c>
      <c r="B1516" s="157" t="s">
        <v>992</v>
      </c>
      <c r="C1516" s="211">
        <v>213319533</v>
      </c>
      <c r="D1516" s="160" t="s">
        <v>413</v>
      </c>
      <c r="E1516" s="173"/>
      <c r="F1516" s="159">
        <v>114107</v>
      </c>
      <c r="G1516" s="199"/>
      <c r="H1516" s="200"/>
      <c r="I1516" s="200"/>
    </row>
    <row r="1517" spans="1:9" s="202" customFormat="1" ht="12">
      <c r="A1517" s="150">
        <v>540818</v>
      </c>
      <c r="B1517" s="157" t="s">
        <v>992</v>
      </c>
      <c r="C1517" s="211">
        <v>214819548</v>
      </c>
      <c r="D1517" s="160" t="s">
        <v>414</v>
      </c>
      <c r="E1517" s="173"/>
      <c r="F1517" s="159">
        <v>369869</v>
      </c>
      <c r="G1517" s="199"/>
      <c r="H1517" s="200"/>
      <c r="I1517" s="200"/>
    </row>
    <row r="1518" spans="1:9" s="202" customFormat="1" ht="12">
      <c r="A1518" s="150">
        <v>540818</v>
      </c>
      <c r="B1518" s="157" t="s">
        <v>992</v>
      </c>
      <c r="C1518" s="211">
        <v>217319573</v>
      </c>
      <c r="D1518" s="160" t="s">
        <v>415</v>
      </c>
      <c r="E1518" s="173"/>
      <c r="F1518" s="159">
        <v>487862</v>
      </c>
      <c r="G1518" s="199"/>
      <c r="H1518" s="200"/>
      <c r="I1518" s="200"/>
    </row>
    <row r="1519" spans="1:9" s="202" customFormat="1" ht="12">
      <c r="A1519" s="150">
        <v>540818</v>
      </c>
      <c r="B1519" s="157" t="s">
        <v>992</v>
      </c>
      <c r="C1519" s="211">
        <v>218519585</v>
      </c>
      <c r="D1519" s="160" t="s">
        <v>416</v>
      </c>
      <c r="E1519" s="173"/>
      <c r="F1519" s="159">
        <v>218260</v>
      </c>
      <c r="G1519" s="199"/>
      <c r="H1519" s="200"/>
      <c r="I1519" s="200"/>
    </row>
    <row r="1520" spans="1:9" s="202" customFormat="1" ht="12">
      <c r="A1520" s="150">
        <v>540818</v>
      </c>
      <c r="B1520" s="157" t="s">
        <v>992</v>
      </c>
      <c r="C1520" s="211">
        <v>212219622</v>
      </c>
      <c r="D1520" s="160" t="s">
        <v>417</v>
      </c>
      <c r="E1520" s="173"/>
      <c r="F1520" s="159">
        <v>112555</v>
      </c>
      <c r="G1520" s="199"/>
      <c r="H1520" s="200"/>
      <c r="I1520" s="200"/>
    </row>
    <row r="1521" spans="1:9" s="202" customFormat="1" ht="12">
      <c r="A1521" s="150">
        <v>540818</v>
      </c>
      <c r="B1521" s="157" t="s">
        <v>992</v>
      </c>
      <c r="C1521" s="211">
        <v>219319693</v>
      </c>
      <c r="D1521" s="160" t="s">
        <v>418</v>
      </c>
      <c r="E1521" s="173"/>
      <c r="F1521" s="159">
        <v>123052</v>
      </c>
      <c r="G1521" s="199"/>
      <c r="H1521" s="200"/>
      <c r="I1521" s="200"/>
    </row>
    <row r="1522" spans="1:9" s="202" customFormat="1" ht="12">
      <c r="A1522" s="150">
        <v>540818</v>
      </c>
      <c r="B1522" s="157" t="s">
        <v>992</v>
      </c>
      <c r="C1522" s="211">
        <v>219819698</v>
      </c>
      <c r="D1522" s="160" t="s">
        <v>419</v>
      </c>
      <c r="E1522" s="173"/>
      <c r="F1522" s="159">
        <v>843066</v>
      </c>
      <c r="G1522" s="199"/>
      <c r="H1522" s="200"/>
      <c r="I1522" s="200"/>
    </row>
    <row r="1523" spans="1:9" s="202" customFormat="1" ht="12">
      <c r="A1523" s="150">
        <v>540818</v>
      </c>
      <c r="B1523" s="157" t="s">
        <v>992</v>
      </c>
      <c r="C1523" s="211">
        <v>210119701</v>
      </c>
      <c r="D1523" s="160" t="s">
        <v>420</v>
      </c>
      <c r="E1523" s="173"/>
      <c r="F1523" s="159">
        <v>99317</v>
      </c>
      <c r="G1523" s="199"/>
      <c r="H1523" s="200"/>
      <c r="I1523" s="200"/>
    </row>
    <row r="1524" spans="1:9" s="202" customFormat="1" ht="12">
      <c r="A1524" s="150">
        <v>540818</v>
      </c>
      <c r="B1524" s="157" t="s">
        <v>992</v>
      </c>
      <c r="C1524" s="211">
        <v>214319743</v>
      </c>
      <c r="D1524" s="160" t="s">
        <v>421</v>
      </c>
      <c r="E1524" s="173"/>
      <c r="F1524" s="159">
        <v>497256</v>
      </c>
      <c r="G1524" s="199"/>
      <c r="H1524" s="200"/>
      <c r="I1524" s="200"/>
    </row>
    <row r="1525" spans="1:9" s="202" customFormat="1" ht="12">
      <c r="A1525" s="150">
        <v>540818</v>
      </c>
      <c r="B1525" s="157" t="s">
        <v>992</v>
      </c>
      <c r="C1525" s="211">
        <v>216019760</v>
      </c>
      <c r="D1525" s="160" t="s">
        <v>422</v>
      </c>
      <c r="E1525" s="173"/>
      <c r="F1525" s="159">
        <v>136550</v>
      </c>
      <c r="G1525" s="199"/>
      <c r="H1525" s="200"/>
      <c r="I1525" s="200"/>
    </row>
    <row r="1526" spans="1:9" s="202" customFormat="1" ht="12">
      <c r="A1526" s="150">
        <v>540818</v>
      </c>
      <c r="B1526" s="157" t="s">
        <v>992</v>
      </c>
      <c r="C1526" s="211">
        <v>218019780</v>
      </c>
      <c r="D1526" s="160" t="s">
        <v>423</v>
      </c>
      <c r="E1526" s="173"/>
      <c r="F1526" s="159">
        <v>274314</v>
      </c>
      <c r="G1526" s="199"/>
      <c r="H1526" s="200"/>
      <c r="I1526" s="200"/>
    </row>
    <row r="1527" spans="1:9" s="202" customFormat="1" ht="12">
      <c r="A1527" s="150">
        <v>540818</v>
      </c>
      <c r="B1527" s="157" t="s">
        <v>992</v>
      </c>
      <c r="C1527" s="211">
        <v>218519785</v>
      </c>
      <c r="D1527" s="160" t="s">
        <v>424</v>
      </c>
      <c r="E1527" s="173"/>
      <c r="F1527" s="159">
        <v>84490</v>
      </c>
      <c r="G1527" s="199"/>
      <c r="H1527" s="200"/>
      <c r="I1527" s="200"/>
    </row>
    <row r="1528" spans="1:9" s="202" customFormat="1" ht="12">
      <c r="A1528" s="150">
        <v>540818</v>
      </c>
      <c r="B1528" s="157" t="s">
        <v>992</v>
      </c>
      <c r="C1528" s="211">
        <v>210719807</v>
      </c>
      <c r="D1528" s="160" t="s">
        <v>425</v>
      </c>
      <c r="E1528" s="173"/>
      <c r="F1528" s="159">
        <v>309578</v>
      </c>
      <c r="G1528" s="199"/>
      <c r="H1528" s="200"/>
      <c r="I1528" s="200"/>
    </row>
    <row r="1529" spans="1:9" s="202" customFormat="1" ht="12">
      <c r="A1529" s="150">
        <v>540818</v>
      </c>
      <c r="B1529" s="157" t="s">
        <v>992</v>
      </c>
      <c r="C1529" s="211">
        <v>210919809</v>
      </c>
      <c r="D1529" s="160" t="s">
        <v>426</v>
      </c>
      <c r="E1529" s="173"/>
      <c r="F1529" s="159">
        <v>472930</v>
      </c>
      <c r="G1529" s="199"/>
      <c r="H1529" s="200"/>
      <c r="I1529" s="200"/>
    </row>
    <row r="1530" spans="1:9" s="202" customFormat="1" ht="12">
      <c r="A1530" s="150">
        <v>540818</v>
      </c>
      <c r="B1530" s="157" t="s">
        <v>992</v>
      </c>
      <c r="C1530" s="211">
        <v>212119821</v>
      </c>
      <c r="D1530" s="160" t="s">
        <v>427</v>
      </c>
      <c r="E1530" s="173"/>
      <c r="F1530" s="159">
        <v>539453</v>
      </c>
      <c r="G1530" s="199"/>
      <c r="H1530" s="200"/>
      <c r="I1530" s="200"/>
    </row>
    <row r="1531" spans="1:9" s="202" customFormat="1" ht="12">
      <c r="A1531" s="150">
        <v>540818</v>
      </c>
      <c r="B1531" s="157" t="s">
        <v>992</v>
      </c>
      <c r="C1531" s="211">
        <v>212419824</v>
      </c>
      <c r="D1531" s="160" t="s">
        <v>428</v>
      </c>
      <c r="E1531" s="173"/>
      <c r="F1531" s="159">
        <v>244126</v>
      </c>
      <c r="G1531" s="199"/>
      <c r="H1531" s="200"/>
      <c r="I1531" s="200"/>
    </row>
    <row r="1532" spans="1:9" s="202" customFormat="1" ht="12">
      <c r="A1532" s="150">
        <v>540818</v>
      </c>
      <c r="B1532" s="157" t="s">
        <v>992</v>
      </c>
      <c r="C1532" s="211">
        <v>214519845</v>
      </c>
      <c r="D1532" s="160" t="s">
        <v>429</v>
      </c>
      <c r="E1532" s="173"/>
      <c r="F1532" s="159">
        <v>145959</v>
      </c>
      <c r="G1532" s="199"/>
      <c r="H1532" s="200"/>
      <c r="I1532" s="200"/>
    </row>
    <row r="1533" spans="1:9" s="202" customFormat="1" ht="12">
      <c r="A1533" s="150">
        <v>540818</v>
      </c>
      <c r="B1533" s="157" t="s">
        <v>992</v>
      </c>
      <c r="C1533" s="211">
        <v>211120011</v>
      </c>
      <c r="D1533" s="160" t="s">
        <v>430</v>
      </c>
      <c r="E1533" s="173"/>
      <c r="F1533" s="159">
        <v>1019034</v>
      </c>
      <c r="G1533" s="199"/>
      <c r="H1533" s="200"/>
      <c r="I1533" s="200"/>
    </row>
    <row r="1534" spans="1:9" s="202" customFormat="1" ht="12">
      <c r="A1534" s="150">
        <v>540818</v>
      </c>
      <c r="B1534" s="157" t="s">
        <v>992</v>
      </c>
      <c r="C1534" s="211">
        <v>211320013</v>
      </c>
      <c r="D1534" s="160" t="s">
        <v>431</v>
      </c>
      <c r="E1534" s="173"/>
      <c r="F1534" s="159">
        <v>722326</v>
      </c>
      <c r="G1534" s="199"/>
      <c r="H1534" s="200"/>
      <c r="I1534" s="200"/>
    </row>
    <row r="1535" spans="1:9" s="202" customFormat="1" ht="12">
      <c r="A1535" s="150">
        <v>540818</v>
      </c>
      <c r="B1535" s="157" t="s">
        <v>992</v>
      </c>
      <c r="C1535" s="211">
        <v>213220032</v>
      </c>
      <c r="D1535" s="160" t="s">
        <v>432</v>
      </c>
      <c r="E1535" s="173"/>
      <c r="F1535" s="159">
        <v>334593</v>
      </c>
      <c r="G1535" s="199"/>
      <c r="H1535" s="200"/>
      <c r="I1535" s="200"/>
    </row>
    <row r="1536" spans="1:9" s="202" customFormat="1" ht="12">
      <c r="A1536" s="150">
        <v>540818</v>
      </c>
      <c r="B1536" s="157" t="s">
        <v>992</v>
      </c>
      <c r="C1536" s="211">
        <v>214520045</v>
      </c>
      <c r="D1536" s="160" t="s">
        <v>433</v>
      </c>
      <c r="E1536" s="173"/>
      <c r="F1536" s="159">
        <v>241987</v>
      </c>
      <c r="G1536" s="199"/>
      <c r="H1536" s="200"/>
      <c r="I1536" s="200"/>
    </row>
    <row r="1537" spans="1:9" s="202" customFormat="1" ht="12">
      <c r="A1537" s="150">
        <v>540818</v>
      </c>
      <c r="B1537" s="157" t="s">
        <v>992</v>
      </c>
      <c r="C1537" s="211">
        <v>216020060</v>
      </c>
      <c r="D1537" s="160" t="s">
        <v>434</v>
      </c>
      <c r="E1537" s="173"/>
      <c r="F1537" s="159">
        <v>361273</v>
      </c>
      <c r="G1537" s="199"/>
      <c r="H1537" s="200"/>
      <c r="I1537" s="200"/>
    </row>
    <row r="1538" spans="1:9" s="202" customFormat="1" ht="12">
      <c r="A1538" s="150">
        <v>540818</v>
      </c>
      <c r="B1538" s="157" t="s">
        <v>992</v>
      </c>
      <c r="C1538" s="211">
        <v>217520175</v>
      </c>
      <c r="D1538" s="160" t="s">
        <v>435</v>
      </c>
      <c r="E1538" s="173"/>
      <c r="F1538" s="159">
        <v>584811</v>
      </c>
      <c r="G1538" s="199"/>
      <c r="H1538" s="200"/>
      <c r="I1538" s="200"/>
    </row>
    <row r="1539" spans="1:9" s="202" customFormat="1" ht="12">
      <c r="A1539" s="150">
        <v>540818</v>
      </c>
      <c r="B1539" s="157" t="s">
        <v>992</v>
      </c>
      <c r="C1539" s="211">
        <v>217820178</v>
      </c>
      <c r="D1539" s="160" t="s">
        <v>436</v>
      </c>
      <c r="E1539" s="173"/>
      <c r="F1539" s="159">
        <v>375289</v>
      </c>
      <c r="G1539" s="199"/>
      <c r="H1539" s="200"/>
      <c r="I1539" s="200"/>
    </row>
    <row r="1540" spans="1:9" s="202" customFormat="1" ht="12">
      <c r="A1540" s="150">
        <v>540818</v>
      </c>
      <c r="B1540" s="157" t="s">
        <v>992</v>
      </c>
      <c r="C1540" s="211">
        <v>212820228</v>
      </c>
      <c r="D1540" s="160" t="s">
        <v>437</v>
      </c>
      <c r="E1540" s="173"/>
      <c r="F1540" s="159">
        <v>472574</v>
      </c>
      <c r="G1540" s="199"/>
      <c r="H1540" s="200"/>
      <c r="I1540" s="200"/>
    </row>
    <row r="1541" spans="1:9" s="202" customFormat="1" ht="12">
      <c r="A1541" s="150">
        <v>540818</v>
      </c>
      <c r="B1541" s="157" t="s">
        <v>992</v>
      </c>
      <c r="C1541" s="211">
        <v>213820238</v>
      </c>
      <c r="D1541" s="160" t="s">
        <v>438</v>
      </c>
      <c r="E1541" s="173"/>
      <c r="F1541" s="159">
        <v>346874</v>
      </c>
      <c r="G1541" s="199"/>
      <c r="H1541" s="200"/>
      <c r="I1541" s="200"/>
    </row>
    <row r="1542" spans="1:9" s="202" customFormat="1" ht="12">
      <c r="A1542" s="150">
        <v>540818</v>
      </c>
      <c r="B1542" s="157" t="s">
        <v>992</v>
      </c>
      <c r="C1542" s="211">
        <v>215020250</v>
      </c>
      <c r="D1542" s="160" t="s">
        <v>439</v>
      </c>
      <c r="E1542" s="173"/>
      <c r="F1542" s="159">
        <v>346817</v>
      </c>
      <c r="G1542" s="199"/>
      <c r="H1542" s="200"/>
      <c r="I1542" s="200"/>
    </row>
    <row r="1543" spans="1:9" s="202" customFormat="1" ht="12">
      <c r="A1543" s="150">
        <v>540818</v>
      </c>
      <c r="B1543" s="157" t="s">
        <v>992</v>
      </c>
      <c r="C1543" s="211">
        <v>219520295</v>
      </c>
      <c r="D1543" s="160" t="s">
        <v>440</v>
      </c>
      <c r="E1543" s="173"/>
      <c r="F1543" s="159">
        <v>160344</v>
      </c>
      <c r="G1543" s="199"/>
      <c r="H1543" s="200"/>
      <c r="I1543" s="200"/>
    </row>
    <row r="1544" spans="1:9" s="202" customFormat="1" ht="12">
      <c r="A1544" s="150">
        <v>540818</v>
      </c>
      <c r="B1544" s="157" t="s">
        <v>992</v>
      </c>
      <c r="C1544" s="211">
        <v>211020310</v>
      </c>
      <c r="D1544" s="160" t="s">
        <v>441</v>
      </c>
      <c r="E1544" s="173"/>
      <c r="F1544" s="159">
        <v>61207</v>
      </c>
      <c r="G1544" s="199"/>
      <c r="H1544" s="200"/>
      <c r="I1544" s="200"/>
    </row>
    <row r="1545" spans="1:9" s="202" customFormat="1" ht="12">
      <c r="A1545" s="150">
        <v>540818</v>
      </c>
      <c r="B1545" s="157" t="s">
        <v>992</v>
      </c>
      <c r="C1545" s="211">
        <v>218320383</v>
      </c>
      <c r="D1545" s="160" t="s">
        <v>442</v>
      </c>
      <c r="E1545" s="173"/>
      <c r="F1545" s="159">
        <v>203181</v>
      </c>
      <c r="G1545" s="199"/>
      <c r="H1545" s="200"/>
      <c r="I1545" s="200"/>
    </row>
    <row r="1546" spans="1:9" s="202" customFormat="1" ht="12">
      <c r="A1546" s="150">
        <v>540818</v>
      </c>
      <c r="B1546" s="157" t="s">
        <v>992</v>
      </c>
      <c r="C1546" s="211">
        <v>210020400</v>
      </c>
      <c r="D1546" s="160" t="s">
        <v>443</v>
      </c>
      <c r="E1546" s="173"/>
      <c r="F1546" s="159">
        <v>398036</v>
      </c>
      <c r="G1546" s="199"/>
      <c r="H1546" s="200"/>
      <c r="I1546" s="200"/>
    </row>
    <row r="1547" spans="1:9" s="202" customFormat="1" ht="12">
      <c r="A1547" s="150">
        <v>540818</v>
      </c>
      <c r="B1547" s="157" t="s">
        <v>992</v>
      </c>
      <c r="C1547" s="211">
        <v>214320443</v>
      </c>
      <c r="D1547" s="160" t="s">
        <v>444</v>
      </c>
      <c r="E1547" s="173"/>
      <c r="F1547" s="159">
        <v>131303</v>
      </c>
      <c r="G1547" s="199"/>
      <c r="H1547" s="200"/>
      <c r="I1547" s="200"/>
    </row>
    <row r="1548" spans="1:9" s="202" customFormat="1" ht="12">
      <c r="A1548" s="150">
        <v>540818</v>
      </c>
      <c r="B1548" s="157" t="s">
        <v>992</v>
      </c>
      <c r="C1548" s="211">
        <v>211720517</v>
      </c>
      <c r="D1548" s="160" t="s">
        <v>445</v>
      </c>
      <c r="E1548" s="173"/>
      <c r="F1548" s="159">
        <v>220658</v>
      </c>
      <c r="G1548" s="199"/>
      <c r="H1548" s="200"/>
      <c r="I1548" s="200"/>
    </row>
    <row r="1549" spans="1:9" s="202" customFormat="1" ht="12">
      <c r="A1549" s="150">
        <v>540818</v>
      </c>
      <c r="B1549" s="157" t="s">
        <v>992</v>
      </c>
      <c r="C1549" s="211">
        <v>215020550</v>
      </c>
      <c r="D1549" s="160" t="s">
        <v>446</v>
      </c>
      <c r="E1549" s="173"/>
      <c r="F1549" s="159">
        <v>269181</v>
      </c>
      <c r="G1549" s="199"/>
      <c r="H1549" s="200"/>
      <c r="I1549" s="200"/>
    </row>
    <row r="1550" spans="1:9" s="202" customFormat="1" ht="12">
      <c r="A1550" s="150">
        <v>540818</v>
      </c>
      <c r="B1550" s="157" t="s">
        <v>992</v>
      </c>
      <c r="C1550" s="211">
        <v>217020570</v>
      </c>
      <c r="D1550" s="160" t="s">
        <v>447</v>
      </c>
      <c r="E1550" s="173"/>
      <c r="F1550" s="159">
        <v>305887</v>
      </c>
      <c r="G1550" s="199"/>
      <c r="H1550" s="200"/>
      <c r="I1550" s="200"/>
    </row>
    <row r="1551" spans="1:9" s="202" customFormat="1" ht="12">
      <c r="A1551" s="150">
        <v>540818</v>
      </c>
      <c r="B1551" s="157" t="s">
        <v>992</v>
      </c>
      <c r="C1551" s="211">
        <v>211420614</v>
      </c>
      <c r="D1551" s="160" t="s">
        <v>448</v>
      </c>
      <c r="E1551" s="173"/>
      <c r="F1551" s="159">
        <v>229575</v>
      </c>
      <c r="G1551" s="199"/>
      <c r="H1551" s="200"/>
      <c r="I1551" s="200"/>
    </row>
    <row r="1552" spans="1:9" s="202" customFormat="1" ht="12">
      <c r="A1552" s="150">
        <v>540818</v>
      </c>
      <c r="B1552" s="157" t="s">
        <v>992</v>
      </c>
      <c r="C1552" s="211">
        <v>212120621</v>
      </c>
      <c r="D1552" s="160" t="s">
        <v>449</v>
      </c>
      <c r="E1552" s="173"/>
      <c r="F1552" s="159">
        <v>337296</v>
      </c>
      <c r="G1552" s="199"/>
      <c r="H1552" s="200"/>
      <c r="I1552" s="200"/>
    </row>
    <row r="1553" spans="1:9" s="202" customFormat="1" ht="12">
      <c r="A1553" s="150">
        <v>540818</v>
      </c>
      <c r="B1553" s="157" t="s">
        <v>992</v>
      </c>
      <c r="C1553" s="211">
        <v>211020710</v>
      </c>
      <c r="D1553" s="160" t="s">
        <v>450</v>
      </c>
      <c r="E1553" s="173"/>
      <c r="F1553" s="159">
        <v>238256</v>
      </c>
      <c r="G1553" s="199"/>
      <c r="H1553" s="200"/>
      <c r="I1553" s="200"/>
    </row>
    <row r="1554" spans="1:9" s="202" customFormat="1" ht="12">
      <c r="A1554" s="150">
        <v>540818</v>
      </c>
      <c r="B1554" s="157" t="s">
        <v>992</v>
      </c>
      <c r="C1554" s="211">
        <v>215020750</v>
      </c>
      <c r="D1554" s="160" t="s">
        <v>451</v>
      </c>
      <c r="E1554" s="173"/>
      <c r="F1554" s="159">
        <v>182466</v>
      </c>
      <c r="G1554" s="199"/>
      <c r="H1554" s="200"/>
      <c r="I1554" s="200"/>
    </row>
    <row r="1555" spans="1:9" s="202" customFormat="1" ht="12">
      <c r="A1555" s="150">
        <v>540818</v>
      </c>
      <c r="B1555" s="157" t="s">
        <v>992</v>
      </c>
      <c r="C1555" s="211">
        <v>217020770</v>
      </c>
      <c r="D1555" s="160" t="s">
        <v>452</v>
      </c>
      <c r="E1555" s="173"/>
      <c r="F1555" s="159">
        <v>229974</v>
      </c>
      <c r="G1555" s="199"/>
      <c r="H1555" s="200"/>
      <c r="I1555" s="200"/>
    </row>
    <row r="1556" spans="1:9" s="202" customFormat="1" ht="12">
      <c r="A1556" s="150">
        <v>540818</v>
      </c>
      <c r="B1556" s="157" t="s">
        <v>992</v>
      </c>
      <c r="C1556" s="211">
        <v>218720787</v>
      </c>
      <c r="D1556" s="160" t="s">
        <v>453</v>
      </c>
      <c r="E1556" s="173"/>
      <c r="F1556" s="159">
        <v>265948</v>
      </c>
      <c r="G1556" s="199"/>
      <c r="H1556" s="200"/>
      <c r="I1556" s="200"/>
    </row>
    <row r="1557" spans="1:9" s="202" customFormat="1" ht="12">
      <c r="A1557" s="150">
        <v>540818</v>
      </c>
      <c r="B1557" s="157" t="s">
        <v>992</v>
      </c>
      <c r="C1557" s="211">
        <v>216823068</v>
      </c>
      <c r="D1557" s="160" t="s">
        <v>454</v>
      </c>
      <c r="E1557" s="173"/>
      <c r="F1557" s="159">
        <v>674985</v>
      </c>
      <c r="G1557" s="199"/>
      <c r="H1557" s="200"/>
      <c r="I1557" s="200"/>
    </row>
    <row r="1558" spans="1:9" s="202" customFormat="1" ht="12">
      <c r="A1558" s="150">
        <v>540818</v>
      </c>
      <c r="B1558" s="157" t="s">
        <v>992</v>
      </c>
      <c r="C1558" s="211">
        <v>217923079</v>
      </c>
      <c r="D1558" s="160" t="s">
        <v>455</v>
      </c>
      <c r="E1558" s="173"/>
      <c r="F1558" s="159">
        <v>299464</v>
      </c>
      <c r="G1558" s="199"/>
      <c r="H1558" s="200"/>
      <c r="I1558" s="200"/>
    </row>
    <row r="1559" spans="1:9" s="202" customFormat="1" ht="12">
      <c r="A1559" s="150">
        <v>540818</v>
      </c>
      <c r="B1559" s="157" t="s">
        <v>992</v>
      </c>
      <c r="C1559" s="211">
        <v>219023090</v>
      </c>
      <c r="D1559" s="160" t="s">
        <v>456</v>
      </c>
      <c r="E1559" s="173"/>
      <c r="F1559" s="159">
        <v>331779</v>
      </c>
      <c r="G1559" s="199"/>
      <c r="H1559" s="200"/>
      <c r="I1559" s="200"/>
    </row>
    <row r="1560" spans="1:9" s="202" customFormat="1" ht="12">
      <c r="A1560" s="150">
        <v>540818</v>
      </c>
      <c r="B1560" s="157" t="s">
        <v>992</v>
      </c>
      <c r="C1560" s="211">
        <v>216223162</v>
      </c>
      <c r="D1560" s="160" t="s">
        <v>457</v>
      </c>
      <c r="E1560" s="173"/>
      <c r="F1560" s="159">
        <v>930408</v>
      </c>
      <c r="G1560" s="199"/>
      <c r="H1560" s="200"/>
      <c r="I1560" s="200"/>
    </row>
    <row r="1561" spans="1:9" s="202" customFormat="1" ht="12">
      <c r="A1561" s="150">
        <v>540818</v>
      </c>
      <c r="B1561" s="157" t="s">
        <v>992</v>
      </c>
      <c r="C1561" s="211">
        <v>216823168</v>
      </c>
      <c r="D1561" s="160" t="s">
        <v>458</v>
      </c>
      <c r="E1561" s="173"/>
      <c r="F1561" s="159">
        <v>178097</v>
      </c>
      <c r="G1561" s="199"/>
      <c r="H1561" s="200"/>
      <c r="I1561" s="200"/>
    </row>
    <row r="1562" spans="1:9" s="202" customFormat="1" ht="12">
      <c r="A1562" s="150">
        <v>540818</v>
      </c>
      <c r="B1562" s="157" t="s">
        <v>992</v>
      </c>
      <c r="C1562" s="211">
        <v>218223182</v>
      </c>
      <c r="D1562" s="160" t="s">
        <v>459</v>
      </c>
      <c r="E1562" s="173"/>
      <c r="F1562" s="159">
        <v>608936</v>
      </c>
      <c r="G1562" s="199"/>
      <c r="H1562" s="200"/>
      <c r="I1562" s="200"/>
    </row>
    <row r="1563" spans="1:9" s="202" customFormat="1" ht="12">
      <c r="A1563" s="150">
        <v>540818</v>
      </c>
      <c r="B1563" s="157" t="s">
        <v>992</v>
      </c>
      <c r="C1563" s="211">
        <v>218923189</v>
      </c>
      <c r="D1563" s="160" t="s">
        <v>460</v>
      </c>
      <c r="E1563" s="173"/>
      <c r="F1563" s="159">
        <v>717562</v>
      </c>
      <c r="G1563" s="199"/>
      <c r="H1563" s="200"/>
      <c r="I1563" s="200"/>
    </row>
    <row r="1564" spans="1:9" s="202" customFormat="1" ht="12">
      <c r="A1564" s="150">
        <v>540818</v>
      </c>
      <c r="B1564" s="157" t="s">
        <v>992</v>
      </c>
      <c r="C1564" s="211">
        <v>210023300</v>
      </c>
      <c r="D1564" s="160" t="s">
        <v>461</v>
      </c>
      <c r="E1564" s="173"/>
      <c r="F1564" s="159">
        <v>236828</v>
      </c>
      <c r="G1564" s="199"/>
      <c r="H1564" s="200"/>
      <c r="I1564" s="200"/>
    </row>
    <row r="1565" spans="1:9" s="202" customFormat="1" ht="12">
      <c r="A1565" s="150">
        <v>540818</v>
      </c>
      <c r="B1565" s="157" t="s">
        <v>992</v>
      </c>
      <c r="C1565" s="211">
        <v>215023350</v>
      </c>
      <c r="D1565" s="160" t="s">
        <v>462</v>
      </c>
      <c r="E1565" s="173"/>
      <c r="F1565" s="159">
        <v>189015</v>
      </c>
      <c r="G1565" s="199"/>
      <c r="H1565" s="200"/>
      <c r="I1565" s="200"/>
    </row>
    <row r="1566" spans="1:9" s="202" customFormat="1" ht="12">
      <c r="A1566" s="150">
        <v>540818</v>
      </c>
      <c r="B1566" s="157" t="s">
        <v>992</v>
      </c>
      <c r="C1566" s="211">
        <v>211923419</v>
      </c>
      <c r="D1566" s="160" t="s">
        <v>463</v>
      </c>
      <c r="E1566" s="173"/>
      <c r="F1566" s="159">
        <v>290840</v>
      </c>
      <c r="G1566" s="199"/>
      <c r="H1566" s="200"/>
      <c r="I1566" s="200"/>
    </row>
    <row r="1567" spans="1:9" s="202" customFormat="1" ht="12">
      <c r="A1567" s="150">
        <v>540818</v>
      </c>
      <c r="B1567" s="157" t="s">
        <v>992</v>
      </c>
      <c r="C1567" s="211">
        <v>216423464</v>
      </c>
      <c r="D1567" s="160" t="s">
        <v>464</v>
      </c>
      <c r="E1567" s="173"/>
      <c r="F1567" s="159">
        <v>229242</v>
      </c>
      <c r="G1567" s="199"/>
      <c r="H1567" s="200"/>
      <c r="I1567" s="200"/>
    </row>
    <row r="1568" spans="1:9" s="202" customFormat="1" ht="12">
      <c r="A1568" s="150">
        <v>540818</v>
      </c>
      <c r="B1568" s="157" t="s">
        <v>992</v>
      </c>
      <c r="C1568" s="211">
        <v>216623466</v>
      </c>
      <c r="D1568" s="160" t="s">
        <v>465</v>
      </c>
      <c r="E1568" s="173"/>
      <c r="F1568" s="159">
        <v>948735</v>
      </c>
      <c r="G1568" s="199"/>
      <c r="H1568" s="200"/>
      <c r="I1568" s="200"/>
    </row>
    <row r="1569" spans="1:9" s="202" customFormat="1" ht="12">
      <c r="A1569" s="150">
        <v>540818</v>
      </c>
      <c r="B1569" s="157" t="s">
        <v>992</v>
      </c>
      <c r="C1569" s="211">
        <v>210023500</v>
      </c>
      <c r="D1569" s="160" t="s">
        <v>466</v>
      </c>
      <c r="E1569" s="173"/>
      <c r="F1569" s="159">
        <v>518864</v>
      </c>
      <c r="G1569" s="199"/>
      <c r="H1569" s="200"/>
      <c r="I1569" s="200"/>
    </row>
    <row r="1570" spans="1:9" s="202" customFormat="1" ht="12">
      <c r="A1570" s="150">
        <v>540818</v>
      </c>
      <c r="B1570" s="157" t="s">
        <v>992</v>
      </c>
      <c r="C1570" s="211">
        <v>215523555</v>
      </c>
      <c r="D1570" s="160" t="s">
        <v>467</v>
      </c>
      <c r="E1570" s="173"/>
      <c r="F1570" s="159">
        <v>858563</v>
      </c>
      <c r="G1570" s="199"/>
      <c r="H1570" s="200"/>
      <c r="I1570" s="200"/>
    </row>
    <row r="1571" spans="1:9" s="202" customFormat="1" ht="12">
      <c r="A1571" s="150">
        <v>540818</v>
      </c>
      <c r="B1571" s="157" t="s">
        <v>992</v>
      </c>
      <c r="C1571" s="211">
        <v>217023570</v>
      </c>
      <c r="D1571" s="160" t="s">
        <v>468</v>
      </c>
      <c r="E1571" s="173"/>
      <c r="F1571" s="159">
        <v>454384</v>
      </c>
      <c r="G1571" s="199"/>
      <c r="H1571" s="200"/>
      <c r="I1571" s="200"/>
    </row>
    <row r="1572" spans="1:9" s="202" customFormat="1" ht="12">
      <c r="A1572" s="150">
        <v>540818</v>
      </c>
      <c r="B1572" s="157" t="s">
        <v>992</v>
      </c>
      <c r="C1572" s="211">
        <v>217423574</v>
      </c>
      <c r="D1572" s="160" t="s">
        <v>469</v>
      </c>
      <c r="E1572" s="173"/>
      <c r="F1572" s="159">
        <v>389011</v>
      </c>
      <c r="G1572" s="199"/>
      <c r="H1572" s="200"/>
      <c r="I1572" s="200"/>
    </row>
    <row r="1573" spans="1:9" s="202" customFormat="1" ht="12">
      <c r="A1573" s="150">
        <v>540818</v>
      </c>
      <c r="B1573" s="157" t="s">
        <v>992</v>
      </c>
      <c r="C1573" s="211">
        <v>218023580</v>
      </c>
      <c r="D1573" s="160" t="s">
        <v>470</v>
      </c>
      <c r="E1573" s="173"/>
      <c r="F1573" s="159">
        <v>543269</v>
      </c>
      <c r="G1573" s="199"/>
      <c r="H1573" s="200"/>
      <c r="I1573" s="200"/>
    </row>
    <row r="1574" spans="1:9" s="202" customFormat="1" ht="12">
      <c r="A1574" s="150">
        <v>540818</v>
      </c>
      <c r="B1574" s="157" t="s">
        <v>992</v>
      </c>
      <c r="C1574" s="211">
        <v>218623586</v>
      </c>
      <c r="D1574" s="160" t="s">
        <v>471</v>
      </c>
      <c r="E1574" s="173"/>
      <c r="F1574" s="159">
        <v>254454</v>
      </c>
      <c r="G1574" s="199"/>
      <c r="H1574" s="200"/>
      <c r="I1574" s="200"/>
    </row>
    <row r="1575" spans="1:9" s="202" customFormat="1" ht="12">
      <c r="A1575" s="150">
        <v>540818</v>
      </c>
      <c r="B1575" s="157" t="s">
        <v>992</v>
      </c>
      <c r="C1575" s="211">
        <v>217023670</v>
      </c>
      <c r="D1575" s="160" t="s">
        <v>472</v>
      </c>
      <c r="E1575" s="173"/>
      <c r="F1575" s="159">
        <v>1094719</v>
      </c>
      <c r="G1575" s="199"/>
      <c r="H1575" s="200"/>
      <c r="I1575" s="200"/>
    </row>
    <row r="1576" spans="1:9" s="202" customFormat="1" ht="12">
      <c r="A1576" s="150">
        <v>540818</v>
      </c>
      <c r="B1576" s="157" t="s">
        <v>992</v>
      </c>
      <c r="C1576" s="211">
        <v>217223672</v>
      </c>
      <c r="D1576" s="160" t="s">
        <v>473</v>
      </c>
      <c r="E1576" s="173"/>
      <c r="F1576" s="159">
        <v>552696</v>
      </c>
      <c r="G1576" s="199"/>
      <c r="H1576" s="200"/>
      <c r="I1576" s="200"/>
    </row>
    <row r="1577" spans="1:9" s="202" customFormat="1" ht="12">
      <c r="A1577" s="150">
        <v>540818</v>
      </c>
      <c r="B1577" s="157" t="s">
        <v>992</v>
      </c>
      <c r="C1577" s="211">
        <v>217523675</v>
      </c>
      <c r="D1577" s="160" t="s">
        <v>474</v>
      </c>
      <c r="E1577" s="173"/>
      <c r="F1577" s="159">
        <v>521481</v>
      </c>
      <c r="G1577" s="199"/>
      <c r="H1577" s="200"/>
      <c r="I1577" s="200"/>
    </row>
    <row r="1578" spans="1:9" s="202" customFormat="1" ht="12">
      <c r="A1578" s="150">
        <v>540818</v>
      </c>
      <c r="B1578" s="157" t="s">
        <v>992</v>
      </c>
      <c r="C1578" s="211">
        <v>217823678</v>
      </c>
      <c r="D1578" s="160" t="s">
        <v>475</v>
      </c>
      <c r="E1578" s="173"/>
      <c r="F1578" s="159">
        <v>386959</v>
      </c>
      <c r="G1578" s="199"/>
      <c r="H1578" s="200"/>
      <c r="I1578" s="200"/>
    </row>
    <row r="1579" spans="1:9" s="202" customFormat="1" ht="12">
      <c r="A1579" s="150">
        <v>540818</v>
      </c>
      <c r="B1579" s="157" t="s">
        <v>992</v>
      </c>
      <c r="C1579" s="211">
        <v>218623686</v>
      </c>
      <c r="D1579" s="160" t="s">
        <v>476</v>
      </c>
      <c r="E1579" s="173"/>
      <c r="F1579" s="159">
        <v>589567</v>
      </c>
      <c r="G1579" s="199"/>
      <c r="H1579" s="200"/>
      <c r="I1579" s="200"/>
    </row>
    <row r="1580" spans="1:9" s="202" customFormat="1" ht="12">
      <c r="A1580" s="150">
        <v>540818</v>
      </c>
      <c r="B1580" s="157" t="s">
        <v>992</v>
      </c>
      <c r="C1580" s="211">
        <v>210723807</v>
      </c>
      <c r="D1580" s="160" t="s">
        <v>477</v>
      </c>
      <c r="E1580" s="173"/>
      <c r="F1580" s="159">
        <v>1311799</v>
      </c>
      <c r="G1580" s="199"/>
      <c r="H1580" s="200"/>
      <c r="I1580" s="200"/>
    </row>
    <row r="1581" spans="1:9" s="202" customFormat="1" ht="12">
      <c r="A1581" s="150">
        <v>540818</v>
      </c>
      <c r="B1581" s="157" t="s">
        <v>992</v>
      </c>
      <c r="C1581" s="211">
        <v>215523855</v>
      </c>
      <c r="D1581" s="160" t="s">
        <v>478</v>
      </c>
      <c r="E1581" s="173"/>
      <c r="F1581" s="159">
        <v>560686</v>
      </c>
      <c r="G1581" s="199"/>
      <c r="H1581" s="200"/>
      <c r="I1581" s="200"/>
    </row>
    <row r="1582" spans="1:9" s="202" customFormat="1" ht="12">
      <c r="A1582" s="150">
        <v>540818</v>
      </c>
      <c r="B1582" s="157" t="s">
        <v>992</v>
      </c>
      <c r="C1582" s="211">
        <v>210125001</v>
      </c>
      <c r="D1582" s="160" t="s">
        <v>993</v>
      </c>
      <c r="E1582" s="173"/>
      <c r="F1582" s="159">
        <v>97377</v>
      </c>
      <c r="G1582" s="199"/>
      <c r="H1582" s="200"/>
      <c r="I1582" s="200"/>
    </row>
    <row r="1583" spans="1:9" s="202" customFormat="1" ht="12">
      <c r="A1583" s="150">
        <v>540818</v>
      </c>
      <c r="B1583" s="157" t="s">
        <v>992</v>
      </c>
      <c r="C1583" s="211">
        <v>211925019</v>
      </c>
      <c r="D1583" s="160" t="s">
        <v>994</v>
      </c>
      <c r="E1583" s="173"/>
      <c r="F1583" s="159">
        <v>56053</v>
      </c>
      <c r="G1583" s="199"/>
      <c r="H1583" s="200"/>
      <c r="I1583" s="200"/>
    </row>
    <row r="1584" spans="1:9" s="202" customFormat="1" ht="12">
      <c r="A1584" s="150">
        <v>540818</v>
      </c>
      <c r="B1584" s="157" t="s">
        <v>992</v>
      </c>
      <c r="C1584" s="211">
        <v>213525035</v>
      </c>
      <c r="D1584" s="160" t="s">
        <v>995</v>
      </c>
      <c r="E1584" s="173"/>
      <c r="F1584" s="159">
        <v>93301</v>
      </c>
      <c r="G1584" s="199"/>
      <c r="H1584" s="200"/>
      <c r="I1584" s="200"/>
    </row>
    <row r="1585" spans="1:9" s="202" customFormat="1" ht="12">
      <c r="A1585" s="150">
        <v>540818</v>
      </c>
      <c r="B1585" s="157" t="s">
        <v>992</v>
      </c>
      <c r="C1585" s="211">
        <v>214025040</v>
      </c>
      <c r="D1585" s="160" t="s">
        <v>996</v>
      </c>
      <c r="E1585" s="173"/>
      <c r="F1585" s="159">
        <v>152421</v>
      </c>
      <c r="G1585" s="199"/>
      <c r="H1585" s="200"/>
      <c r="I1585" s="200"/>
    </row>
    <row r="1586" spans="1:9" s="202" customFormat="1" ht="12">
      <c r="A1586" s="150">
        <v>540818</v>
      </c>
      <c r="B1586" s="157" t="s">
        <v>992</v>
      </c>
      <c r="C1586" s="211">
        <v>215325053</v>
      </c>
      <c r="D1586" s="160" t="s">
        <v>997</v>
      </c>
      <c r="E1586" s="173"/>
      <c r="F1586" s="159">
        <v>118603</v>
      </c>
      <c r="G1586" s="199"/>
      <c r="H1586" s="200"/>
      <c r="I1586" s="200"/>
    </row>
    <row r="1587" spans="1:9" s="202" customFormat="1" ht="12">
      <c r="A1587" s="150">
        <v>540818</v>
      </c>
      <c r="B1587" s="157" t="s">
        <v>992</v>
      </c>
      <c r="C1587" s="211">
        <v>218625086</v>
      </c>
      <c r="D1587" s="160" t="s">
        <v>998</v>
      </c>
      <c r="E1587" s="173"/>
      <c r="F1587" s="159">
        <v>26110</v>
      </c>
      <c r="G1587" s="199"/>
      <c r="H1587" s="200"/>
      <c r="I1587" s="200"/>
    </row>
    <row r="1588" spans="1:9" s="202" customFormat="1" ht="12">
      <c r="A1588" s="150">
        <v>540818</v>
      </c>
      <c r="B1588" s="157" t="s">
        <v>992</v>
      </c>
      <c r="C1588" s="211">
        <v>219525095</v>
      </c>
      <c r="D1588" s="160" t="s">
        <v>999</v>
      </c>
      <c r="E1588" s="173"/>
      <c r="F1588" s="159">
        <v>24980</v>
      </c>
      <c r="G1588" s="199"/>
      <c r="H1588" s="200"/>
      <c r="I1588" s="200"/>
    </row>
    <row r="1589" spans="1:9" s="202" customFormat="1" ht="12">
      <c r="A1589" s="150">
        <v>540818</v>
      </c>
      <c r="B1589" s="157" t="s">
        <v>992</v>
      </c>
      <c r="C1589" s="211">
        <v>219925099</v>
      </c>
      <c r="D1589" s="160" t="s">
        <v>1000</v>
      </c>
      <c r="E1589" s="173"/>
      <c r="F1589" s="159">
        <v>73164</v>
      </c>
      <c r="G1589" s="199"/>
      <c r="H1589" s="200"/>
      <c r="I1589" s="200"/>
    </row>
    <row r="1590" spans="1:9" s="202" customFormat="1" ht="12">
      <c r="A1590" s="150">
        <v>540818</v>
      </c>
      <c r="B1590" s="157" t="s">
        <v>992</v>
      </c>
      <c r="C1590" s="211">
        <v>212025120</v>
      </c>
      <c r="D1590" s="160" t="s">
        <v>1001</v>
      </c>
      <c r="E1590" s="173"/>
      <c r="F1590" s="159">
        <v>50524</v>
      </c>
      <c r="G1590" s="199"/>
      <c r="H1590" s="200"/>
      <c r="I1590" s="200"/>
    </row>
    <row r="1591" spans="1:9" s="202" customFormat="1" ht="12">
      <c r="A1591" s="150">
        <v>540818</v>
      </c>
      <c r="B1591" s="157" t="s">
        <v>992</v>
      </c>
      <c r="C1591" s="211">
        <v>212325123</v>
      </c>
      <c r="D1591" s="160" t="s">
        <v>1002</v>
      </c>
      <c r="E1591" s="173"/>
      <c r="F1591" s="159">
        <v>65496</v>
      </c>
      <c r="G1591" s="199"/>
      <c r="H1591" s="200"/>
      <c r="I1591" s="200"/>
    </row>
    <row r="1592" spans="1:9" s="202" customFormat="1" ht="12">
      <c r="A1592" s="150">
        <v>540818</v>
      </c>
      <c r="B1592" s="157" t="s">
        <v>992</v>
      </c>
      <c r="C1592" s="211">
        <v>212625126</v>
      </c>
      <c r="D1592" s="160" t="s">
        <v>1003</v>
      </c>
      <c r="E1592" s="173"/>
      <c r="F1592" s="159">
        <v>366666</v>
      </c>
      <c r="G1592" s="199"/>
      <c r="H1592" s="200"/>
      <c r="I1592" s="200"/>
    </row>
    <row r="1593" spans="1:9" s="202" customFormat="1" ht="12">
      <c r="A1593" s="150">
        <v>540818</v>
      </c>
      <c r="B1593" s="157" t="s">
        <v>992</v>
      </c>
      <c r="C1593" s="211">
        <v>214825148</v>
      </c>
      <c r="D1593" s="160" t="s">
        <v>1004</v>
      </c>
      <c r="E1593" s="173"/>
      <c r="F1593" s="159">
        <v>143364</v>
      </c>
      <c r="G1593" s="199"/>
      <c r="H1593" s="200"/>
      <c r="I1593" s="200"/>
    </row>
    <row r="1594" spans="1:9" s="202" customFormat="1" ht="12">
      <c r="A1594" s="150">
        <v>540818</v>
      </c>
      <c r="B1594" s="157" t="s">
        <v>992</v>
      </c>
      <c r="C1594" s="211">
        <v>215125151</v>
      </c>
      <c r="D1594" s="160" t="s">
        <v>1005</v>
      </c>
      <c r="E1594" s="173"/>
      <c r="F1594" s="159">
        <v>159523</v>
      </c>
      <c r="G1594" s="199"/>
      <c r="H1594" s="200"/>
      <c r="I1594" s="200"/>
    </row>
    <row r="1595" spans="1:9" s="202" customFormat="1" ht="12">
      <c r="A1595" s="150">
        <v>540818</v>
      </c>
      <c r="B1595" s="157" t="s">
        <v>992</v>
      </c>
      <c r="C1595" s="211">
        <v>215425154</v>
      </c>
      <c r="D1595" s="160" t="s">
        <v>1006</v>
      </c>
      <c r="E1595" s="173"/>
      <c r="F1595" s="159">
        <v>63317</v>
      </c>
      <c r="G1595" s="199"/>
      <c r="H1595" s="200"/>
      <c r="I1595" s="200"/>
    </row>
    <row r="1596" spans="1:9" s="202" customFormat="1" ht="12">
      <c r="A1596" s="150">
        <v>540818</v>
      </c>
      <c r="B1596" s="157" t="s">
        <v>992</v>
      </c>
      <c r="C1596" s="211">
        <v>216825168</v>
      </c>
      <c r="D1596" s="160" t="s">
        <v>1007</v>
      </c>
      <c r="E1596" s="173"/>
      <c r="F1596" s="159">
        <v>36400</v>
      </c>
      <c r="G1596" s="199"/>
      <c r="H1596" s="200"/>
      <c r="I1596" s="200"/>
    </row>
    <row r="1597" spans="1:9" s="202" customFormat="1" ht="12">
      <c r="A1597" s="150">
        <v>540818</v>
      </c>
      <c r="B1597" s="157" t="s">
        <v>992</v>
      </c>
      <c r="C1597" s="211">
        <v>217525175</v>
      </c>
      <c r="D1597" s="160" t="s">
        <v>1008</v>
      </c>
      <c r="E1597" s="173"/>
      <c r="F1597" s="159">
        <v>603509</v>
      </c>
      <c r="G1597" s="199"/>
      <c r="H1597" s="200"/>
      <c r="I1597" s="200"/>
    </row>
    <row r="1598" spans="1:9" s="202" customFormat="1" ht="12">
      <c r="A1598" s="150">
        <v>540818</v>
      </c>
      <c r="B1598" s="157" t="s">
        <v>992</v>
      </c>
      <c r="C1598" s="211">
        <v>217825178</v>
      </c>
      <c r="D1598" s="160" t="s">
        <v>1009</v>
      </c>
      <c r="E1598" s="173"/>
      <c r="F1598" s="159">
        <v>77441</v>
      </c>
      <c r="G1598" s="199"/>
      <c r="H1598" s="200"/>
      <c r="I1598" s="200"/>
    </row>
    <row r="1599" spans="1:9" s="202" customFormat="1" ht="12">
      <c r="A1599" s="150">
        <v>540818</v>
      </c>
      <c r="B1599" s="157" t="s">
        <v>992</v>
      </c>
      <c r="C1599" s="211">
        <v>218125181</v>
      </c>
      <c r="D1599" s="160" t="s">
        <v>1010</v>
      </c>
      <c r="E1599" s="173"/>
      <c r="F1599" s="159">
        <v>112106</v>
      </c>
      <c r="G1599" s="199"/>
      <c r="H1599" s="200"/>
      <c r="I1599" s="200"/>
    </row>
    <row r="1600" spans="1:9" s="202" customFormat="1" ht="12">
      <c r="A1600" s="150">
        <v>540818</v>
      </c>
      <c r="B1600" s="157" t="s">
        <v>992</v>
      </c>
      <c r="C1600" s="211">
        <v>218325183</v>
      </c>
      <c r="D1600" s="160" t="s">
        <v>1011</v>
      </c>
      <c r="E1600" s="173"/>
      <c r="F1600" s="159">
        <v>187853</v>
      </c>
      <c r="G1600" s="199"/>
      <c r="H1600" s="200"/>
      <c r="I1600" s="200"/>
    </row>
    <row r="1601" spans="1:9" s="202" customFormat="1" ht="12">
      <c r="A1601" s="150">
        <v>540818</v>
      </c>
      <c r="B1601" s="157" t="s">
        <v>992</v>
      </c>
      <c r="C1601" s="211">
        <v>210025200</v>
      </c>
      <c r="D1601" s="160" t="s">
        <v>1012</v>
      </c>
      <c r="E1601" s="173"/>
      <c r="F1601" s="159">
        <v>145762</v>
      </c>
      <c r="G1601" s="199"/>
      <c r="H1601" s="200"/>
      <c r="I1601" s="200"/>
    </row>
    <row r="1602" spans="1:9" s="202" customFormat="1" ht="12">
      <c r="A1602" s="150">
        <v>540818</v>
      </c>
      <c r="B1602" s="157" t="s">
        <v>992</v>
      </c>
      <c r="C1602" s="211">
        <v>211425214</v>
      </c>
      <c r="D1602" s="160" t="s">
        <v>1013</v>
      </c>
      <c r="E1602" s="173"/>
      <c r="F1602" s="159">
        <v>132284</v>
      </c>
      <c r="G1602" s="199"/>
      <c r="H1602" s="200"/>
      <c r="I1602" s="200"/>
    </row>
    <row r="1603" spans="1:9" s="202" customFormat="1" ht="12">
      <c r="A1603" s="150">
        <v>540818</v>
      </c>
      <c r="B1603" s="157" t="s">
        <v>992</v>
      </c>
      <c r="C1603" s="211">
        <v>212425224</v>
      </c>
      <c r="D1603" s="160" t="s">
        <v>1014</v>
      </c>
      <c r="E1603" s="173"/>
      <c r="F1603" s="159">
        <v>65980</v>
      </c>
      <c r="G1603" s="199"/>
      <c r="H1603" s="200"/>
      <c r="I1603" s="200"/>
    </row>
    <row r="1604" spans="1:9" s="202" customFormat="1" ht="12">
      <c r="A1604" s="150">
        <v>540818</v>
      </c>
      <c r="B1604" s="157" t="s">
        <v>992</v>
      </c>
      <c r="C1604" s="211">
        <v>214525245</v>
      </c>
      <c r="D1604" s="160" t="s">
        <v>1015</v>
      </c>
      <c r="E1604" s="173"/>
      <c r="F1604" s="159">
        <v>215496</v>
      </c>
      <c r="G1604" s="199"/>
      <c r="H1604" s="200"/>
      <c r="I1604" s="200"/>
    </row>
    <row r="1605" spans="1:9" s="202" customFormat="1" ht="12">
      <c r="A1605" s="150">
        <v>540818</v>
      </c>
      <c r="B1605" s="157" t="s">
        <v>992</v>
      </c>
      <c r="C1605" s="211">
        <v>215825258</v>
      </c>
      <c r="D1605" s="160" t="s">
        <v>1016</v>
      </c>
      <c r="E1605" s="173"/>
      <c r="F1605" s="159">
        <v>57902</v>
      </c>
      <c r="G1605" s="199"/>
      <c r="H1605" s="200"/>
      <c r="I1605" s="200"/>
    </row>
    <row r="1606" spans="1:9" s="202" customFormat="1" ht="12">
      <c r="A1606" s="150">
        <v>540818</v>
      </c>
      <c r="B1606" s="157" t="s">
        <v>992</v>
      </c>
      <c r="C1606" s="211">
        <v>216025260</v>
      </c>
      <c r="D1606" s="160" t="s">
        <v>1017</v>
      </c>
      <c r="E1606" s="173"/>
      <c r="F1606" s="159">
        <v>100323</v>
      </c>
      <c r="G1606" s="199"/>
      <c r="H1606" s="200"/>
      <c r="I1606" s="200"/>
    </row>
    <row r="1607" spans="1:9" s="202" customFormat="1" ht="12">
      <c r="A1607" s="150">
        <v>540818</v>
      </c>
      <c r="B1607" s="157" t="s">
        <v>992</v>
      </c>
      <c r="C1607" s="211">
        <v>216925269</v>
      </c>
      <c r="D1607" s="160" t="s">
        <v>1018</v>
      </c>
      <c r="E1607" s="173"/>
      <c r="F1607" s="159">
        <v>861539</v>
      </c>
      <c r="G1607" s="199"/>
      <c r="H1607" s="200"/>
      <c r="I1607" s="200"/>
    </row>
    <row r="1608" spans="1:9" s="202" customFormat="1" ht="12">
      <c r="A1608" s="150">
        <v>540818</v>
      </c>
      <c r="B1608" s="157" t="s">
        <v>992</v>
      </c>
      <c r="C1608" s="211">
        <v>217925279</v>
      </c>
      <c r="D1608" s="160" t="s">
        <v>1019</v>
      </c>
      <c r="E1608" s="173"/>
      <c r="F1608" s="159">
        <v>99636</v>
      </c>
      <c r="G1608" s="199"/>
      <c r="H1608" s="200"/>
      <c r="I1608" s="200"/>
    </row>
    <row r="1609" spans="1:9" s="202" customFormat="1" ht="12">
      <c r="A1609" s="150">
        <v>540818</v>
      </c>
      <c r="B1609" s="157" t="s">
        <v>992</v>
      </c>
      <c r="C1609" s="211">
        <v>218125281</v>
      </c>
      <c r="D1609" s="160" t="s">
        <v>1020</v>
      </c>
      <c r="E1609" s="173"/>
      <c r="F1609" s="159">
        <v>58757</v>
      </c>
      <c r="G1609" s="199"/>
      <c r="H1609" s="200"/>
      <c r="I1609" s="200"/>
    </row>
    <row r="1610" spans="1:9" s="202" customFormat="1" ht="12">
      <c r="A1610" s="150">
        <v>540818</v>
      </c>
      <c r="B1610" s="157" t="s">
        <v>992</v>
      </c>
      <c r="C1610" s="211">
        <v>218625286</v>
      </c>
      <c r="D1610" s="160" t="s">
        <v>1021</v>
      </c>
      <c r="E1610" s="173"/>
      <c r="F1610" s="159">
        <v>379095</v>
      </c>
      <c r="G1610" s="199"/>
      <c r="H1610" s="200"/>
      <c r="I1610" s="200"/>
    </row>
    <row r="1611" spans="1:9" s="202" customFormat="1" ht="12">
      <c r="A1611" s="150">
        <v>540818</v>
      </c>
      <c r="B1611" s="157" t="s">
        <v>992</v>
      </c>
      <c r="C1611" s="211">
        <v>218825288</v>
      </c>
      <c r="D1611" s="160" t="s">
        <v>1022</v>
      </c>
      <c r="E1611" s="173"/>
      <c r="F1611" s="159">
        <v>60089</v>
      </c>
      <c r="G1611" s="199"/>
      <c r="H1611" s="200"/>
      <c r="I1611" s="200"/>
    </row>
    <row r="1612" spans="1:9" s="202" customFormat="1" ht="12">
      <c r="A1612" s="150">
        <v>540818</v>
      </c>
      <c r="B1612" s="157" t="s">
        <v>992</v>
      </c>
      <c r="C1612" s="211">
        <v>219325293</v>
      </c>
      <c r="D1612" s="160" t="s">
        <v>1023</v>
      </c>
      <c r="E1612" s="173"/>
      <c r="F1612" s="159">
        <v>61017</v>
      </c>
      <c r="G1612" s="199"/>
      <c r="H1612" s="200"/>
      <c r="I1612" s="200"/>
    </row>
    <row r="1613" spans="1:9" s="202" customFormat="1" ht="12">
      <c r="A1613" s="150">
        <v>540818</v>
      </c>
      <c r="B1613" s="157" t="s">
        <v>992</v>
      </c>
      <c r="C1613" s="211">
        <v>219525295</v>
      </c>
      <c r="D1613" s="160" t="s">
        <v>1024</v>
      </c>
      <c r="E1613" s="173"/>
      <c r="F1613" s="159">
        <v>91404</v>
      </c>
      <c r="G1613" s="199"/>
      <c r="H1613" s="200"/>
      <c r="I1613" s="200"/>
    </row>
    <row r="1614" spans="1:9" s="202" customFormat="1" ht="12">
      <c r="A1614" s="150">
        <v>540818</v>
      </c>
      <c r="B1614" s="157" t="s">
        <v>992</v>
      </c>
      <c r="C1614" s="211">
        <v>219725297</v>
      </c>
      <c r="D1614" s="160" t="s">
        <v>1025</v>
      </c>
      <c r="E1614" s="173"/>
      <c r="F1614" s="159">
        <v>108918</v>
      </c>
      <c r="G1614" s="199"/>
      <c r="H1614" s="200"/>
      <c r="I1614" s="200"/>
    </row>
    <row r="1615" spans="1:9" s="202" customFormat="1" ht="12">
      <c r="A1615" s="150">
        <v>540818</v>
      </c>
      <c r="B1615" s="157" t="s">
        <v>992</v>
      </c>
      <c r="C1615" s="211">
        <v>219925299</v>
      </c>
      <c r="D1615" s="160" t="s">
        <v>1026</v>
      </c>
      <c r="E1615" s="173"/>
      <c r="F1615" s="159">
        <v>30952</v>
      </c>
      <c r="G1615" s="199"/>
      <c r="H1615" s="200"/>
      <c r="I1615" s="200"/>
    </row>
    <row r="1616" spans="1:9" s="202" customFormat="1" ht="12">
      <c r="A1616" s="150">
        <v>540818</v>
      </c>
      <c r="B1616" s="157" t="s">
        <v>992</v>
      </c>
      <c r="C1616" s="211">
        <v>211225312</v>
      </c>
      <c r="D1616" s="160" t="s">
        <v>1027</v>
      </c>
      <c r="E1616" s="173"/>
      <c r="F1616" s="159">
        <v>63640</v>
      </c>
      <c r="G1616" s="199"/>
      <c r="H1616" s="200"/>
      <c r="I1616" s="200"/>
    </row>
    <row r="1617" spans="1:9" s="202" customFormat="1" ht="12">
      <c r="A1617" s="150">
        <v>540818</v>
      </c>
      <c r="B1617" s="157" t="s">
        <v>992</v>
      </c>
      <c r="C1617" s="211">
        <v>211725317</v>
      </c>
      <c r="D1617" s="160" t="s">
        <v>1028</v>
      </c>
      <c r="E1617" s="173"/>
      <c r="F1617" s="159">
        <v>116505</v>
      </c>
      <c r="G1617" s="199"/>
      <c r="H1617" s="200"/>
      <c r="I1617" s="200"/>
    </row>
    <row r="1618" spans="1:9" s="202" customFormat="1" ht="12">
      <c r="A1618" s="150">
        <v>540818</v>
      </c>
      <c r="B1618" s="157" t="s">
        <v>992</v>
      </c>
      <c r="C1618" s="211">
        <v>212025320</v>
      </c>
      <c r="D1618" s="160" t="s">
        <v>1029</v>
      </c>
      <c r="E1618" s="173"/>
      <c r="F1618" s="159">
        <v>232566</v>
      </c>
      <c r="G1618" s="199"/>
      <c r="H1618" s="200"/>
      <c r="I1618" s="200"/>
    </row>
    <row r="1619" spans="1:9" s="202" customFormat="1" ht="12">
      <c r="A1619" s="150">
        <v>540818</v>
      </c>
      <c r="B1619" s="157" t="s">
        <v>992</v>
      </c>
      <c r="C1619" s="211">
        <v>212225322</v>
      </c>
      <c r="D1619" s="160" t="s">
        <v>1030</v>
      </c>
      <c r="E1619" s="173"/>
      <c r="F1619" s="159">
        <v>156456</v>
      </c>
      <c r="G1619" s="199"/>
      <c r="H1619" s="200"/>
      <c r="I1619" s="200"/>
    </row>
    <row r="1620" spans="1:9" s="202" customFormat="1" ht="12">
      <c r="A1620" s="150">
        <v>540818</v>
      </c>
      <c r="B1620" s="157" t="s">
        <v>992</v>
      </c>
      <c r="C1620" s="211">
        <v>212425324</v>
      </c>
      <c r="D1620" s="160" t="s">
        <v>1031</v>
      </c>
      <c r="E1620" s="173"/>
      <c r="F1620" s="159">
        <v>33953</v>
      </c>
      <c r="G1620" s="199"/>
      <c r="H1620" s="200"/>
      <c r="I1620" s="200"/>
    </row>
    <row r="1621" spans="1:9" s="202" customFormat="1" ht="12">
      <c r="A1621" s="150">
        <v>540818</v>
      </c>
      <c r="B1621" s="157" t="s">
        <v>992</v>
      </c>
      <c r="C1621" s="211">
        <v>212625326</v>
      </c>
      <c r="D1621" s="160" t="s">
        <v>1032</v>
      </c>
      <c r="E1621" s="173"/>
      <c r="F1621" s="159">
        <v>50565</v>
      </c>
      <c r="G1621" s="199"/>
      <c r="H1621" s="200"/>
      <c r="I1621" s="200"/>
    </row>
    <row r="1622" spans="1:9" s="202" customFormat="1" ht="12">
      <c r="A1622" s="150">
        <v>540818</v>
      </c>
      <c r="B1622" s="157" t="s">
        <v>992</v>
      </c>
      <c r="C1622" s="211">
        <v>212825328</v>
      </c>
      <c r="D1622" s="160" t="s">
        <v>1033</v>
      </c>
      <c r="E1622" s="173"/>
      <c r="F1622" s="159">
        <v>38216</v>
      </c>
      <c r="G1622" s="199"/>
      <c r="H1622" s="200"/>
      <c r="I1622" s="200"/>
    </row>
    <row r="1623" spans="1:9" s="202" customFormat="1" ht="12">
      <c r="A1623" s="150">
        <v>540818</v>
      </c>
      <c r="B1623" s="157" t="s">
        <v>992</v>
      </c>
      <c r="C1623" s="211">
        <v>213525335</v>
      </c>
      <c r="D1623" s="160" t="s">
        <v>1034</v>
      </c>
      <c r="E1623" s="173"/>
      <c r="F1623" s="159">
        <v>54561</v>
      </c>
      <c r="G1623" s="199"/>
      <c r="H1623" s="200"/>
      <c r="I1623" s="200"/>
    </row>
    <row r="1624" spans="1:9" s="202" customFormat="1" ht="12">
      <c r="A1624" s="150">
        <v>540818</v>
      </c>
      <c r="B1624" s="157" t="s">
        <v>992</v>
      </c>
      <c r="C1624" s="211">
        <v>213925339</v>
      </c>
      <c r="D1624" s="160" t="s">
        <v>1035</v>
      </c>
      <c r="E1624" s="173"/>
      <c r="F1624" s="159">
        <v>44169</v>
      </c>
      <c r="G1624" s="199"/>
      <c r="H1624" s="200"/>
      <c r="I1624" s="200"/>
    </row>
    <row r="1625" spans="1:9" s="202" customFormat="1" ht="12">
      <c r="A1625" s="150">
        <v>540818</v>
      </c>
      <c r="B1625" s="157" t="s">
        <v>992</v>
      </c>
      <c r="C1625" s="211">
        <v>216825368</v>
      </c>
      <c r="D1625" s="160" t="s">
        <v>1036</v>
      </c>
      <c r="E1625" s="173"/>
      <c r="F1625" s="159">
        <v>31007</v>
      </c>
      <c r="G1625" s="199"/>
      <c r="H1625" s="200"/>
      <c r="I1625" s="200"/>
    </row>
    <row r="1626" spans="1:9" s="202" customFormat="1" ht="12">
      <c r="A1626" s="150">
        <v>540818</v>
      </c>
      <c r="B1626" s="157" t="s">
        <v>992</v>
      </c>
      <c r="C1626" s="211">
        <v>217225372</v>
      </c>
      <c r="D1626" s="160" t="s">
        <v>1037</v>
      </c>
      <c r="E1626" s="173"/>
      <c r="F1626" s="159">
        <v>80549</v>
      </c>
      <c r="G1626" s="199"/>
      <c r="H1626" s="200"/>
      <c r="I1626" s="200"/>
    </row>
    <row r="1627" spans="1:9" s="202" customFormat="1" ht="12">
      <c r="A1627" s="150">
        <v>540818</v>
      </c>
      <c r="B1627" s="157" t="s">
        <v>992</v>
      </c>
      <c r="C1627" s="211">
        <v>217725377</v>
      </c>
      <c r="D1627" s="160" t="s">
        <v>1038</v>
      </c>
      <c r="E1627" s="173"/>
      <c r="F1627" s="159">
        <v>156416</v>
      </c>
      <c r="G1627" s="199"/>
      <c r="H1627" s="200"/>
      <c r="I1627" s="200"/>
    </row>
    <row r="1628" spans="1:9" s="202" customFormat="1" ht="12">
      <c r="A1628" s="150">
        <v>540818</v>
      </c>
      <c r="B1628" s="157" t="s">
        <v>992</v>
      </c>
      <c r="C1628" s="211">
        <v>218625386</v>
      </c>
      <c r="D1628" s="160" t="s">
        <v>1039</v>
      </c>
      <c r="E1628" s="173"/>
      <c r="F1628" s="159">
        <v>235471</v>
      </c>
      <c r="G1628" s="199"/>
      <c r="H1628" s="200"/>
      <c r="I1628" s="200"/>
    </row>
    <row r="1629" spans="1:9" s="202" customFormat="1" ht="12">
      <c r="A1629" s="150">
        <v>540818</v>
      </c>
      <c r="B1629" s="157" t="s">
        <v>992</v>
      </c>
      <c r="C1629" s="211">
        <v>219425394</v>
      </c>
      <c r="D1629" s="160" t="s">
        <v>1040</v>
      </c>
      <c r="E1629" s="173"/>
      <c r="F1629" s="159">
        <v>102112</v>
      </c>
      <c r="G1629" s="199"/>
      <c r="H1629" s="200"/>
      <c r="I1629" s="200"/>
    </row>
    <row r="1630" spans="1:9" s="202" customFormat="1" ht="12">
      <c r="A1630" s="150">
        <v>540818</v>
      </c>
      <c r="B1630" s="157" t="s">
        <v>992</v>
      </c>
      <c r="C1630" s="211">
        <v>219825398</v>
      </c>
      <c r="D1630" s="160" t="s">
        <v>1041</v>
      </c>
      <c r="E1630" s="173"/>
      <c r="F1630" s="159">
        <v>65796</v>
      </c>
      <c r="G1630" s="199"/>
      <c r="H1630" s="200"/>
      <c r="I1630" s="200"/>
    </row>
    <row r="1631" spans="1:9" s="202" customFormat="1" ht="12">
      <c r="A1631" s="150">
        <v>540818</v>
      </c>
      <c r="B1631" s="157" t="s">
        <v>992</v>
      </c>
      <c r="C1631" s="211">
        <v>210225402</v>
      </c>
      <c r="D1631" s="160" t="s">
        <v>1042</v>
      </c>
      <c r="E1631" s="173"/>
      <c r="F1631" s="159">
        <v>148143</v>
      </c>
      <c r="G1631" s="199"/>
      <c r="H1631" s="200"/>
      <c r="I1631" s="200"/>
    </row>
    <row r="1632" spans="1:9" s="202" customFormat="1" ht="12">
      <c r="A1632" s="150">
        <v>540818</v>
      </c>
      <c r="B1632" s="157" t="s">
        <v>992</v>
      </c>
      <c r="C1632" s="211">
        <v>210725407</v>
      </c>
      <c r="D1632" s="160" t="s">
        <v>1043</v>
      </c>
      <c r="E1632" s="173"/>
      <c r="F1632" s="159">
        <v>84019</v>
      </c>
      <c r="G1632" s="199"/>
      <c r="H1632" s="200"/>
      <c r="I1632" s="200"/>
    </row>
    <row r="1633" spans="1:9" s="202" customFormat="1" ht="12">
      <c r="A1633" s="150">
        <v>540818</v>
      </c>
      <c r="B1633" s="157" t="s">
        <v>992</v>
      </c>
      <c r="C1633" s="211">
        <v>212625426</v>
      </c>
      <c r="D1633" s="160" t="s">
        <v>1044</v>
      </c>
      <c r="E1633" s="173"/>
      <c r="F1633" s="159">
        <v>67837</v>
      </c>
      <c r="G1633" s="199"/>
      <c r="H1633" s="200"/>
      <c r="I1633" s="200"/>
    </row>
    <row r="1634" spans="1:9" s="202" customFormat="1" ht="12">
      <c r="A1634" s="150">
        <v>540818</v>
      </c>
      <c r="B1634" s="157" t="s">
        <v>992</v>
      </c>
      <c r="C1634" s="211">
        <v>213025430</v>
      </c>
      <c r="D1634" s="160" t="s">
        <v>1045</v>
      </c>
      <c r="E1634" s="173"/>
      <c r="F1634" s="159">
        <v>431798</v>
      </c>
      <c r="G1634" s="199"/>
      <c r="H1634" s="200"/>
      <c r="I1634" s="200"/>
    </row>
    <row r="1635" spans="1:9" s="202" customFormat="1" ht="12">
      <c r="A1635" s="150">
        <v>540818</v>
      </c>
      <c r="B1635" s="157" t="s">
        <v>992</v>
      </c>
      <c r="C1635" s="211">
        <v>213625436</v>
      </c>
      <c r="D1635" s="160" t="s">
        <v>1046</v>
      </c>
      <c r="E1635" s="173"/>
      <c r="F1635" s="159">
        <v>39306</v>
      </c>
      <c r="G1635" s="199"/>
      <c r="H1635" s="200"/>
      <c r="I1635" s="200"/>
    </row>
    <row r="1636" spans="1:9" s="202" customFormat="1" ht="12">
      <c r="A1636" s="150">
        <v>540818</v>
      </c>
      <c r="B1636" s="157" t="s">
        <v>992</v>
      </c>
      <c r="C1636" s="211">
        <v>213825438</v>
      </c>
      <c r="D1636" s="160" t="s">
        <v>1047</v>
      </c>
      <c r="E1636" s="173"/>
      <c r="F1636" s="159">
        <v>96524</v>
      </c>
      <c r="G1636" s="199"/>
      <c r="H1636" s="200"/>
      <c r="I1636" s="200"/>
    </row>
    <row r="1637" spans="1:9" s="202" customFormat="1" ht="12">
      <c r="A1637" s="150">
        <v>540818</v>
      </c>
      <c r="B1637" s="157" t="s">
        <v>992</v>
      </c>
      <c r="C1637" s="211">
        <v>217325473</v>
      </c>
      <c r="D1637" s="160" t="s">
        <v>1048</v>
      </c>
      <c r="E1637" s="173"/>
      <c r="F1637" s="159">
        <v>425866</v>
      </c>
      <c r="G1637" s="199"/>
      <c r="H1637" s="200"/>
      <c r="I1637" s="200"/>
    </row>
    <row r="1638" spans="1:9" s="202" customFormat="1" ht="12">
      <c r="A1638" s="150">
        <v>540818</v>
      </c>
      <c r="B1638" s="157" t="s">
        <v>992</v>
      </c>
      <c r="C1638" s="211">
        <v>218325483</v>
      </c>
      <c r="D1638" s="160" t="s">
        <v>1049</v>
      </c>
      <c r="E1638" s="173"/>
      <c r="F1638" s="159">
        <v>25989</v>
      </c>
      <c r="G1638" s="199"/>
      <c r="H1638" s="200"/>
      <c r="I1638" s="200"/>
    </row>
    <row r="1639" spans="1:9" s="202" customFormat="1" ht="12">
      <c r="A1639" s="150">
        <v>540818</v>
      </c>
      <c r="B1639" s="157" t="s">
        <v>992</v>
      </c>
      <c r="C1639" s="211">
        <v>218625486</v>
      </c>
      <c r="D1639" s="160" t="s">
        <v>1050</v>
      </c>
      <c r="E1639" s="173"/>
      <c r="F1639" s="159">
        <v>114850</v>
      </c>
      <c r="G1639" s="199"/>
      <c r="H1639" s="200"/>
      <c r="I1639" s="200"/>
    </row>
    <row r="1640" spans="1:9" s="202" customFormat="1" ht="12">
      <c r="A1640" s="150">
        <v>540818</v>
      </c>
      <c r="B1640" s="157" t="s">
        <v>992</v>
      </c>
      <c r="C1640" s="211">
        <v>218825488</v>
      </c>
      <c r="D1640" s="160" t="s">
        <v>1051</v>
      </c>
      <c r="E1640" s="173"/>
      <c r="F1640" s="159">
        <v>58030</v>
      </c>
      <c r="G1640" s="199"/>
      <c r="H1640" s="200"/>
      <c r="I1640" s="200"/>
    </row>
    <row r="1641" spans="1:9" s="202" customFormat="1" ht="12">
      <c r="A1641" s="150">
        <v>540818</v>
      </c>
      <c r="B1641" s="157" t="s">
        <v>992</v>
      </c>
      <c r="C1641" s="211">
        <v>218925489</v>
      </c>
      <c r="D1641" s="160" t="s">
        <v>1052</v>
      </c>
      <c r="E1641" s="173"/>
      <c r="F1641" s="159">
        <v>37533</v>
      </c>
      <c r="G1641" s="199"/>
      <c r="H1641" s="200"/>
      <c r="I1641" s="200"/>
    </row>
    <row r="1642" spans="1:9" s="202" customFormat="1" ht="12">
      <c r="A1642" s="150">
        <v>540818</v>
      </c>
      <c r="B1642" s="157" t="s">
        <v>992</v>
      </c>
      <c r="C1642" s="211">
        <v>219125491</v>
      </c>
      <c r="D1642" s="160" t="s">
        <v>1053</v>
      </c>
      <c r="E1642" s="173"/>
      <c r="F1642" s="159">
        <v>61867</v>
      </c>
      <c r="G1642" s="199"/>
      <c r="H1642" s="200"/>
      <c r="I1642" s="200"/>
    </row>
    <row r="1643" spans="1:9" s="202" customFormat="1" ht="12">
      <c r="A1643" s="150">
        <v>540818</v>
      </c>
      <c r="B1643" s="157" t="s">
        <v>992</v>
      </c>
      <c r="C1643" s="152">
        <v>210625506</v>
      </c>
      <c r="D1643" s="174" t="s">
        <v>1054</v>
      </c>
      <c r="E1643" s="173"/>
      <c r="F1643" s="159">
        <v>40436</v>
      </c>
      <c r="G1643" s="199"/>
      <c r="H1643" s="200"/>
      <c r="I1643" s="200"/>
    </row>
    <row r="1644" spans="1:9" s="202" customFormat="1" ht="12">
      <c r="A1644" s="150">
        <v>540818</v>
      </c>
      <c r="B1644" s="157" t="s">
        <v>992</v>
      </c>
      <c r="C1644" s="211">
        <v>211325513</v>
      </c>
      <c r="D1644" s="160" t="s">
        <v>1055</v>
      </c>
      <c r="E1644" s="173"/>
      <c r="F1644" s="159">
        <v>263922</v>
      </c>
      <c r="G1644" s="199"/>
      <c r="H1644" s="200"/>
      <c r="I1644" s="200"/>
    </row>
    <row r="1645" spans="1:9" s="202" customFormat="1" ht="12">
      <c r="A1645" s="150">
        <v>540818</v>
      </c>
      <c r="B1645" s="157" t="s">
        <v>992</v>
      </c>
      <c r="C1645" s="211">
        <v>211825518</v>
      </c>
      <c r="D1645" s="160" t="s">
        <v>1056</v>
      </c>
      <c r="E1645" s="173"/>
      <c r="F1645" s="159">
        <v>64193</v>
      </c>
      <c r="G1645" s="199"/>
      <c r="H1645" s="200"/>
      <c r="I1645" s="200"/>
    </row>
    <row r="1646" spans="1:9" s="202" customFormat="1" ht="12">
      <c r="A1646" s="150">
        <v>540818</v>
      </c>
      <c r="B1646" s="157" t="s">
        <v>992</v>
      </c>
      <c r="C1646" s="211">
        <v>212425524</v>
      </c>
      <c r="D1646" s="160" t="s">
        <v>1057</v>
      </c>
      <c r="E1646" s="173"/>
      <c r="F1646" s="159">
        <v>54076</v>
      </c>
      <c r="G1646" s="199"/>
      <c r="H1646" s="200"/>
      <c r="I1646" s="200"/>
    </row>
    <row r="1647" spans="1:9" s="202" customFormat="1" ht="12">
      <c r="A1647" s="150">
        <v>540818</v>
      </c>
      <c r="B1647" s="157" t="s">
        <v>992</v>
      </c>
      <c r="C1647" s="211">
        <v>213025530</v>
      </c>
      <c r="D1647" s="160" t="s">
        <v>1058</v>
      </c>
      <c r="E1647" s="173"/>
      <c r="F1647" s="159">
        <v>69241</v>
      </c>
      <c r="G1647" s="199"/>
      <c r="H1647" s="200"/>
      <c r="I1647" s="200"/>
    </row>
    <row r="1648" spans="1:9" s="202" customFormat="1" ht="12">
      <c r="A1648" s="150">
        <v>540818</v>
      </c>
      <c r="B1648" s="157" t="s">
        <v>992</v>
      </c>
      <c r="C1648" s="211">
        <v>213525535</v>
      </c>
      <c r="D1648" s="160" t="s">
        <v>1059</v>
      </c>
      <c r="E1648" s="173"/>
      <c r="F1648" s="159">
        <v>129499</v>
      </c>
      <c r="G1648" s="199"/>
      <c r="H1648" s="200"/>
      <c r="I1648" s="200"/>
    </row>
    <row r="1649" spans="1:9" s="202" customFormat="1" ht="12">
      <c r="A1649" s="150">
        <v>540818</v>
      </c>
      <c r="B1649" s="157" t="s">
        <v>992</v>
      </c>
      <c r="C1649" s="211">
        <v>217225572</v>
      </c>
      <c r="D1649" s="160" t="s">
        <v>1060</v>
      </c>
      <c r="E1649" s="173"/>
      <c r="F1649" s="159">
        <v>152784</v>
      </c>
      <c r="G1649" s="199"/>
      <c r="H1649" s="200"/>
      <c r="I1649" s="200"/>
    </row>
    <row r="1650" spans="1:9" s="202" customFormat="1" ht="12">
      <c r="A1650" s="150">
        <v>540818</v>
      </c>
      <c r="B1650" s="157" t="s">
        <v>992</v>
      </c>
      <c r="C1650" s="211">
        <v>218025580</v>
      </c>
      <c r="D1650" s="160" t="s">
        <v>1061</v>
      </c>
      <c r="E1650" s="173"/>
      <c r="F1650" s="159">
        <v>32863</v>
      </c>
      <c r="G1650" s="199"/>
      <c r="H1650" s="200"/>
      <c r="I1650" s="200"/>
    </row>
    <row r="1651" spans="1:9" s="202" customFormat="1" ht="12">
      <c r="A1651" s="150">
        <v>540818</v>
      </c>
      <c r="B1651" s="157" t="s">
        <v>992</v>
      </c>
      <c r="C1651" s="211">
        <v>219225592</v>
      </c>
      <c r="D1651" s="160" t="s">
        <v>1062</v>
      </c>
      <c r="E1651" s="173"/>
      <c r="F1651" s="159">
        <v>42408</v>
      </c>
      <c r="G1651" s="199"/>
      <c r="H1651" s="200"/>
      <c r="I1651" s="200"/>
    </row>
    <row r="1652" spans="1:9" s="202" customFormat="1" ht="12">
      <c r="A1652" s="150">
        <v>540818</v>
      </c>
      <c r="B1652" s="157" t="s">
        <v>992</v>
      </c>
      <c r="C1652" s="211">
        <v>219425594</v>
      </c>
      <c r="D1652" s="160" t="s">
        <v>1063</v>
      </c>
      <c r="E1652" s="173"/>
      <c r="F1652" s="159">
        <v>52986</v>
      </c>
      <c r="G1652" s="199"/>
      <c r="H1652" s="200"/>
      <c r="I1652" s="200"/>
    </row>
    <row r="1653" spans="1:9" s="202" customFormat="1" ht="12">
      <c r="A1653" s="150">
        <v>540818</v>
      </c>
      <c r="B1653" s="157" t="s">
        <v>992</v>
      </c>
      <c r="C1653" s="211">
        <v>219625596</v>
      </c>
      <c r="D1653" s="160" t="s">
        <v>1064</v>
      </c>
      <c r="E1653" s="173"/>
      <c r="F1653" s="159">
        <v>92514</v>
      </c>
      <c r="G1653" s="199"/>
      <c r="H1653" s="200"/>
      <c r="I1653" s="200"/>
    </row>
    <row r="1654" spans="1:9" s="202" customFormat="1" ht="12">
      <c r="A1654" s="150">
        <v>540818</v>
      </c>
      <c r="B1654" s="157" t="s">
        <v>992</v>
      </c>
      <c r="C1654" s="211">
        <v>219925599</v>
      </c>
      <c r="D1654" s="160" t="s">
        <v>1065</v>
      </c>
      <c r="E1654" s="173"/>
      <c r="F1654" s="159">
        <v>70258</v>
      </c>
      <c r="G1654" s="199"/>
      <c r="H1654" s="200"/>
      <c r="I1654" s="200"/>
    </row>
    <row r="1655" spans="1:9" s="202" customFormat="1" ht="12">
      <c r="A1655" s="150">
        <v>540818</v>
      </c>
      <c r="B1655" s="157" t="s">
        <v>992</v>
      </c>
      <c r="C1655" s="211">
        <v>211225612</v>
      </c>
      <c r="D1655" s="160" t="s">
        <v>1066</v>
      </c>
      <c r="E1655" s="173"/>
      <c r="F1655" s="159">
        <v>73325</v>
      </c>
      <c r="G1655" s="199"/>
      <c r="H1655" s="200"/>
      <c r="I1655" s="200"/>
    </row>
    <row r="1656" spans="1:9" s="202" customFormat="1" ht="12">
      <c r="A1656" s="150">
        <v>540818</v>
      </c>
      <c r="B1656" s="175" t="s">
        <v>992</v>
      </c>
      <c r="C1656" s="211">
        <v>214525645</v>
      </c>
      <c r="D1656" s="216" t="s">
        <v>1067</v>
      </c>
      <c r="E1656" s="173"/>
      <c r="F1656" s="173">
        <v>112913</v>
      </c>
      <c r="G1656" s="199"/>
      <c r="H1656" s="200"/>
      <c r="I1656" s="200"/>
    </row>
    <row r="1657" spans="1:9" s="202" customFormat="1" ht="12">
      <c r="A1657" s="150">
        <v>540818</v>
      </c>
      <c r="B1657" s="157" t="s">
        <v>992</v>
      </c>
      <c r="C1657" s="211">
        <v>214925649</v>
      </c>
      <c r="D1657" s="160" t="s">
        <v>1068</v>
      </c>
      <c r="E1657" s="173"/>
      <c r="F1657" s="159">
        <v>107990</v>
      </c>
      <c r="G1657" s="199"/>
      <c r="H1657" s="200"/>
      <c r="I1657" s="200"/>
    </row>
    <row r="1658" spans="1:9" s="202" customFormat="1" ht="12">
      <c r="A1658" s="150">
        <v>540818</v>
      </c>
      <c r="B1658" s="157" t="s">
        <v>992</v>
      </c>
      <c r="C1658" s="211">
        <v>215325653</v>
      </c>
      <c r="D1658" s="160" t="s">
        <v>1069</v>
      </c>
      <c r="E1658" s="173"/>
      <c r="F1658" s="159">
        <v>51130</v>
      </c>
      <c r="G1658" s="199"/>
      <c r="H1658" s="200"/>
      <c r="I1658" s="200"/>
    </row>
    <row r="1659" spans="1:9" s="202" customFormat="1" ht="12">
      <c r="A1659" s="150">
        <v>540818</v>
      </c>
      <c r="B1659" s="157" t="s">
        <v>992</v>
      </c>
      <c r="C1659" s="211">
        <v>215825658</v>
      </c>
      <c r="D1659" s="160" t="s">
        <v>1070</v>
      </c>
      <c r="E1659" s="173"/>
      <c r="F1659" s="159">
        <v>74495</v>
      </c>
      <c r="G1659" s="199"/>
      <c r="H1659" s="200"/>
      <c r="I1659" s="200"/>
    </row>
    <row r="1660" spans="1:9" s="202" customFormat="1" ht="12">
      <c r="A1660" s="150">
        <v>540818</v>
      </c>
      <c r="B1660" s="157" t="s">
        <v>992</v>
      </c>
      <c r="C1660" s="211">
        <v>216225662</v>
      </c>
      <c r="D1660" s="160" t="s">
        <v>1071</v>
      </c>
      <c r="E1660" s="173"/>
      <c r="F1660" s="159">
        <v>95197</v>
      </c>
      <c r="G1660" s="199"/>
      <c r="H1660" s="200"/>
      <c r="I1660" s="200"/>
    </row>
    <row r="1661" spans="1:9" s="202" customFormat="1" ht="12">
      <c r="A1661" s="150">
        <v>540818</v>
      </c>
      <c r="B1661" s="157" t="s">
        <v>992</v>
      </c>
      <c r="C1661" s="211">
        <v>211825718</v>
      </c>
      <c r="D1661" s="160" t="s">
        <v>1072</v>
      </c>
      <c r="E1661" s="173"/>
      <c r="F1661" s="159">
        <v>112833</v>
      </c>
      <c r="G1661" s="199"/>
      <c r="H1661" s="200"/>
      <c r="I1661" s="200"/>
    </row>
    <row r="1662" spans="1:9" s="202" customFormat="1" ht="12">
      <c r="A1662" s="150">
        <v>540818</v>
      </c>
      <c r="B1662" s="157" t="s">
        <v>992</v>
      </c>
      <c r="C1662" s="211">
        <v>213625736</v>
      </c>
      <c r="D1662" s="160" t="s">
        <v>1073</v>
      </c>
      <c r="E1662" s="173"/>
      <c r="F1662" s="159">
        <v>91929</v>
      </c>
      <c r="G1662" s="199"/>
      <c r="H1662" s="200"/>
      <c r="I1662" s="200"/>
    </row>
    <row r="1663" spans="1:9" s="202" customFormat="1" ht="12">
      <c r="A1663" s="150">
        <v>540818</v>
      </c>
      <c r="B1663" s="157" t="s">
        <v>992</v>
      </c>
      <c r="C1663" s="211">
        <v>214025740</v>
      </c>
      <c r="D1663" s="160" t="s">
        <v>1074</v>
      </c>
      <c r="E1663" s="173"/>
      <c r="F1663" s="159">
        <v>245641</v>
      </c>
      <c r="G1663" s="199"/>
      <c r="H1663" s="200"/>
      <c r="I1663" s="200"/>
    </row>
    <row r="1664" spans="1:9" s="202" customFormat="1" ht="12">
      <c r="A1664" s="150">
        <v>540818</v>
      </c>
      <c r="B1664" s="157" t="s">
        <v>992</v>
      </c>
      <c r="C1664" s="211">
        <v>214325743</v>
      </c>
      <c r="D1664" s="160" t="s">
        <v>1075</v>
      </c>
      <c r="E1664" s="173"/>
      <c r="F1664" s="159">
        <v>201412</v>
      </c>
      <c r="G1664" s="199"/>
      <c r="H1664" s="200"/>
      <c r="I1664" s="200"/>
    </row>
    <row r="1665" spans="1:9" s="202" customFormat="1" ht="12">
      <c r="A1665" s="150">
        <v>540818</v>
      </c>
      <c r="B1665" s="157" t="s">
        <v>992</v>
      </c>
      <c r="C1665" s="211">
        <v>214525745</v>
      </c>
      <c r="D1665" s="160" t="s">
        <v>1076</v>
      </c>
      <c r="E1665" s="173"/>
      <c r="F1665" s="159">
        <v>116142</v>
      </c>
      <c r="G1665" s="199"/>
      <c r="H1665" s="200"/>
      <c r="I1665" s="200"/>
    </row>
    <row r="1666" spans="1:9" s="202" customFormat="1" ht="12">
      <c r="A1666" s="150">
        <v>540818</v>
      </c>
      <c r="B1666" s="157" t="s">
        <v>992</v>
      </c>
      <c r="C1666" s="211">
        <v>215825758</v>
      </c>
      <c r="D1666" s="160" t="s">
        <v>1077</v>
      </c>
      <c r="E1666" s="173"/>
      <c r="F1666" s="159">
        <v>168159</v>
      </c>
      <c r="G1666" s="199"/>
      <c r="H1666" s="200"/>
      <c r="I1666" s="200"/>
    </row>
    <row r="1667" spans="1:9" s="202" customFormat="1" ht="12">
      <c r="A1667" s="150">
        <v>540818</v>
      </c>
      <c r="B1667" s="157" t="s">
        <v>992</v>
      </c>
      <c r="C1667" s="211">
        <v>216925769</v>
      </c>
      <c r="D1667" s="160" t="s">
        <v>1078</v>
      </c>
      <c r="E1667" s="173"/>
      <c r="F1667" s="159">
        <v>114124</v>
      </c>
      <c r="G1667" s="199"/>
      <c r="H1667" s="200"/>
      <c r="I1667" s="200"/>
    </row>
    <row r="1668" spans="1:9" s="202" customFormat="1" ht="12">
      <c r="A1668" s="150">
        <v>540818</v>
      </c>
      <c r="B1668" s="157" t="s">
        <v>992</v>
      </c>
      <c r="C1668" s="211">
        <v>217225772</v>
      </c>
      <c r="D1668" s="160" t="s">
        <v>1079</v>
      </c>
      <c r="E1668" s="173"/>
      <c r="F1668" s="159">
        <v>133535</v>
      </c>
      <c r="G1668" s="199"/>
      <c r="H1668" s="200"/>
      <c r="I1668" s="200"/>
    </row>
    <row r="1669" spans="1:9" s="202" customFormat="1" ht="12">
      <c r="A1669" s="150">
        <v>540818</v>
      </c>
      <c r="B1669" s="157" t="s">
        <v>992</v>
      </c>
      <c r="C1669" s="211">
        <v>217725777</v>
      </c>
      <c r="D1669" s="160" t="s">
        <v>1080</v>
      </c>
      <c r="E1669" s="173"/>
      <c r="F1669" s="159">
        <v>52583</v>
      </c>
      <c r="G1669" s="199"/>
      <c r="H1669" s="200"/>
      <c r="I1669" s="200"/>
    </row>
    <row r="1670" spans="1:9" s="202" customFormat="1" ht="12">
      <c r="A1670" s="150">
        <v>540818</v>
      </c>
      <c r="B1670" s="157" t="s">
        <v>992</v>
      </c>
      <c r="C1670" s="211">
        <v>217925779</v>
      </c>
      <c r="D1670" s="160" t="s">
        <v>1081</v>
      </c>
      <c r="E1670" s="173"/>
      <c r="F1670" s="159">
        <v>55972</v>
      </c>
      <c r="G1670" s="199"/>
      <c r="H1670" s="200"/>
      <c r="I1670" s="200"/>
    </row>
    <row r="1671" spans="1:9" s="202" customFormat="1" ht="12">
      <c r="A1671" s="150">
        <v>540818</v>
      </c>
      <c r="B1671" s="157" t="s">
        <v>992</v>
      </c>
      <c r="C1671" s="211">
        <v>218125781</v>
      </c>
      <c r="D1671" s="160" t="s">
        <v>1082</v>
      </c>
      <c r="E1671" s="173"/>
      <c r="F1671" s="159">
        <v>46166</v>
      </c>
      <c r="G1671" s="199"/>
      <c r="H1671" s="200"/>
      <c r="I1671" s="200"/>
    </row>
    <row r="1672" spans="1:9" s="202" customFormat="1" ht="12">
      <c r="A1672" s="150">
        <v>540818</v>
      </c>
      <c r="B1672" s="157" t="s">
        <v>992</v>
      </c>
      <c r="C1672" s="211">
        <v>218525785</v>
      </c>
      <c r="D1672" s="160" t="s">
        <v>1083</v>
      </c>
      <c r="E1672" s="173"/>
      <c r="F1672" s="159">
        <v>138539</v>
      </c>
      <c r="G1672" s="199"/>
      <c r="H1672" s="200"/>
      <c r="I1672" s="200"/>
    </row>
    <row r="1673" spans="1:9" s="202" customFormat="1" ht="12">
      <c r="A1673" s="150">
        <v>540818</v>
      </c>
      <c r="B1673" s="157" t="s">
        <v>992</v>
      </c>
      <c r="C1673" s="211">
        <v>219325793</v>
      </c>
      <c r="D1673" s="160" t="s">
        <v>1084</v>
      </c>
      <c r="E1673" s="173"/>
      <c r="F1673" s="159">
        <v>75181</v>
      </c>
      <c r="G1673" s="199"/>
      <c r="H1673" s="200"/>
      <c r="I1673" s="200"/>
    </row>
    <row r="1674" spans="1:9" s="202" customFormat="1" ht="12">
      <c r="A1674" s="150">
        <v>540818</v>
      </c>
      <c r="B1674" s="157" t="s">
        <v>992</v>
      </c>
      <c r="C1674" s="211">
        <v>219725797</v>
      </c>
      <c r="D1674" s="160" t="s">
        <v>1085</v>
      </c>
      <c r="E1674" s="173"/>
      <c r="F1674" s="159">
        <v>83817</v>
      </c>
      <c r="G1674" s="199"/>
      <c r="H1674" s="200"/>
      <c r="I1674" s="200"/>
    </row>
    <row r="1675" spans="1:9" s="202" customFormat="1" ht="12">
      <c r="A1675" s="150">
        <v>540818</v>
      </c>
      <c r="B1675" s="157" t="s">
        <v>992</v>
      </c>
      <c r="C1675" s="211">
        <v>219925799</v>
      </c>
      <c r="D1675" s="160" t="s">
        <v>1086</v>
      </c>
      <c r="E1675" s="173"/>
      <c r="F1675" s="159">
        <v>128167</v>
      </c>
      <c r="G1675" s="199"/>
      <c r="H1675" s="200"/>
      <c r="I1675" s="200"/>
    </row>
    <row r="1676" spans="1:9" s="202" customFormat="1" ht="12">
      <c r="A1676" s="150">
        <v>540818</v>
      </c>
      <c r="B1676" s="157" t="s">
        <v>992</v>
      </c>
      <c r="C1676" s="211">
        <v>210525805</v>
      </c>
      <c r="D1676" s="160" t="s">
        <v>1087</v>
      </c>
      <c r="E1676" s="173"/>
      <c r="F1676" s="159">
        <v>40799</v>
      </c>
      <c r="G1676" s="199"/>
      <c r="H1676" s="200"/>
      <c r="I1676" s="200"/>
    </row>
    <row r="1677" spans="1:9" s="202" customFormat="1" ht="12">
      <c r="A1677" s="150">
        <v>540818</v>
      </c>
      <c r="B1677" s="157" t="s">
        <v>992</v>
      </c>
      <c r="C1677" s="211">
        <v>210725807</v>
      </c>
      <c r="D1677" s="160" t="s">
        <v>1088</v>
      </c>
      <c r="E1677" s="173"/>
      <c r="F1677" s="159">
        <v>25020</v>
      </c>
      <c r="G1677" s="199"/>
      <c r="H1677" s="200"/>
      <c r="I1677" s="200"/>
    </row>
    <row r="1678" spans="1:9" s="202" customFormat="1" ht="12">
      <c r="A1678" s="150">
        <v>540818</v>
      </c>
      <c r="B1678" s="157" t="s">
        <v>992</v>
      </c>
      <c r="C1678" s="211">
        <v>211525815</v>
      </c>
      <c r="D1678" s="160" t="s">
        <v>1089</v>
      </c>
      <c r="E1678" s="173"/>
      <c r="F1678" s="159">
        <v>139749</v>
      </c>
      <c r="G1678" s="199"/>
      <c r="H1678" s="200"/>
      <c r="I1678" s="200"/>
    </row>
    <row r="1679" spans="1:9" s="202" customFormat="1" ht="12">
      <c r="A1679" s="150">
        <v>540818</v>
      </c>
      <c r="B1679" s="157" t="s">
        <v>992</v>
      </c>
      <c r="C1679" s="211">
        <v>211725817</v>
      </c>
      <c r="D1679" s="160" t="s">
        <v>1090</v>
      </c>
      <c r="E1679" s="173"/>
      <c r="F1679" s="159">
        <v>239910</v>
      </c>
      <c r="G1679" s="199"/>
      <c r="H1679" s="200"/>
      <c r="I1679" s="200"/>
    </row>
    <row r="1680" spans="1:9" s="202" customFormat="1" ht="12">
      <c r="A1680" s="150">
        <v>540818</v>
      </c>
      <c r="B1680" s="157" t="s">
        <v>992</v>
      </c>
      <c r="C1680" s="211">
        <v>212325823</v>
      </c>
      <c r="D1680" s="160" t="s">
        <v>1091</v>
      </c>
      <c r="E1680" s="173"/>
      <c r="F1680" s="159">
        <v>51241</v>
      </c>
      <c r="G1680" s="199"/>
      <c r="H1680" s="200"/>
      <c r="I1680" s="200"/>
    </row>
    <row r="1681" spans="1:9" s="202" customFormat="1" ht="12">
      <c r="A1681" s="150">
        <v>540818</v>
      </c>
      <c r="B1681" s="157" t="s">
        <v>992</v>
      </c>
      <c r="C1681" s="211">
        <v>213925839</v>
      </c>
      <c r="D1681" s="160" t="s">
        <v>1092</v>
      </c>
      <c r="E1681" s="173"/>
      <c r="F1681" s="159">
        <v>114406</v>
      </c>
      <c r="G1681" s="199"/>
      <c r="H1681" s="200"/>
      <c r="I1681" s="200"/>
    </row>
    <row r="1682" spans="1:9" s="202" customFormat="1" ht="12">
      <c r="A1682" s="150">
        <v>540818</v>
      </c>
      <c r="B1682" s="157" t="s">
        <v>992</v>
      </c>
      <c r="C1682" s="211">
        <v>214125841</v>
      </c>
      <c r="D1682" s="160" t="s">
        <v>1093</v>
      </c>
      <c r="E1682" s="173"/>
      <c r="F1682" s="159">
        <v>61219</v>
      </c>
      <c r="G1682" s="199"/>
      <c r="H1682" s="200"/>
      <c r="I1682" s="200"/>
    </row>
    <row r="1683" spans="1:9" s="202" customFormat="1" ht="12">
      <c r="A1683" s="150">
        <v>540818</v>
      </c>
      <c r="B1683" s="157" t="s">
        <v>992</v>
      </c>
      <c r="C1683" s="211">
        <v>214325843</v>
      </c>
      <c r="D1683" s="160" t="s">
        <v>1094</v>
      </c>
      <c r="E1683" s="173"/>
      <c r="F1683" s="159">
        <v>302340</v>
      </c>
      <c r="G1683" s="199"/>
      <c r="H1683" s="200"/>
      <c r="I1683" s="200"/>
    </row>
    <row r="1684" spans="1:9" s="202" customFormat="1" ht="12">
      <c r="A1684" s="150">
        <v>540818</v>
      </c>
      <c r="B1684" s="157" t="s">
        <v>992</v>
      </c>
      <c r="C1684" s="211">
        <v>214525845</v>
      </c>
      <c r="D1684" s="160" t="s">
        <v>1095</v>
      </c>
      <c r="E1684" s="173"/>
      <c r="F1684" s="159">
        <v>65577</v>
      </c>
      <c r="G1684" s="199"/>
      <c r="H1684" s="200"/>
      <c r="I1684" s="200"/>
    </row>
    <row r="1685" spans="1:9" s="202" customFormat="1" ht="12">
      <c r="A1685" s="150">
        <v>540818</v>
      </c>
      <c r="B1685" s="157" t="s">
        <v>992</v>
      </c>
      <c r="C1685" s="211">
        <v>215125851</v>
      </c>
      <c r="D1685" s="160" t="s">
        <v>1096</v>
      </c>
      <c r="E1685" s="173"/>
      <c r="F1685" s="159">
        <v>41392</v>
      </c>
      <c r="G1685" s="199"/>
      <c r="H1685" s="200"/>
      <c r="I1685" s="200"/>
    </row>
    <row r="1686" spans="1:9" s="202" customFormat="1" ht="12">
      <c r="A1686" s="150">
        <v>540818</v>
      </c>
      <c r="B1686" s="157" t="s">
        <v>992</v>
      </c>
      <c r="C1686" s="211">
        <v>216225862</v>
      </c>
      <c r="D1686" s="160" t="s">
        <v>1097</v>
      </c>
      <c r="E1686" s="173"/>
      <c r="F1686" s="159">
        <v>74086</v>
      </c>
      <c r="G1686" s="199"/>
      <c r="H1686" s="200"/>
      <c r="I1686" s="200"/>
    </row>
    <row r="1687" spans="1:9" s="202" customFormat="1" ht="12">
      <c r="A1687" s="150">
        <v>540818</v>
      </c>
      <c r="B1687" s="157" t="s">
        <v>992</v>
      </c>
      <c r="C1687" s="211">
        <v>216725867</v>
      </c>
      <c r="D1687" s="160" t="s">
        <v>1098</v>
      </c>
      <c r="E1687" s="173"/>
      <c r="F1687" s="159">
        <v>41929</v>
      </c>
      <c r="G1687" s="199"/>
      <c r="H1687" s="200"/>
      <c r="I1687" s="200"/>
    </row>
    <row r="1688" spans="1:9" s="202" customFormat="1" ht="12">
      <c r="A1688" s="150">
        <v>540818</v>
      </c>
      <c r="B1688" s="157" t="s">
        <v>992</v>
      </c>
      <c r="C1688" s="211">
        <v>217125871</v>
      </c>
      <c r="D1688" s="160" t="s">
        <v>1099</v>
      </c>
      <c r="E1688" s="173"/>
      <c r="F1688" s="159">
        <v>23164</v>
      </c>
      <c r="G1688" s="199"/>
      <c r="H1688" s="200"/>
      <c r="I1688" s="200"/>
    </row>
    <row r="1689" spans="1:9" s="202" customFormat="1" ht="12">
      <c r="A1689" s="150">
        <v>540818</v>
      </c>
      <c r="B1689" s="157" t="s">
        <v>992</v>
      </c>
      <c r="C1689" s="211">
        <v>217325873</v>
      </c>
      <c r="D1689" s="160" t="s">
        <v>1100</v>
      </c>
      <c r="E1689" s="173"/>
      <c r="F1689" s="159">
        <v>172477</v>
      </c>
      <c r="G1689" s="199"/>
      <c r="H1689" s="200"/>
      <c r="I1689" s="200"/>
    </row>
    <row r="1690" spans="1:9" s="202" customFormat="1" ht="12">
      <c r="A1690" s="150">
        <v>540818</v>
      </c>
      <c r="B1690" s="157" t="s">
        <v>992</v>
      </c>
      <c r="C1690" s="211">
        <v>217525875</v>
      </c>
      <c r="D1690" s="160" t="s">
        <v>1101</v>
      </c>
      <c r="E1690" s="173"/>
      <c r="F1690" s="159">
        <v>222396</v>
      </c>
      <c r="G1690" s="199"/>
      <c r="H1690" s="200"/>
      <c r="I1690" s="200"/>
    </row>
    <row r="1691" spans="1:9" s="202" customFormat="1" ht="12">
      <c r="A1691" s="150">
        <v>540818</v>
      </c>
      <c r="B1691" s="157" t="s">
        <v>992</v>
      </c>
      <c r="C1691" s="211">
        <v>217825878</v>
      </c>
      <c r="D1691" s="160" t="s">
        <v>1102</v>
      </c>
      <c r="E1691" s="173"/>
      <c r="F1691" s="159">
        <v>144713</v>
      </c>
      <c r="G1691" s="199"/>
      <c r="H1691" s="200"/>
      <c r="I1691" s="200"/>
    </row>
    <row r="1692" spans="1:9" s="202" customFormat="1" ht="12">
      <c r="A1692" s="150">
        <v>540818</v>
      </c>
      <c r="B1692" s="157" t="s">
        <v>992</v>
      </c>
      <c r="C1692" s="211">
        <v>218525885</v>
      </c>
      <c r="D1692" s="160" t="s">
        <v>1103</v>
      </c>
      <c r="E1692" s="173"/>
      <c r="F1692" s="159">
        <v>199131</v>
      </c>
      <c r="G1692" s="199"/>
      <c r="H1692" s="200"/>
      <c r="I1692" s="200"/>
    </row>
    <row r="1693" spans="1:9" s="202" customFormat="1" ht="12">
      <c r="A1693" s="150">
        <v>540818</v>
      </c>
      <c r="B1693" s="157" t="s">
        <v>992</v>
      </c>
      <c r="C1693" s="211">
        <v>219825898</v>
      </c>
      <c r="D1693" s="160" t="s">
        <v>1104</v>
      </c>
      <c r="E1693" s="173"/>
      <c r="F1693" s="159">
        <v>45117</v>
      </c>
      <c r="G1693" s="199"/>
      <c r="H1693" s="200"/>
      <c r="I1693" s="200"/>
    </row>
    <row r="1694" spans="1:9" s="202" customFormat="1" ht="12">
      <c r="A1694" s="150">
        <v>540818</v>
      </c>
      <c r="B1694" s="157" t="s">
        <v>992</v>
      </c>
      <c r="C1694" s="211">
        <v>219925899</v>
      </c>
      <c r="D1694" s="160" t="s">
        <v>1105</v>
      </c>
      <c r="E1694" s="173"/>
      <c r="F1694" s="159">
        <v>762185</v>
      </c>
      <c r="G1694" s="199"/>
      <c r="H1694" s="200"/>
      <c r="I1694" s="200"/>
    </row>
    <row r="1695" spans="1:9" s="202" customFormat="1" ht="12">
      <c r="A1695" s="150">
        <v>540818</v>
      </c>
      <c r="B1695" s="157" t="s">
        <v>992</v>
      </c>
      <c r="C1695" s="211">
        <v>210127001</v>
      </c>
      <c r="D1695" s="160" t="s">
        <v>479</v>
      </c>
      <c r="E1695" s="173"/>
      <c r="F1695" s="159">
        <v>2106179</v>
      </c>
      <c r="G1695" s="199"/>
      <c r="H1695" s="200"/>
      <c r="I1695" s="200"/>
    </row>
    <row r="1696" spans="1:9" s="202" customFormat="1" ht="12">
      <c r="A1696" s="150">
        <v>540818</v>
      </c>
      <c r="B1696" s="157" t="s">
        <v>992</v>
      </c>
      <c r="C1696" s="211">
        <v>210627006</v>
      </c>
      <c r="D1696" s="160" t="s">
        <v>480</v>
      </c>
      <c r="E1696" s="173"/>
      <c r="F1696" s="159">
        <v>139887</v>
      </c>
      <c r="G1696" s="199"/>
      <c r="H1696" s="200"/>
      <c r="I1696" s="200"/>
    </row>
    <row r="1697" spans="1:9" s="202" customFormat="1" ht="12">
      <c r="A1697" s="150">
        <v>540818</v>
      </c>
      <c r="B1697" s="157" t="s">
        <v>992</v>
      </c>
      <c r="C1697" s="211">
        <v>212527025</v>
      </c>
      <c r="D1697" s="160" t="s">
        <v>481</v>
      </c>
      <c r="E1697" s="173"/>
      <c r="F1697" s="159">
        <v>319651</v>
      </c>
      <c r="G1697" s="199"/>
      <c r="H1697" s="200"/>
      <c r="I1697" s="200"/>
    </row>
    <row r="1698" spans="1:9" s="202" customFormat="1" ht="12">
      <c r="A1698" s="150">
        <v>540818</v>
      </c>
      <c r="B1698" s="157" t="s">
        <v>992</v>
      </c>
      <c r="C1698" s="211">
        <v>215027050</v>
      </c>
      <c r="D1698" s="160" t="s">
        <v>482</v>
      </c>
      <c r="E1698" s="173"/>
      <c r="F1698" s="159">
        <v>127282</v>
      </c>
      <c r="G1698" s="199"/>
      <c r="H1698" s="200"/>
      <c r="I1698" s="200"/>
    </row>
    <row r="1699" spans="1:9" s="202" customFormat="1" ht="12">
      <c r="A1699" s="150">
        <v>540818</v>
      </c>
      <c r="B1699" s="157" t="s">
        <v>992</v>
      </c>
      <c r="C1699" s="211">
        <v>217327073</v>
      </c>
      <c r="D1699" s="160" t="s">
        <v>483</v>
      </c>
      <c r="E1699" s="173"/>
      <c r="F1699" s="159">
        <v>185097</v>
      </c>
      <c r="G1699" s="199"/>
      <c r="H1699" s="200"/>
      <c r="I1699" s="200"/>
    </row>
    <row r="1700" spans="1:9" s="202" customFormat="1" ht="12">
      <c r="A1700" s="150">
        <v>540818</v>
      </c>
      <c r="B1700" s="157" t="s">
        <v>992</v>
      </c>
      <c r="C1700" s="211">
        <v>217527075</v>
      </c>
      <c r="D1700" s="160" t="s">
        <v>484</v>
      </c>
      <c r="E1700" s="173"/>
      <c r="F1700" s="159">
        <v>133565</v>
      </c>
      <c r="G1700" s="199"/>
      <c r="H1700" s="200"/>
      <c r="I1700" s="200"/>
    </row>
    <row r="1701" spans="1:9" s="202" customFormat="1" ht="12">
      <c r="A1701" s="150">
        <v>540818</v>
      </c>
      <c r="B1701" s="157" t="s">
        <v>992</v>
      </c>
      <c r="C1701" s="211">
        <v>217727077</v>
      </c>
      <c r="D1701" s="160" t="s">
        <v>485</v>
      </c>
      <c r="E1701" s="173"/>
      <c r="F1701" s="159">
        <v>265710</v>
      </c>
      <c r="G1701" s="199"/>
      <c r="H1701" s="200"/>
      <c r="I1701" s="200"/>
    </row>
    <row r="1702" spans="1:9" s="202" customFormat="1" ht="12">
      <c r="A1702" s="150">
        <v>540818</v>
      </c>
      <c r="B1702" s="157" t="s">
        <v>992</v>
      </c>
      <c r="C1702" s="211">
        <v>219927099</v>
      </c>
      <c r="D1702" s="160" t="s">
        <v>486</v>
      </c>
      <c r="E1702" s="173"/>
      <c r="F1702" s="159">
        <v>196696</v>
      </c>
      <c r="G1702" s="199"/>
      <c r="H1702" s="200"/>
      <c r="I1702" s="200"/>
    </row>
    <row r="1703" spans="1:9" s="202" customFormat="1" ht="12">
      <c r="A1703" s="150">
        <v>540818</v>
      </c>
      <c r="B1703" s="157" t="s">
        <v>992</v>
      </c>
      <c r="C1703" s="211">
        <v>213527135</v>
      </c>
      <c r="D1703" s="160" t="s">
        <v>487</v>
      </c>
      <c r="E1703" s="173"/>
      <c r="F1703" s="159">
        <v>112845</v>
      </c>
      <c r="G1703" s="199"/>
      <c r="H1703" s="200"/>
      <c r="I1703" s="200"/>
    </row>
    <row r="1704" spans="1:9" s="202" customFormat="1" ht="12">
      <c r="A1704" s="150">
        <v>540818</v>
      </c>
      <c r="B1704" s="157" t="s">
        <v>992</v>
      </c>
      <c r="C1704" s="211">
        <v>215027150</v>
      </c>
      <c r="D1704" s="160" t="s">
        <v>488</v>
      </c>
      <c r="E1704" s="173"/>
      <c r="F1704" s="159">
        <v>115822</v>
      </c>
      <c r="G1704" s="199"/>
      <c r="H1704" s="200"/>
      <c r="I1704" s="200"/>
    </row>
    <row r="1705" spans="1:9" s="202" customFormat="1" ht="12">
      <c r="A1705" s="150">
        <v>540818</v>
      </c>
      <c r="B1705" s="157" t="s">
        <v>992</v>
      </c>
      <c r="C1705" s="211">
        <v>216027160</v>
      </c>
      <c r="D1705" s="160" t="s">
        <v>489</v>
      </c>
      <c r="E1705" s="173"/>
      <c r="F1705" s="159">
        <v>68430</v>
      </c>
      <c r="G1705" s="199"/>
      <c r="H1705" s="200"/>
      <c r="I1705" s="200"/>
    </row>
    <row r="1706" spans="1:9" s="202" customFormat="1" ht="12">
      <c r="A1706" s="150">
        <v>540818</v>
      </c>
      <c r="B1706" s="157" t="s">
        <v>992</v>
      </c>
      <c r="C1706" s="211">
        <v>210527205</v>
      </c>
      <c r="D1706" s="160" t="s">
        <v>490</v>
      </c>
      <c r="E1706" s="173"/>
      <c r="F1706" s="159">
        <v>257723</v>
      </c>
      <c r="G1706" s="199"/>
      <c r="H1706" s="200"/>
      <c r="I1706" s="200"/>
    </row>
    <row r="1707" spans="1:9" s="202" customFormat="1" ht="12">
      <c r="A1707" s="150">
        <v>540818</v>
      </c>
      <c r="B1707" s="157" t="s">
        <v>992</v>
      </c>
      <c r="C1707" s="211">
        <v>214527245</v>
      </c>
      <c r="D1707" s="160" t="s">
        <v>491</v>
      </c>
      <c r="E1707" s="173"/>
      <c r="F1707" s="159">
        <v>79631</v>
      </c>
      <c r="G1707" s="199"/>
      <c r="H1707" s="200"/>
      <c r="I1707" s="200"/>
    </row>
    <row r="1708" spans="1:9" s="202" customFormat="1" ht="12">
      <c r="A1708" s="150">
        <v>540818</v>
      </c>
      <c r="B1708" s="157" t="s">
        <v>992</v>
      </c>
      <c r="C1708" s="211">
        <v>215027250</v>
      </c>
      <c r="D1708" s="160" t="s">
        <v>492</v>
      </c>
      <c r="E1708" s="173"/>
      <c r="F1708" s="159">
        <v>212707</v>
      </c>
      <c r="G1708" s="199"/>
      <c r="H1708" s="200"/>
      <c r="I1708" s="200"/>
    </row>
    <row r="1709" spans="1:9" s="202" customFormat="1" ht="12">
      <c r="A1709" s="150">
        <v>540818</v>
      </c>
      <c r="B1709" s="157" t="s">
        <v>992</v>
      </c>
      <c r="C1709" s="211">
        <v>216127361</v>
      </c>
      <c r="D1709" s="160" t="s">
        <v>493</v>
      </c>
      <c r="E1709" s="173"/>
      <c r="F1709" s="159">
        <v>533663</v>
      </c>
      <c r="G1709" s="199"/>
      <c r="H1709" s="200"/>
      <c r="I1709" s="200"/>
    </row>
    <row r="1710" spans="1:9" s="202" customFormat="1" ht="12">
      <c r="A1710" s="150">
        <v>540818</v>
      </c>
      <c r="B1710" s="157" t="s">
        <v>992</v>
      </c>
      <c r="C1710" s="211">
        <v>217227372</v>
      </c>
      <c r="D1710" s="160" t="s">
        <v>494</v>
      </c>
      <c r="E1710" s="173"/>
      <c r="F1710" s="159">
        <v>43473</v>
      </c>
      <c r="G1710" s="199"/>
      <c r="H1710" s="200"/>
      <c r="I1710" s="200"/>
    </row>
    <row r="1711" spans="1:9" s="202" customFormat="1" ht="12">
      <c r="A1711" s="150">
        <v>540818</v>
      </c>
      <c r="B1711" s="157" t="s">
        <v>992</v>
      </c>
      <c r="C1711" s="211">
        <v>211327413</v>
      </c>
      <c r="D1711" s="160" t="s">
        <v>495</v>
      </c>
      <c r="E1711" s="173"/>
      <c r="F1711" s="159">
        <v>158368</v>
      </c>
      <c r="G1711" s="199"/>
      <c r="H1711" s="200"/>
      <c r="I1711" s="200"/>
    </row>
    <row r="1712" spans="1:9" s="202" customFormat="1" ht="12">
      <c r="A1712" s="150">
        <v>540818</v>
      </c>
      <c r="B1712" s="157" t="s">
        <v>992</v>
      </c>
      <c r="C1712" s="211">
        <v>212527425</v>
      </c>
      <c r="D1712" s="160" t="s">
        <v>496</v>
      </c>
      <c r="E1712" s="173"/>
      <c r="F1712" s="159">
        <v>141259</v>
      </c>
      <c r="G1712" s="199"/>
      <c r="H1712" s="200"/>
      <c r="I1712" s="200"/>
    </row>
    <row r="1713" spans="1:9" s="202" customFormat="1" ht="12">
      <c r="A1713" s="150">
        <v>540818</v>
      </c>
      <c r="B1713" s="157" t="s">
        <v>992</v>
      </c>
      <c r="C1713" s="211">
        <v>213027430</v>
      </c>
      <c r="D1713" s="160" t="s">
        <v>497</v>
      </c>
      <c r="E1713" s="173"/>
      <c r="F1713" s="159">
        <v>215476</v>
      </c>
      <c r="G1713" s="199"/>
      <c r="H1713" s="200"/>
      <c r="I1713" s="200"/>
    </row>
    <row r="1714" spans="1:9" s="202" customFormat="1" ht="12">
      <c r="A1714" s="150">
        <v>540818</v>
      </c>
      <c r="B1714" s="157" t="s">
        <v>992</v>
      </c>
      <c r="C1714" s="211">
        <v>215027450</v>
      </c>
      <c r="D1714" s="160" t="s">
        <v>498</v>
      </c>
      <c r="E1714" s="173"/>
      <c r="F1714" s="159">
        <v>161629</v>
      </c>
      <c r="G1714" s="199"/>
      <c r="H1714" s="200"/>
      <c r="I1714" s="200"/>
    </row>
    <row r="1715" spans="1:9" s="202" customFormat="1" ht="12">
      <c r="A1715" s="150">
        <v>540818</v>
      </c>
      <c r="B1715" s="157" t="s">
        <v>992</v>
      </c>
      <c r="C1715" s="211">
        <v>219127491</v>
      </c>
      <c r="D1715" s="160" t="s">
        <v>499</v>
      </c>
      <c r="E1715" s="173"/>
      <c r="F1715" s="159">
        <v>94292</v>
      </c>
      <c r="G1715" s="199"/>
      <c r="H1715" s="200"/>
      <c r="I1715" s="200"/>
    </row>
    <row r="1716" spans="1:9" s="202" customFormat="1" ht="12">
      <c r="A1716" s="150">
        <v>540818</v>
      </c>
      <c r="B1716" s="157" t="s">
        <v>992</v>
      </c>
      <c r="C1716" s="211">
        <v>219527495</v>
      </c>
      <c r="D1716" s="160" t="s">
        <v>500</v>
      </c>
      <c r="E1716" s="173"/>
      <c r="F1716" s="159">
        <v>110478</v>
      </c>
      <c r="G1716" s="199"/>
      <c r="H1716" s="200"/>
      <c r="I1716" s="200"/>
    </row>
    <row r="1717" spans="1:9" s="202" customFormat="1" ht="12">
      <c r="A1717" s="150">
        <v>540818</v>
      </c>
      <c r="B1717" s="157" t="s">
        <v>992</v>
      </c>
      <c r="C1717" s="211">
        <v>218027580</v>
      </c>
      <c r="D1717" s="160" t="s">
        <v>501</v>
      </c>
      <c r="E1717" s="173"/>
      <c r="F1717" s="159">
        <v>93130</v>
      </c>
      <c r="G1717" s="199"/>
      <c r="H1717" s="200"/>
      <c r="I1717" s="200"/>
    </row>
    <row r="1718" spans="1:9" s="202" customFormat="1" ht="12">
      <c r="A1718" s="150">
        <v>540818</v>
      </c>
      <c r="B1718" s="157" t="s">
        <v>992</v>
      </c>
      <c r="C1718" s="211">
        <v>210027600</v>
      </c>
      <c r="D1718" s="160" t="s">
        <v>502</v>
      </c>
      <c r="E1718" s="173"/>
      <c r="F1718" s="159">
        <v>145853</v>
      </c>
      <c r="G1718" s="199"/>
      <c r="H1718" s="200"/>
      <c r="I1718" s="200"/>
    </row>
    <row r="1719" spans="1:9" s="202" customFormat="1" ht="12">
      <c r="A1719" s="150">
        <v>540818</v>
      </c>
      <c r="B1719" s="157" t="s">
        <v>992</v>
      </c>
      <c r="C1719" s="211">
        <v>211527615</v>
      </c>
      <c r="D1719" s="160" t="s">
        <v>503</v>
      </c>
      <c r="E1719" s="173"/>
      <c r="F1719" s="159">
        <v>440452</v>
      </c>
      <c r="G1719" s="199"/>
      <c r="H1719" s="200"/>
      <c r="I1719" s="200"/>
    </row>
    <row r="1720" spans="1:9" s="202" customFormat="1" ht="12">
      <c r="A1720" s="150">
        <v>540818</v>
      </c>
      <c r="B1720" s="157" t="s">
        <v>992</v>
      </c>
      <c r="C1720" s="211">
        <v>216027660</v>
      </c>
      <c r="D1720" s="160" t="s">
        <v>504</v>
      </c>
      <c r="E1720" s="173"/>
      <c r="F1720" s="159">
        <v>64267</v>
      </c>
      <c r="G1720" s="199"/>
      <c r="H1720" s="200"/>
      <c r="I1720" s="200"/>
    </row>
    <row r="1721" spans="1:9" s="202" customFormat="1" ht="12">
      <c r="A1721" s="150">
        <v>540818</v>
      </c>
      <c r="B1721" s="157" t="s">
        <v>992</v>
      </c>
      <c r="C1721" s="211">
        <v>214527745</v>
      </c>
      <c r="D1721" s="160" t="s">
        <v>505</v>
      </c>
      <c r="E1721" s="173"/>
      <c r="F1721" s="159">
        <v>64729</v>
      </c>
      <c r="G1721" s="199"/>
      <c r="H1721" s="200"/>
      <c r="I1721" s="200"/>
    </row>
    <row r="1722" spans="1:9" s="202" customFormat="1" ht="12">
      <c r="A1722" s="150">
        <v>540818</v>
      </c>
      <c r="B1722" s="157" t="s">
        <v>992</v>
      </c>
      <c r="C1722" s="211">
        <v>218727787</v>
      </c>
      <c r="D1722" s="160" t="s">
        <v>506</v>
      </c>
      <c r="E1722" s="173"/>
      <c r="F1722" s="159">
        <v>321584</v>
      </c>
      <c r="G1722" s="199"/>
      <c r="H1722" s="200"/>
      <c r="I1722" s="200"/>
    </row>
    <row r="1723" spans="1:9" s="202" customFormat="1" ht="12">
      <c r="A1723" s="150">
        <v>540818</v>
      </c>
      <c r="B1723" s="157" t="s">
        <v>992</v>
      </c>
      <c r="C1723" s="211">
        <v>210027800</v>
      </c>
      <c r="D1723" s="160" t="s">
        <v>507</v>
      </c>
      <c r="E1723" s="173"/>
      <c r="F1723" s="159">
        <v>184561</v>
      </c>
      <c r="G1723" s="199"/>
      <c r="H1723" s="200"/>
      <c r="I1723" s="200"/>
    </row>
    <row r="1724" spans="1:9" s="202" customFormat="1" ht="12">
      <c r="A1724" s="150">
        <v>540818</v>
      </c>
      <c r="B1724" s="157" t="s">
        <v>992</v>
      </c>
      <c r="C1724" s="211">
        <v>211027810</v>
      </c>
      <c r="D1724" s="160" t="s">
        <v>508</v>
      </c>
      <c r="E1724" s="173"/>
      <c r="F1724" s="159">
        <v>98088</v>
      </c>
      <c r="G1724" s="199"/>
      <c r="H1724" s="200"/>
      <c r="I1724" s="200"/>
    </row>
    <row r="1725" spans="1:9" s="202" customFormat="1" ht="12">
      <c r="A1725" s="150">
        <v>540818</v>
      </c>
      <c r="B1725" s="157" t="s">
        <v>992</v>
      </c>
      <c r="C1725" s="211">
        <v>210641006</v>
      </c>
      <c r="D1725" s="160" t="s">
        <v>509</v>
      </c>
      <c r="E1725" s="173"/>
      <c r="F1725" s="159">
        <v>254140</v>
      </c>
      <c r="G1725" s="199"/>
      <c r="H1725" s="200"/>
      <c r="I1725" s="200"/>
    </row>
    <row r="1726" spans="1:9" s="202" customFormat="1" ht="12">
      <c r="A1726" s="150">
        <v>540818</v>
      </c>
      <c r="B1726" s="157" t="s">
        <v>992</v>
      </c>
      <c r="C1726" s="211">
        <v>211341013</v>
      </c>
      <c r="D1726" s="160" t="s">
        <v>510</v>
      </c>
      <c r="E1726" s="173"/>
      <c r="F1726" s="159">
        <v>102648</v>
      </c>
      <c r="G1726" s="199"/>
      <c r="H1726" s="200"/>
      <c r="I1726" s="200"/>
    </row>
    <row r="1727" spans="1:9" s="202" customFormat="1" ht="12">
      <c r="A1727" s="150">
        <v>540818</v>
      </c>
      <c r="B1727" s="157" t="s">
        <v>992</v>
      </c>
      <c r="C1727" s="211">
        <v>211641016</v>
      </c>
      <c r="D1727" s="160" t="s">
        <v>511</v>
      </c>
      <c r="E1727" s="173"/>
      <c r="F1727" s="159">
        <v>203571</v>
      </c>
      <c r="G1727" s="199"/>
      <c r="H1727" s="200"/>
      <c r="I1727" s="200"/>
    </row>
    <row r="1728" spans="1:9" s="202" customFormat="1" ht="12">
      <c r="A1728" s="150">
        <v>540818</v>
      </c>
      <c r="B1728" s="157" t="s">
        <v>992</v>
      </c>
      <c r="C1728" s="211">
        <v>212041020</v>
      </c>
      <c r="D1728" s="160" t="s">
        <v>512</v>
      </c>
      <c r="E1728" s="173"/>
      <c r="F1728" s="159">
        <v>262272</v>
      </c>
      <c r="G1728" s="199"/>
      <c r="H1728" s="200"/>
      <c r="I1728" s="200"/>
    </row>
    <row r="1729" spans="1:9" s="202" customFormat="1" ht="12">
      <c r="A1729" s="150">
        <v>540818</v>
      </c>
      <c r="B1729" s="157" t="s">
        <v>992</v>
      </c>
      <c r="C1729" s="211">
        <v>212641026</v>
      </c>
      <c r="D1729" s="160" t="s">
        <v>513</v>
      </c>
      <c r="E1729" s="173"/>
      <c r="F1729" s="159">
        <v>43311</v>
      </c>
      <c r="G1729" s="199"/>
      <c r="H1729" s="200"/>
      <c r="I1729" s="200"/>
    </row>
    <row r="1730" spans="1:9" s="202" customFormat="1" ht="12">
      <c r="A1730" s="150">
        <v>540818</v>
      </c>
      <c r="B1730" s="157" t="s">
        <v>992</v>
      </c>
      <c r="C1730" s="211">
        <v>217841078</v>
      </c>
      <c r="D1730" s="160" t="s">
        <v>514</v>
      </c>
      <c r="E1730" s="173"/>
      <c r="F1730" s="159">
        <v>93296</v>
      </c>
      <c r="G1730" s="199"/>
      <c r="H1730" s="200"/>
      <c r="I1730" s="200"/>
    </row>
    <row r="1731" spans="1:9" s="202" customFormat="1" ht="12">
      <c r="A1731" s="150">
        <v>540818</v>
      </c>
      <c r="B1731" s="157" t="s">
        <v>992</v>
      </c>
      <c r="C1731" s="211">
        <v>213241132</v>
      </c>
      <c r="D1731" s="160" t="s">
        <v>515</v>
      </c>
      <c r="E1731" s="173"/>
      <c r="F1731" s="159">
        <v>343673</v>
      </c>
      <c r="G1731" s="199"/>
      <c r="H1731" s="200"/>
      <c r="I1731" s="200"/>
    </row>
    <row r="1732" spans="1:9" s="202" customFormat="1" ht="12">
      <c r="A1732" s="150">
        <v>540818</v>
      </c>
      <c r="B1732" s="157" t="s">
        <v>992</v>
      </c>
      <c r="C1732" s="211">
        <v>210641206</v>
      </c>
      <c r="D1732" s="160" t="s">
        <v>516</v>
      </c>
      <c r="E1732" s="173"/>
      <c r="F1732" s="159">
        <v>107807</v>
      </c>
      <c r="G1732" s="199"/>
      <c r="H1732" s="200"/>
      <c r="I1732" s="200"/>
    </row>
    <row r="1733" spans="1:9" s="202" customFormat="1" ht="12">
      <c r="A1733" s="150">
        <v>540818</v>
      </c>
      <c r="B1733" s="157" t="s">
        <v>992</v>
      </c>
      <c r="C1733" s="211">
        <v>214441244</v>
      </c>
      <c r="D1733" s="160" t="s">
        <v>517</v>
      </c>
      <c r="E1733" s="173"/>
      <c r="F1733" s="159">
        <v>38816</v>
      </c>
      <c r="G1733" s="199"/>
      <c r="H1733" s="200"/>
      <c r="I1733" s="200"/>
    </row>
    <row r="1734" spans="1:9" s="202" customFormat="1" ht="12">
      <c r="A1734" s="150">
        <v>540818</v>
      </c>
      <c r="B1734" s="157" t="s">
        <v>992</v>
      </c>
      <c r="C1734" s="211">
        <v>219841298</v>
      </c>
      <c r="D1734" s="160" t="s">
        <v>518</v>
      </c>
      <c r="E1734" s="173"/>
      <c r="F1734" s="159">
        <v>693203</v>
      </c>
      <c r="G1734" s="199"/>
      <c r="H1734" s="200"/>
      <c r="I1734" s="200"/>
    </row>
    <row r="1735" spans="1:9" s="202" customFormat="1" ht="12">
      <c r="A1735" s="150">
        <v>540818</v>
      </c>
      <c r="B1735" s="157" t="s">
        <v>992</v>
      </c>
      <c r="C1735" s="211">
        <v>210641306</v>
      </c>
      <c r="D1735" s="160" t="s">
        <v>519</v>
      </c>
      <c r="E1735" s="173"/>
      <c r="F1735" s="159">
        <v>328192</v>
      </c>
      <c r="G1735" s="199"/>
      <c r="H1735" s="200"/>
      <c r="I1735" s="200"/>
    </row>
    <row r="1736" spans="1:9" s="202" customFormat="1" ht="12">
      <c r="A1736" s="150">
        <v>540818</v>
      </c>
      <c r="B1736" s="157" t="s">
        <v>992</v>
      </c>
      <c r="C1736" s="211">
        <v>211941319</v>
      </c>
      <c r="D1736" s="160" t="s">
        <v>520</v>
      </c>
      <c r="E1736" s="173"/>
      <c r="F1736" s="159">
        <v>205614</v>
      </c>
      <c r="G1736" s="199"/>
      <c r="H1736" s="200"/>
      <c r="I1736" s="200"/>
    </row>
    <row r="1737" spans="1:9" s="202" customFormat="1" ht="12">
      <c r="A1737" s="150">
        <v>540818</v>
      </c>
      <c r="B1737" s="157" t="s">
        <v>992</v>
      </c>
      <c r="C1737" s="211">
        <v>214941349</v>
      </c>
      <c r="D1737" s="160" t="s">
        <v>521</v>
      </c>
      <c r="E1737" s="173"/>
      <c r="F1737" s="159">
        <v>75091</v>
      </c>
      <c r="G1737" s="199"/>
      <c r="H1737" s="200"/>
      <c r="I1737" s="200"/>
    </row>
    <row r="1738" spans="1:9" s="202" customFormat="1" ht="12">
      <c r="A1738" s="150">
        <v>540818</v>
      </c>
      <c r="B1738" s="157" t="s">
        <v>992</v>
      </c>
      <c r="C1738" s="211">
        <v>215741357</v>
      </c>
      <c r="D1738" s="160" t="s">
        <v>522</v>
      </c>
      <c r="E1738" s="173"/>
      <c r="F1738" s="159">
        <v>138105</v>
      </c>
      <c r="G1738" s="199"/>
      <c r="H1738" s="200"/>
      <c r="I1738" s="200"/>
    </row>
    <row r="1739" spans="1:9" s="202" customFormat="1" ht="12">
      <c r="A1739" s="150">
        <v>540818</v>
      </c>
      <c r="B1739" s="157" t="s">
        <v>992</v>
      </c>
      <c r="C1739" s="211">
        <v>215941359</v>
      </c>
      <c r="D1739" s="160" t="s">
        <v>523</v>
      </c>
      <c r="E1739" s="173"/>
      <c r="F1739" s="159">
        <v>240216</v>
      </c>
      <c r="G1739" s="199"/>
      <c r="H1739" s="200"/>
      <c r="I1739" s="200"/>
    </row>
    <row r="1740" spans="1:9" s="202" customFormat="1" ht="12">
      <c r="A1740" s="150">
        <v>540818</v>
      </c>
      <c r="B1740" s="157" t="s">
        <v>992</v>
      </c>
      <c r="C1740" s="211">
        <v>217841378</v>
      </c>
      <c r="D1740" s="160" t="s">
        <v>524</v>
      </c>
      <c r="E1740" s="173"/>
      <c r="F1740" s="159">
        <v>148534</v>
      </c>
      <c r="G1740" s="199"/>
      <c r="H1740" s="200"/>
      <c r="I1740" s="200"/>
    </row>
    <row r="1741" spans="1:9" s="202" customFormat="1" ht="12">
      <c r="A1741" s="150">
        <v>540818</v>
      </c>
      <c r="B1741" s="157" t="s">
        <v>992</v>
      </c>
      <c r="C1741" s="211">
        <v>219641396</v>
      </c>
      <c r="D1741" s="160" t="s">
        <v>525</v>
      </c>
      <c r="E1741" s="173"/>
      <c r="F1741" s="159">
        <v>567084</v>
      </c>
      <c r="G1741" s="199"/>
      <c r="H1741" s="200"/>
      <c r="I1741" s="200"/>
    </row>
    <row r="1742" spans="1:9" s="202" customFormat="1" ht="12">
      <c r="A1742" s="150">
        <v>540818</v>
      </c>
      <c r="B1742" s="157" t="s">
        <v>992</v>
      </c>
      <c r="C1742" s="211">
        <v>218341483</v>
      </c>
      <c r="D1742" s="160" t="s">
        <v>526</v>
      </c>
      <c r="E1742" s="173"/>
      <c r="F1742" s="159">
        <v>85208</v>
      </c>
      <c r="G1742" s="199"/>
      <c r="H1742" s="200"/>
      <c r="I1742" s="200"/>
    </row>
    <row r="1743" spans="1:9" s="202" customFormat="1" ht="12">
      <c r="A1743" s="150">
        <v>540818</v>
      </c>
      <c r="B1743" s="157" t="s">
        <v>992</v>
      </c>
      <c r="C1743" s="211">
        <v>210341503</v>
      </c>
      <c r="D1743" s="160" t="s">
        <v>527</v>
      </c>
      <c r="E1743" s="173"/>
      <c r="F1743" s="159">
        <v>109022</v>
      </c>
      <c r="G1743" s="199"/>
      <c r="H1743" s="200"/>
      <c r="I1743" s="200"/>
    </row>
    <row r="1744" spans="1:9" s="202" customFormat="1" ht="12">
      <c r="A1744" s="150">
        <v>540818</v>
      </c>
      <c r="B1744" s="157" t="s">
        <v>992</v>
      </c>
      <c r="C1744" s="211">
        <v>211841518</v>
      </c>
      <c r="D1744" s="160" t="s">
        <v>528</v>
      </c>
      <c r="E1744" s="173"/>
      <c r="F1744" s="159">
        <v>62878</v>
      </c>
      <c r="G1744" s="199"/>
      <c r="H1744" s="200"/>
      <c r="I1744" s="200"/>
    </row>
    <row r="1745" spans="1:9" s="202" customFormat="1" ht="12">
      <c r="A1745" s="150">
        <v>540818</v>
      </c>
      <c r="B1745" s="157" t="s">
        <v>992</v>
      </c>
      <c r="C1745" s="211">
        <v>212441524</v>
      </c>
      <c r="D1745" s="160" t="s">
        <v>529</v>
      </c>
      <c r="E1745" s="173"/>
      <c r="F1745" s="159">
        <v>261137</v>
      </c>
      <c r="G1745" s="199"/>
      <c r="H1745" s="200"/>
      <c r="I1745" s="200"/>
    </row>
    <row r="1746" spans="1:9" s="202" customFormat="1" ht="12">
      <c r="A1746" s="150">
        <v>540818</v>
      </c>
      <c r="B1746" s="157" t="s">
        <v>992</v>
      </c>
      <c r="C1746" s="211">
        <v>213041530</v>
      </c>
      <c r="D1746" s="160" t="s">
        <v>530</v>
      </c>
      <c r="E1746" s="173"/>
      <c r="F1746" s="159">
        <v>119675</v>
      </c>
      <c r="G1746" s="199"/>
      <c r="H1746" s="200"/>
      <c r="I1746" s="200"/>
    </row>
    <row r="1747" spans="1:9" s="202" customFormat="1" ht="12">
      <c r="A1747" s="150">
        <v>540818</v>
      </c>
      <c r="B1747" s="157" t="s">
        <v>992</v>
      </c>
      <c r="C1747" s="211">
        <v>214841548</v>
      </c>
      <c r="D1747" s="160" t="s">
        <v>531</v>
      </c>
      <c r="E1747" s="173"/>
      <c r="F1747" s="159">
        <v>147624</v>
      </c>
      <c r="G1747" s="199"/>
      <c r="H1747" s="200"/>
      <c r="I1747" s="200"/>
    </row>
    <row r="1748" spans="1:9" s="202" customFormat="1" ht="12">
      <c r="A1748" s="150">
        <v>540818</v>
      </c>
      <c r="B1748" s="157" t="s">
        <v>992</v>
      </c>
      <c r="C1748" s="211">
        <v>215141551</v>
      </c>
      <c r="D1748" s="160" t="s">
        <v>532</v>
      </c>
      <c r="E1748" s="173"/>
      <c r="F1748" s="159">
        <v>1135121</v>
      </c>
      <c r="G1748" s="199"/>
      <c r="H1748" s="200"/>
      <c r="I1748" s="200"/>
    </row>
    <row r="1749" spans="1:9" s="202" customFormat="1" ht="12">
      <c r="A1749" s="150">
        <v>540818</v>
      </c>
      <c r="B1749" s="157" t="s">
        <v>992</v>
      </c>
      <c r="C1749" s="211">
        <v>211541615</v>
      </c>
      <c r="D1749" s="160" t="s">
        <v>533</v>
      </c>
      <c r="E1749" s="173"/>
      <c r="F1749" s="159">
        <v>203707</v>
      </c>
      <c r="G1749" s="199"/>
      <c r="H1749" s="200"/>
      <c r="I1749" s="200"/>
    </row>
    <row r="1750" spans="1:9" s="202" customFormat="1" ht="12">
      <c r="A1750" s="150">
        <v>540818</v>
      </c>
      <c r="B1750" s="157" t="s">
        <v>992</v>
      </c>
      <c r="C1750" s="211">
        <v>216041660</v>
      </c>
      <c r="D1750" s="160" t="s">
        <v>534</v>
      </c>
      <c r="E1750" s="173"/>
      <c r="F1750" s="159">
        <v>104781</v>
      </c>
      <c r="G1750" s="199"/>
      <c r="H1750" s="200"/>
      <c r="I1750" s="200"/>
    </row>
    <row r="1751" spans="1:9" s="202" customFormat="1" ht="12">
      <c r="A1751" s="150">
        <v>540818</v>
      </c>
      <c r="B1751" s="157" t="s">
        <v>992</v>
      </c>
      <c r="C1751" s="211">
        <v>216841668</v>
      </c>
      <c r="D1751" s="160" t="s">
        <v>535</v>
      </c>
      <c r="E1751" s="173"/>
      <c r="F1751" s="159">
        <v>309247</v>
      </c>
      <c r="G1751" s="199"/>
      <c r="H1751" s="200"/>
      <c r="I1751" s="200"/>
    </row>
    <row r="1752" spans="1:9" s="202" customFormat="1" ht="12">
      <c r="A1752" s="150">
        <v>540818</v>
      </c>
      <c r="B1752" s="157" t="s">
        <v>992</v>
      </c>
      <c r="C1752" s="211">
        <v>217641676</v>
      </c>
      <c r="D1752" s="160" t="s">
        <v>536</v>
      </c>
      <c r="E1752" s="173"/>
      <c r="F1752" s="159">
        <v>113317</v>
      </c>
      <c r="G1752" s="199"/>
      <c r="H1752" s="200"/>
      <c r="I1752" s="200"/>
    </row>
    <row r="1753" spans="1:9" s="202" customFormat="1" ht="12">
      <c r="A1753" s="150">
        <v>540818</v>
      </c>
      <c r="B1753" s="157" t="s">
        <v>992</v>
      </c>
      <c r="C1753" s="211">
        <v>217041770</v>
      </c>
      <c r="D1753" s="160" t="s">
        <v>537</v>
      </c>
      <c r="E1753" s="173"/>
      <c r="F1753" s="159">
        <v>166731</v>
      </c>
      <c r="G1753" s="199"/>
      <c r="H1753" s="200"/>
      <c r="I1753" s="200"/>
    </row>
    <row r="1754" spans="1:9" s="202" customFormat="1" ht="12">
      <c r="A1754" s="150">
        <v>540818</v>
      </c>
      <c r="B1754" s="157" t="s">
        <v>992</v>
      </c>
      <c r="C1754" s="211">
        <v>219141791</v>
      </c>
      <c r="D1754" s="160" t="s">
        <v>538</v>
      </c>
      <c r="E1754" s="173"/>
      <c r="F1754" s="159">
        <v>188952</v>
      </c>
      <c r="G1754" s="199"/>
      <c r="H1754" s="200"/>
      <c r="I1754" s="200"/>
    </row>
    <row r="1755" spans="1:9" s="202" customFormat="1" ht="12">
      <c r="A1755" s="150">
        <v>540818</v>
      </c>
      <c r="B1755" s="157" t="s">
        <v>992</v>
      </c>
      <c r="C1755" s="211">
        <v>219741797</v>
      </c>
      <c r="D1755" s="160" t="s">
        <v>539</v>
      </c>
      <c r="E1755" s="173"/>
      <c r="F1755" s="159">
        <v>106825</v>
      </c>
      <c r="G1755" s="199"/>
      <c r="H1755" s="200"/>
      <c r="I1755" s="200"/>
    </row>
    <row r="1756" spans="1:9" s="202" customFormat="1" ht="12">
      <c r="A1756" s="150">
        <v>540818</v>
      </c>
      <c r="B1756" s="157" t="s">
        <v>992</v>
      </c>
      <c r="C1756" s="211">
        <v>219941799</v>
      </c>
      <c r="D1756" s="160" t="s">
        <v>540</v>
      </c>
      <c r="E1756" s="173"/>
      <c r="F1756" s="159">
        <v>167297</v>
      </c>
      <c r="G1756" s="199"/>
      <c r="H1756" s="200"/>
      <c r="I1756" s="200"/>
    </row>
    <row r="1757" spans="1:9" s="202" customFormat="1" ht="12">
      <c r="A1757" s="150">
        <v>540818</v>
      </c>
      <c r="B1757" s="157" t="s">
        <v>992</v>
      </c>
      <c r="C1757" s="211">
        <v>210141801</v>
      </c>
      <c r="D1757" s="160" t="s">
        <v>541</v>
      </c>
      <c r="E1757" s="173"/>
      <c r="F1757" s="159">
        <v>94022</v>
      </c>
      <c r="G1757" s="199"/>
      <c r="H1757" s="200"/>
      <c r="I1757" s="200"/>
    </row>
    <row r="1758" spans="1:9" s="202" customFormat="1" ht="12">
      <c r="A1758" s="150">
        <v>540818</v>
      </c>
      <c r="B1758" s="157" t="s">
        <v>992</v>
      </c>
      <c r="C1758" s="211">
        <v>210741807</v>
      </c>
      <c r="D1758" s="160" t="s">
        <v>542</v>
      </c>
      <c r="E1758" s="173"/>
      <c r="F1758" s="159">
        <v>217372</v>
      </c>
      <c r="G1758" s="199"/>
      <c r="H1758" s="200"/>
      <c r="I1758" s="200"/>
    </row>
    <row r="1759" spans="1:9" s="202" customFormat="1" ht="12">
      <c r="A1759" s="150">
        <v>540818</v>
      </c>
      <c r="B1759" s="157" t="s">
        <v>992</v>
      </c>
      <c r="C1759" s="211">
        <v>217241872</v>
      </c>
      <c r="D1759" s="160" t="s">
        <v>543</v>
      </c>
      <c r="E1759" s="173"/>
      <c r="F1759" s="159">
        <v>83762</v>
      </c>
      <c r="G1759" s="199"/>
      <c r="H1759" s="200"/>
      <c r="I1759" s="200"/>
    </row>
    <row r="1760" spans="1:9" s="202" customFormat="1" ht="12">
      <c r="A1760" s="150">
        <v>540818</v>
      </c>
      <c r="B1760" s="157" t="s">
        <v>992</v>
      </c>
      <c r="C1760" s="211">
        <v>218541885</v>
      </c>
      <c r="D1760" s="160" t="s">
        <v>544</v>
      </c>
      <c r="E1760" s="173"/>
      <c r="F1760" s="159">
        <v>96564</v>
      </c>
      <c r="G1760" s="199"/>
      <c r="H1760" s="200"/>
      <c r="I1760" s="200"/>
    </row>
    <row r="1761" spans="1:9" s="202" customFormat="1" ht="12">
      <c r="A1761" s="150">
        <v>540818</v>
      </c>
      <c r="B1761" s="157" t="s">
        <v>992</v>
      </c>
      <c r="C1761" s="211">
        <v>210144001</v>
      </c>
      <c r="D1761" s="160" t="s">
        <v>545</v>
      </c>
      <c r="E1761" s="173"/>
      <c r="F1761" s="159">
        <v>1526815</v>
      </c>
      <c r="G1761" s="199"/>
      <c r="H1761" s="200"/>
      <c r="I1761" s="200"/>
    </row>
    <row r="1762" spans="1:9" s="202" customFormat="1" ht="12">
      <c r="A1762" s="150">
        <v>540818</v>
      </c>
      <c r="B1762" s="157" t="s">
        <v>992</v>
      </c>
      <c r="C1762" s="211">
        <v>213544035</v>
      </c>
      <c r="D1762" s="160" t="s">
        <v>546</v>
      </c>
      <c r="E1762" s="173"/>
      <c r="F1762" s="159">
        <v>143230</v>
      </c>
      <c r="G1762" s="199"/>
      <c r="H1762" s="200"/>
      <c r="I1762" s="200"/>
    </row>
    <row r="1763" spans="1:9" s="202" customFormat="1" ht="12">
      <c r="A1763" s="150">
        <v>540818</v>
      </c>
      <c r="B1763" s="157" t="s">
        <v>992</v>
      </c>
      <c r="C1763" s="211">
        <v>217844078</v>
      </c>
      <c r="D1763" s="160" t="s">
        <v>547</v>
      </c>
      <c r="E1763" s="173"/>
      <c r="F1763" s="159">
        <v>292826</v>
      </c>
      <c r="G1763" s="199"/>
      <c r="H1763" s="200"/>
      <c r="I1763" s="200"/>
    </row>
    <row r="1764" spans="1:9" s="202" customFormat="1" ht="12">
      <c r="A1764" s="150">
        <v>540818</v>
      </c>
      <c r="B1764" s="157" t="s">
        <v>992</v>
      </c>
      <c r="C1764" s="211">
        <v>219044090</v>
      </c>
      <c r="D1764" s="160" t="s">
        <v>548</v>
      </c>
      <c r="E1764" s="173"/>
      <c r="F1764" s="159">
        <v>280985</v>
      </c>
      <c r="G1764" s="199"/>
      <c r="H1764" s="200"/>
      <c r="I1764" s="200"/>
    </row>
    <row r="1765" spans="1:9" s="202" customFormat="1" ht="12">
      <c r="A1765" s="150">
        <v>540818</v>
      </c>
      <c r="B1765" s="157" t="s">
        <v>992</v>
      </c>
      <c r="C1765" s="211">
        <v>219844098</v>
      </c>
      <c r="D1765" s="160" t="s">
        <v>549</v>
      </c>
      <c r="E1765" s="173"/>
      <c r="F1765" s="159">
        <v>87485</v>
      </c>
      <c r="G1765" s="199"/>
      <c r="H1765" s="200"/>
      <c r="I1765" s="200"/>
    </row>
    <row r="1766" spans="1:9" s="202" customFormat="1" ht="12">
      <c r="A1766" s="150">
        <v>540818</v>
      </c>
      <c r="B1766" s="157" t="s">
        <v>992</v>
      </c>
      <c r="C1766" s="211">
        <v>211044110</v>
      </c>
      <c r="D1766" s="160" t="s">
        <v>550</v>
      </c>
      <c r="E1766" s="173"/>
      <c r="F1766" s="159">
        <v>58564</v>
      </c>
      <c r="G1766" s="199"/>
      <c r="H1766" s="200"/>
      <c r="I1766" s="200"/>
    </row>
    <row r="1767" spans="1:9" s="202" customFormat="1" ht="12">
      <c r="A1767" s="150">
        <v>540818</v>
      </c>
      <c r="B1767" s="157" t="s">
        <v>992</v>
      </c>
      <c r="C1767" s="211">
        <v>217944279</v>
      </c>
      <c r="D1767" s="160" t="s">
        <v>551</v>
      </c>
      <c r="E1767" s="173"/>
      <c r="F1767" s="159">
        <v>388255</v>
      </c>
      <c r="G1767" s="199"/>
      <c r="H1767" s="200"/>
      <c r="I1767" s="200"/>
    </row>
    <row r="1768" spans="1:9" s="202" customFormat="1" ht="12">
      <c r="A1768" s="150">
        <v>540818</v>
      </c>
      <c r="B1768" s="157" t="s">
        <v>992</v>
      </c>
      <c r="C1768" s="211">
        <v>217844378</v>
      </c>
      <c r="D1768" s="160" t="s">
        <v>552</v>
      </c>
      <c r="E1768" s="173"/>
      <c r="F1768" s="159">
        <v>133610</v>
      </c>
      <c r="G1768" s="199"/>
      <c r="H1768" s="200"/>
      <c r="I1768" s="200"/>
    </row>
    <row r="1769" spans="1:9" s="202" customFormat="1" ht="12">
      <c r="A1769" s="150">
        <v>540818</v>
      </c>
      <c r="B1769" s="157" t="s">
        <v>992</v>
      </c>
      <c r="C1769" s="211">
        <v>212044420</v>
      </c>
      <c r="D1769" s="160" t="s">
        <v>553</v>
      </c>
      <c r="E1769" s="173"/>
      <c r="F1769" s="159">
        <v>33924</v>
      </c>
      <c r="G1769" s="199"/>
      <c r="H1769" s="200"/>
      <c r="I1769" s="200"/>
    </row>
    <row r="1770" spans="1:9" s="202" customFormat="1" ht="12">
      <c r="A1770" s="150">
        <v>540818</v>
      </c>
      <c r="B1770" s="157" t="s">
        <v>992</v>
      </c>
      <c r="C1770" s="211">
        <v>216044560</v>
      </c>
      <c r="D1770" s="160" t="s">
        <v>554</v>
      </c>
      <c r="E1770" s="173"/>
      <c r="F1770" s="159">
        <v>911833</v>
      </c>
      <c r="G1770" s="199"/>
      <c r="H1770" s="200"/>
      <c r="I1770" s="200"/>
    </row>
    <row r="1771" spans="1:9" s="202" customFormat="1" ht="12">
      <c r="A1771" s="150">
        <v>540818</v>
      </c>
      <c r="B1771" s="157" t="s">
        <v>992</v>
      </c>
      <c r="C1771" s="211">
        <v>215044650</v>
      </c>
      <c r="D1771" s="160" t="s">
        <v>555</v>
      </c>
      <c r="E1771" s="173"/>
      <c r="F1771" s="159">
        <v>434109</v>
      </c>
      <c r="G1771" s="199"/>
      <c r="H1771" s="200"/>
      <c r="I1771" s="200"/>
    </row>
    <row r="1772" spans="1:9" s="202" customFormat="1" ht="12">
      <c r="A1772" s="150">
        <v>540818</v>
      </c>
      <c r="B1772" s="157" t="s">
        <v>992</v>
      </c>
      <c r="C1772" s="211">
        <v>214744847</v>
      </c>
      <c r="D1772" s="160" t="s">
        <v>556</v>
      </c>
      <c r="E1772" s="173"/>
      <c r="F1772" s="159">
        <v>1090977</v>
      </c>
      <c r="G1772" s="199"/>
      <c r="H1772" s="200"/>
      <c r="I1772" s="200"/>
    </row>
    <row r="1773" spans="1:9" s="202" customFormat="1" ht="12">
      <c r="A1773" s="150">
        <v>540818</v>
      </c>
      <c r="B1773" s="157" t="s">
        <v>992</v>
      </c>
      <c r="C1773" s="211">
        <v>215544855</v>
      </c>
      <c r="D1773" s="160" t="s">
        <v>557</v>
      </c>
      <c r="E1773" s="173"/>
      <c r="F1773" s="159">
        <v>102824</v>
      </c>
      <c r="G1773" s="199"/>
      <c r="H1773" s="200"/>
      <c r="I1773" s="200"/>
    </row>
    <row r="1774" spans="1:9" s="202" customFormat="1" ht="12">
      <c r="A1774" s="150">
        <v>540818</v>
      </c>
      <c r="B1774" s="157" t="s">
        <v>992</v>
      </c>
      <c r="C1774" s="211">
        <v>217444874</v>
      </c>
      <c r="D1774" s="160" t="s">
        <v>558</v>
      </c>
      <c r="E1774" s="173"/>
      <c r="F1774" s="159">
        <v>238211</v>
      </c>
      <c r="G1774" s="199"/>
      <c r="H1774" s="200"/>
      <c r="I1774" s="200"/>
    </row>
    <row r="1775" spans="1:9" s="202" customFormat="1" ht="12">
      <c r="A1775" s="150">
        <v>540818</v>
      </c>
      <c r="B1775" s="157" t="s">
        <v>992</v>
      </c>
      <c r="C1775" s="211">
        <v>213047030</v>
      </c>
      <c r="D1775" s="160" t="s">
        <v>559</v>
      </c>
      <c r="E1775" s="173"/>
      <c r="F1775" s="159">
        <v>178455</v>
      </c>
      <c r="G1775" s="199"/>
      <c r="H1775" s="200"/>
      <c r="I1775" s="200"/>
    </row>
    <row r="1776" spans="1:9" s="202" customFormat="1" ht="12">
      <c r="A1776" s="150">
        <v>540818</v>
      </c>
      <c r="B1776" s="157" t="s">
        <v>992</v>
      </c>
      <c r="C1776" s="211">
        <v>215347053</v>
      </c>
      <c r="D1776" s="160" t="s">
        <v>560</v>
      </c>
      <c r="E1776" s="173"/>
      <c r="F1776" s="159">
        <v>456117</v>
      </c>
      <c r="G1776" s="199"/>
      <c r="H1776" s="200"/>
      <c r="I1776" s="200"/>
    </row>
    <row r="1777" spans="1:9" s="202" customFormat="1" ht="12">
      <c r="A1777" s="150">
        <v>540818</v>
      </c>
      <c r="B1777" s="157" t="s">
        <v>992</v>
      </c>
      <c r="C1777" s="211">
        <v>215847058</v>
      </c>
      <c r="D1777" s="160" t="s">
        <v>561</v>
      </c>
      <c r="E1777" s="173"/>
      <c r="F1777" s="159">
        <v>489040</v>
      </c>
      <c r="G1777" s="199"/>
      <c r="H1777" s="200"/>
      <c r="I1777" s="200"/>
    </row>
    <row r="1778" spans="1:9" s="202" customFormat="1" ht="12">
      <c r="A1778" s="150">
        <v>540818</v>
      </c>
      <c r="B1778" s="157" t="s">
        <v>992</v>
      </c>
      <c r="C1778" s="211">
        <v>216147161</v>
      </c>
      <c r="D1778" s="160" t="s">
        <v>562</v>
      </c>
      <c r="E1778" s="173"/>
      <c r="F1778" s="159">
        <v>127260</v>
      </c>
      <c r="G1778" s="199"/>
      <c r="H1778" s="200"/>
      <c r="I1778" s="200"/>
    </row>
    <row r="1779" spans="1:9" s="202" customFormat="1" ht="12">
      <c r="A1779" s="150">
        <v>540818</v>
      </c>
      <c r="B1779" s="157" t="s">
        <v>992</v>
      </c>
      <c r="C1779" s="211">
        <v>217047170</v>
      </c>
      <c r="D1779" s="160" t="s">
        <v>563</v>
      </c>
      <c r="E1779" s="173"/>
      <c r="F1779" s="159">
        <v>263084</v>
      </c>
      <c r="G1779" s="199"/>
      <c r="H1779" s="200"/>
      <c r="I1779" s="200"/>
    </row>
    <row r="1780" spans="1:9" s="202" customFormat="1" ht="12">
      <c r="A1780" s="150">
        <v>540818</v>
      </c>
      <c r="B1780" s="157" t="s">
        <v>992</v>
      </c>
      <c r="C1780" s="211">
        <v>210547205</v>
      </c>
      <c r="D1780" s="160" t="s">
        <v>564</v>
      </c>
      <c r="E1780" s="173"/>
      <c r="F1780" s="159">
        <v>160051</v>
      </c>
      <c r="G1780" s="199"/>
      <c r="H1780" s="200"/>
      <c r="I1780" s="200"/>
    </row>
    <row r="1781" spans="1:9" s="202" customFormat="1" ht="12">
      <c r="A1781" s="150">
        <v>540818</v>
      </c>
      <c r="B1781" s="157" t="s">
        <v>992</v>
      </c>
      <c r="C1781" s="211">
        <v>214547245</v>
      </c>
      <c r="D1781" s="160" t="s">
        <v>565</v>
      </c>
      <c r="E1781" s="173"/>
      <c r="F1781" s="159">
        <v>1060757</v>
      </c>
      <c r="G1781" s="199"/>
      <c r="H1781" s="200"/>
      <c r="I1781" s="200"/>
    </row>
    <row r="1782" spans="1:9" s="202" customFormat="1" ht="12">
      <c r="A1782" s="150">
        <v>540818</v>
      </c>
      <c r="B1782" s="157" t="s">
        <v>992</v>
      </c>
      <c r="C1782" s="211">
        <v>215847258</v>
      </c>
      <c r="D1782" s="160" t="s">
        <v>566</v>
      </c>
      <c r="E1782" s="173"/>
      <c r="F1782" s="159">
        <v>217546</v>
      </c>
      <c r="G1782" s="199"/>
      <c r="H1782" s="200"/>
      <c r="I1782" s="200"/>
    </row>
    <row r="1783" spans="1:9" s="202" customFormat="1" ht="12">
      <c r="A1783" s="150">
        <v>540818</v>
      </c>
      <c r="B1783" s="157" t="s">
        <v>992</v>
      </c>
      <c r="C1783" s="211">
        <v>216847268</v>
      </c>
      <c r="D1783" s="160" t="s">
        <v>567</v>
      </c>
      <c r="E1783" s="173"/>
      <c r="F1783" s="159">
        <v>304570</v>
      </c>
      <c r="G1783" s="199"/>
      <c r="H1783" s="200"/>
      <c r="I1783" s="200"/>
    </row>
    <row r="1784" spans="1:9" s="202" customFormat="1" ht="12">
      <c r="A1784" s="150">
        <v>540818</v>
      </c>
      <c r="B1784" s="157" t="s">
        <v>992</v>
      </c>
      <c r="C1784" s="211">
        <v>218847288</v>
      </c>
      <c r="D1784" s="160" t="s">
        <v>568</v>
      </c>
      <c r="E1784" s="173"/>
      <c r="F1784" s="159">
        <v>672092</v>
      </c>
      <c r="G1784" s="199"/>
      <c r="H1784" s="200"/>
      <c r="I1784" s="200"/>
    </row>
    <row r="1785" spans="1:9" s="202" customFormat="1" ht="12">
      <c r="A1785" s="150">
        <v>540818</v>
      </c>
      <c r="B1785" s="157" t="s">
        <v>992</v>
      </c>
      <c r="C1785" s="211">
        <v>211847318</v>
      </c>
      <c r="D1785" s="160" t="s">
        <v>569</v>
      </c>
      <c r="E1785" s="173"/>
      <c r="F1785" s="159">
        <v>485942</v>
      </c>
      <c r="G1785" s="199"/>
      <c r="H1785" s="200"/>
      <c r="I1785" s="200"/>
    </row>
    <row r="1786" spans="1:9" s="202" customFormat="1" ht="12">
      <c r="A1786" s="150">
        <v>540818</v>
      </c>
      <c r="B1786" s="157" t="s">
        <v>992</v>
      </c>
      <c r="C1786" s="211">
        <v>216047460</v>
      </c>
      <c r="D1786" s="160" t="s">
        <v>570</v>
      </c>
      <c r="E1786" s="173"/>
      <c r="F1786" s="159">
        <v>316448</v>
      </c>
      <c r="G1786" s="199"/>
      <c r="H1786" s="200"/>
      <c r="I1786" s="200"/>
    </row>
    <row r="1787" spans="1:9" s="202" customFormat="1" ht="12">
      <c r="A1787" s="150">
        <v>540818</v>
      </c>
      <c r="B1787" s="157" t="s">
        <v>992</v>
      </c>
      <c r="C1787" s="211">
        <v>214147541</v>
      </c>
      <c r="D1787" s="160" t="s">
        <v>571</v>
      </c>
      <c r="E1787" s="173"/>
      <c r="F1787" s="159">
        <v>152584</v>
      </c>
      <c r="G1787" s="199"/>
      <c r="H1787" s="200"/>
      <c r="I1787" s="200"/>
    </row>
    <row r="1788" spans="1:9" s="202" customFormat="1" ht="12">
      <c r="A1788" s="150">
        <v>540818</v>
      </c>
      <c r="B1788" s="157" t="s">
        <v>992</v>
      </c>
      <c r="C1788" s="211">
        <v>214547545</v>
      </c>
      <c r="D1788" s="160" t="s">
        <v>572</v>
      </c>
      <c r="E1788" s="173"/>
      <c r="F1788" s="159">
        <v>279983</v>
      </c>
      <c r="G1788" s="199"/>
      <c r="H1788" s="200"/>
      <c r="I1788" s="200"/>
    </row>
    <row r="1789" spans="1:9" s="202" customFormat="1" ht="12">
      <c r="A1789" s="150">
        <v>540818</v>
      </c>
      <c r="B1789" s="157" t="s">
        <v>992</v>
      </c>
      <c r="C1789" s="211">
        <v>215147551</v>
      </c>
      <c r="D1789" s="160" t="s">
        <v>573</v>
      </c>
      <c r="E1789" s="173"/>
      <c r="F1789" s="159">
        <v>590404</v>
      </c>
      <c r="G1789" s="199"/>
      <c r="H1789" s="200"/>
      <c r="I1789" s="200"/>
    </row>
    <row r="1790" spans="1:9" s="202" customFormat="1" ht="12">
      <c r="A1790" s="150">
        <v>540818</v>
      </c>
      <c r="B1790" s="157" t="s">
        <v>992</v>
      </c>
      <c r="C1790" s="211">
        <v>215547555</v>
      </c>
      <c r="D1790" s="160" t="s">
        <v>574</v>
      </c>
      <c r="E1790" s="173"/>
      <c r="F1790" s="159">
        <v>812430</v>
      </c>
      <c r="G1790" s="199"/>
      <c r="H1790" s="200"/>
      <c r="I1790" s="200"/>
    </row>
    <row r="1791" spans="1:9" s="202" customFormat="1" ht="12">
      <c r="A1791" s="150">
        <v>540818</v>
      </c>
      <c r="B1791" s="157" t="s">
        <v>992</v>
      </c>
      <c r="C1791" s="211">
        <v>217047570</v>
      </c>
      <c r="D1791" s="160" t="s">
        <v>575</v>
      </c>
      <c r="E1791" s="173"/>
      <c r="F1791" s="159">
        <v>358009</v>
      </c>
      <c r="G1791" s="199"/>
      <c r="H1791" s="200"/>
      <c r="I1791" s="200"/>
    </row>
    <row r="1792" spans="1:9" s="202" customFormat="1" ht="12">
      <c r="A1792" s="150">
        <v>540818</v>
      </c>
      <c r="B1792" s="157" t="s">
        <v>992</v>
      </c>
      <c r="C1792" s="211">
        <v>210547605</v>
      </c>
      <c r="D1792" s="160" t="s">
        <v>576</v>
      </c>
      <c r="E1792" s="173"/>
      <c r="F1792" s="159">
        <v>135449</v>
      </c>
      <c r="G1792" s="199"/>
      <c r="H1792" s="200"/>
      <c r="I1792" s="200"/>
    </row>
    <row r="1793" spans="1:9" s="202" customFormat="1" ht="12">
      <c r="A1793" s="150">
        <v>540818</v>
      </c>
      <c r="B1793" s="157" t="s">
        <v>992</v>
      </c>
      <c r="C1793" s="211">
        <v>216047660</v>
      </c>
      <c r="D1793" s="160" t="s">
        <v>577</v>
      </c>
      <c r="E1793" s="173"/>
      <c r="F1793" s="159">
        <v>204892</v>
      </c>
      <c r="G1793" s="199"/>
      <c r="H1793" s="200"/>
      <c r="I1793" s="200"/>
    </row>
    <row r="1794" spans="1:9" s="202" customFormat="1" ht="12">
      <c r="A1794" s="150">
        <v>540818</v>
      </c>
      <c r="B1794" s="157" t="s">
        <v>992</v>
      </c>
      <c r="C1794" s="211">
        <v>217547675</v>
      </c>
      <c r="D1794" s="160" t="s">
        <v>578</v>
      </c>
      <c r="E1794" s="173"/>
      <c r="F1794" s="159">
        <v>175843</v>
      </c>
      <c r="G1794" s="199"/>
      <c r="H1794" s="200"/>
      <c r="I1794" s="200"/>
    </row>
    <row r="1795" spans="1:9" s="202" customFormat="1" ht="12">
      <c r="A1795" s="150">
        <v>540818</v>
      </c>
      <c r="B1795" s="157" t="s">
        <v>992</v>
      </c>
      <c r="C1795" s="211">
        <v>219247692</v>
      </c>
      <c r="D1795" s="160" t="s">
        <v>579</v>
      </c>
      <c r="E1795" s="173"/>
      <c r="F1795" s="159">
        <v>380769</v>
      </c>
      <c r="G1795" s="199"/>
      <c r="H1795" s="200"/>
      <c r="I1795" s="200"/>
    </row>
    <row r="1796" spans="1:9" s="202" customFormat="1" ht="12">
      <c r="A1796" s="150">
        <v>540818</v>
      </c>
      <c r="B1796" s="157" t="s">
        <v>992</v>
      </c>
      <c r="C1796" s="211">
        <v>210347703</v>
      </c>
      <c r="D1796" s="160" t="s">
        <v>580</v>
      </c>
      <c r="E1796" s="173"/>
      <c r="F1796" s="159">
        <v>203581</v>
      </c>
      <c r="G1796" s="199"/>
      <c r="H1796" s="200"/>
      <c r="I1796" s="200"/>
    </row>
    <row r="1797" spans="1:9" s="202" customFormat="1" ht="12">
      <c r="A1797" s="150">
        <v>540818</v>
      </c>
      <c r="B1797" s="157" t="s">
        <v>992</v>
      </c>
      <c r="C1797" s="211">
        <v>210747707</v>
      </c>
      <c r="D1797" s="160" t="s">
        <v>581</v>
      </c>
      <c r="E1797" s="173"/>
      <c r="F1797" s="159">
        <v>385611</v>
      </c>
      <c r="G1797" s="199"/>
      <c r="H1797" s="200"/>
      <c r="I1797" s="200"/>
    </row>
    <row r="1798" spans="1:9" s="202" customFormat="1" ht="12">
      <c r="A1798" s="150">
        <v>540818</v>
      </c>
      <c r="B1798" s="157" t="s">
        <v>992</v>
      </c>
      <c r="C1798" s="211">
        <v>212047720</v>
      </c>
      <c r="D1798" s="160" t="s">
        <v>582</v>
      </c>
      <c r="E1798" s="173"/>
      <c r="F1798" s="159">
        <v>193137</v>
      </c>
      <c r="G1798" s="199"/>
      <c r="H1798" s="200"/>
      <c r="I1798" s="200"/>
    </row>
    <row r="1799" spans="1:9" s="202" customFormat="1" ht="12">
      <c r="A1799" s="150">
        <v>540818</v>
      </c>
      <c r="B1799" s="157" t="s">
        <v>992</v>
      </c>
      <c r="C1799" s="211">
        <v>214547745</v>
      </c>
      <c r="D1799" s="160" t="s">
        <v>583</v>
      </c>
      <c r="E1799" s="173"/>
      <c r="F1799" s="159">
        <v>389255</v>
      </c>
      <c r="G1799" s="199"/>
      <c r="H1799" s="200"/>
      <c r="I1799" s="200"/>
    </row>
    <row r="1800" spans="1:9" s="202" customFormat="1" ht="12">
      <c r="A1800" s="150">
        <v>540818</v>
      </c>
      <c r="B1800" s="157" t="s">
        <v>992</v>
      </c>
      <c r="C1800" s="211">
        <v>219847798</v>
      </c>
      <c r="D1800" s="160" t="s">
        <v>584</v>
      </c>
      <c r="E1800" s="173"/>
      <c r="F1800" s="159">
        <v>288819</v>
      </c>
      <c r="G1800" s="199"/>
      <c r="H1800" s="200"/>
      <c r="I1800" s="200"/>
    </row>
    <row r="1801" spans="1:9" s="202" customFormat="1" ht="12">
      <c r="A1801" s="150">
        <v>540818</v>
      </c>
      <c r="B1801" s="157" t="s">
        <v>992</v>
      </c>
      <c r="C1801" s="211">
        <v>216047960</v>
      </c>
      <c r="D1801" s="160" t="s">
        <v>585</v>
      </c>
      <c r="E1801" s="173"/>
      <c r="F1801" s="159">
        <v>142215</v>
      </c>
      <c r="G1801" s="199"/>
      <c r="H1801" s="200"/>
      <c r="I1801" s="200"/>
    </row>
    <row r="1802" spans="1:9" s="202" customFormat="1" ht="12">
      <c r="A1802" s="150">
        <v>540818</v>
      </c>
      <c r="B1802" s="157" t="s">
        <v>992</v>
      </c>
      <c r="C1802" s="211">
        <v>218047980</v>
      </c>
      <c r="D1802" s="160" t="s">
        <v>586</v>
      </c>
      <c r="E1802" s="173"/>
      <c r="F1802" s="159">
        <v>902185</v>
      </c>
      <c r="G1802" s="199"/>
      <c r="H1802" s="200"/>
      <c r="I1802" s="200"/>
    </row>
    <row r="1803" spans="1:9" s="202" customFormat="1" ht="12">
      <c r="A1803" s="150">
        <v>540818</v>
      </c>
      <c r="B1803" s="157" t="s">
        <v>992</v>
      </c>
      <c r="C1803" s="211">
        <v>210650006</v>
      </c>
      <c r="D1803" s="160" t="s">
        <v>1106</v>
      </c>
      <c r="E1803" s="173"/>
      <c r="F1803" s="159">
        <v>617633</v>
      </c>
      <c r="G1803" s="199"/>
      <c r="H1803" s="200"/>
      <c r="I1803" s="200"/>
    </row>
    <row r="1804" spans="1:9" s="202" customFormat="1" ht="12">
      <c r="A1804" s="150">
        <v>540818</v>
      </c>
      <c r="B1804" s="157" t="s">
        <v>992</v>
      </c>
      <c r="C1804" s="211">
        <v>211050110</v>
      </c>
      <c r="D1804" s="160" t="s">
        <v>1107</v>
      </c>
      <c r="E1804" s="173"/>
      <c r="F1804" s="159">
        <v>34513</v>
      </c>
      <c r="G1804" s="199"/>
      <c r="H1804" s="200"/>
      <c r="I1804" s="200"/>
    </row>
    <row r="1805" spans="1:9" s="202" customFormat="1" ht="12">
      <c r="A1805" s="150">
        <v>540818</v>
      </c>
      <c r="B1805" s="157" t="s">
        <v>992</v>
      </c>
      <c r="C1805" s="211">
        <v>212450124</v>
      </c>
      <c r="D1805" s="160" t="s">
        <v>1108</v>
      </c>
      <c r="E1805" s="173"/>
      <c r="F1805" s="159">
        <v>38742</v>
      </c>
      <c r="G1805" s="199"/>
      <c r="H1805" s="200"/>
      <c r="I1805" s="200"/>
    </row>
    <row r="1806" spans="1:9" s="202" customFormat="1" ht="12">
      <c r="A1806" s="150">
        <v>540818</v>
      </c>
      <c r="B1806" s="157" t="s">
        <v>992</v>
      </c>
      <c r="C1806" s="211">
        <v>215050150</v>
      </c>
      <c r="D1806" s="160" t="s">
        <v>1109</v>
      </c>
      <c r="E1806" s="173"/>
      <c r="F1806" s="159">
        <v>77401</v>
      </c>
      <c r="G1806" s="199"/>
      <c r="H1806" s="200"/>
      <c r="I1806" s="200"/>
    </row>
    <row r="1807" spans="1:9" s="202" customFormat="1" ht="12">
      <c r="A1807" s="150">
        <v>540818</v>
      </c>
      <c r="B1807" s="157" t="s">
        <v>992</v>
      </c>
      <c r="C1807" s="211">
        <v>212350223</v>
      </c>
      <c r="D1807" s="160" t="s">
        <v>1110</v>
      </c>
      <c r="E1807" s="173"/>
      <c r="F1807" s="159">
        <v>47336</v>
      </c>
      <c r="G1807" s="199"/>
      <c r="H1807" s="200"/>
      <c r="I1807" s="200"/>
    </row>
    <row r="1808" spans="1:9" s="202" customFormat="1" ht="12">
      <c r="A1808" s="150">
        <v>540818</v>
      </c>
      <c r="B1808" s="157" t="s">
        <v>992</v>
      </c>
      <c r="C1808" s="211">
        <v>212650226</v>
      </c>
      <c r="D1808" s="160" t="s">
        <v>1111</v>
      </c>
      <c r="E1808" s="173"/>
      <c r="F1808" s="159">
        <v>178773</v>
      </c>
      <c r="G1808" s="199"/>
      <c r="H1808" s="200"/>
      <c r="I1808" s="200"/>
    </row>
    <row r="1809" spans="1:9" s="202" customFormat="1" ht="12">
      <c r="A1809" s="150">
        <v>540818</v>
      </c>
      <c r="B1809" s="157" t="s">
        <v>992</v>
      </c>
      <c r="C1809" s="211">
        <v>214550245</v>
      </c>
      <c r="D1809" s="160" t="s">
        <v>1112</v>
      </c>
      <c r="E1809" s="173"/>
      <c r="F1809" s="159">
        <v>29298</v>
      </c>
      <c r="G1809" s="199"/>
      <c r="H1809" s="200"/>
      <c r="I1809" s="200"/>
    </row>
    <row r="1810" spans="1:9" s="202" customFormat="1" ht="12">
      <c r="A1810" s="150">
        <v>540818</v>
      </c>
      <c r="B1810" s="157" t="s">
        <v>992</v>
      </c>
      <c r="C1810" s="211">
        <v>215150251</v>
      </c>
      <c r="D1810" s="160" t="s">
        <v>1113</v>
      </c>
      <c r="E1810" s="173"/>
      <c r="F1810" s="159">
        <v>60535</v>
      </c>
      <c r="G1810" s="199"/>
      <c r="H1810" s="200"/>
      <c r="I1810" s="200"/>
    </row>
    <row r="1811" spans="1:9" s="202" customFormat="1" ht="12">
      <c r="A1811" s="150">
        <v>540818</v>
      </c>
      <c r="B1811" s="157" t="s">
        <v>992</v>
      </c>
      <c r="C1811" s="211">
        <v>217050270</v>
      </c>
      <c r="D1811" s="160" t="s">
        <v>1114</v>
      </c>
      <c r="E1811" s="173"/>
      <c r="F1811" s="159">
        <v>38499</v>
      </c>
      <c r="G1811" s="199"/>
      <c r="H1811" s="200"/>
      <c r="I1811" s="200"/>
    </row>
    <row r="1812" spans="1:9" s="202" customFormat="1" ht="12">
      <c r="A1812" s="150">
        <v>540818</v>
      </c>
      <c r="B1812" s="157" t="s">
        <v>992</v>
      </c>
      <c r="C1812" s="211">
        <v>218750287</v>
      </c>
      <c r="D1812" s="160" t="s">
        <v>1115</v>
      </c>
      <c r="E1812" s="173"/>
      <c r="F1812" s="159">
        <v>119532</v>
      </c>
      <c r="G1812" s="199"/>
      <c r="H1812" s="200"/>
      <c r="I1812" s="200"/>
    </row>
    <row r="1813" spans="1:9" s="202" customFormat="1" ht="12">
      <c r="A1813" s="150">
        <v>540818</v>
      </c>
      <c r="B1813" s="157" t="s">
        <v>992</v>
      </c>
      <c r="C1813" s="211">
        <v>211350313</v>
      </c>
      <c r="D1813" s="160" t="s">
        <v>1116</v>
      </c>
      <c r="E1813" s="173"/>
      <c r="F1813" s="159">
        <v>512307</v>
      </c>
      <c r="G1813" s="199"/>
      <c r="H1813" s="200"/>
      <c r="I1813" s="200"/>
    </row>
    <row r="1814" spans="1:9" s="202" customFormat="1" ht="12">
      <c r="A1814" s="150">
        <v>540818</v>
      </c>
      <c r="B1814" s="157" t="s">
        <v>992</v>
      </c>
      <c r="C1814" s="211">
        <v>211850318</v>
      </c>
      <c r="D1814" s="160" t="s">
        <v>1117</v>
      </c>
      <c r="E1814" s="173"/>
      <c r="F1814" s="159">
        <v>101049</v>
      </c>
      <c r="G1814" s="199"/>
      <c r="H1814" s="200"/>
      <c r="I1814" s="200"/>
    </row>
    <row r="1815" spans="1:9" s="202" customFormat="1" ht="12">
      <c r="A1815" s="150">
        <v>540818</v>
      </c>
      <c r="B1815" s="157" t="s">
        <v>992</v>
      </c>
      <c r="C1815" s="211">
        <v>212550325</v>
      </c>
      <c r="D1815" s="160" t="s">
        <v>1118</v>
      </c>
      <c r="E1815" s="173"/>
      <c r="F1815" s="159">
        <v>94949</v>
      </c>
      <c r="G1815" s="199"/>
      <c r="H1815" s="200"/>
      <c r="I1815" s="200"/>
    </row>
    <row r="1816" spans="1:9" s="202" customFormat="1" ht="12">
      <c r="A1816" s="150">
        <v>540818</v>
      </c>
      <c r="B1816" s="157" t="s">
        <v>992</v>
      </c>
      <c r="C1816" s="211">
        <v>213050330</v>
      </c>
      <c r="D1816" s="160" t="s">
        <v>1119</v>
      </c>
      <c r="E1816" s="173"/>
      <c r="F1816" s="159">
        <v>116929</v>
      </c>
      <c r="G1816" s="199"/>
      <c r="H1816" s="200"/>
      <c r="I1816" s="200"/>
    </row>
    <row r="1817" spans="1:9" s="202" customFormat="1" ht="12">
      <c r="A1817" s="150">
        <v>540818</v>
      </c>
      <c r="B1817" s="157" t="s">
        <v>992</v>
      </c>
      <c r="C1817" s="211">
        <v>215050350</v>
      </c>
      <c r="D1817" s="160" t="s">
        <v>1120</v>
      </c>
      <c r="E1817" s="173"/>
      <c r="F1817" s="159">
        <v>226812</v>
      </c>
      <c r="G1817" s="199"/>
      <c r="H1817" s="200"/>
      <c r="I1817" s="200"/>
    </row>
    <row r="1818" spans="1:9" s="202" customFormat="1" ht="12">
      <c r="A1818" s="150">
        <v>540818</v>
      </c>
      <c r="B1818" s="157" t="s">
        <v>992</v>
      </c>
      <c r="C1818" s="211">
        <v>217050370</v>
      </c>
      <c r="D1818" s="160" t="s">
        <v>1121</v>
      </c>
      <c r="E1818" s="173"/>
      <c r="F1818" s="159">
        <v>104958</v>
      </c>
      <c r="G1818" s="199"/>
      <c r="H1818" s="200"/>
      <c r="I1818" s="200"/>
    </row>
    <row r="1819" spans="1:9" s="202" customFormat="1" ht="12">
      <c r="A1819" s="150">
        <v>540818</v>
      </c>
      <c r="B1819" s="157" t="s">
        <v>992</v>
      </c>
      <c r="C1819" s="211">
        <v>210050400</v>
      </c>
      <c r="D1819" s="160" t="s">
        <v>1122</v>
      </c>
      <c r="E1819" s="173"/>
      <c r="F1819" s="159">
        <v>95359</v>
      </c>
      <c r="G1819" s="199"/>
      <c r="H1819" s="200"/>
      <c r="I1819" s="200"/>
    </row>
    <row r="1820" spans="1:9" s="202" customFormat="1" ht="12">
      <c r="A1820" s="150">
        <v>540818</v>
      </c>
      <c r="B1820" s="157" t="s">
        <v>992</v>
      </c>
      <c r="C1820" s="211">
        <v>215050450</v>
      </c>
      <c r="D1820" s="160" t="s">
        <v>1123</v>
      </c>
      <c r="E1820" s="173"/>
      <c r="F1820" s="159">
        <v>123574</v>
      </c>
      <c r="G1820" s="199"/>
      <c r="H1820" s="200"/>
      <c r="I1820" s="200"/>
    </row>
    <row r="1821" spans="1:9" s="202" customFormat="1" ht="12">
      <c r="A1821" s="150">
        <v>540818</v>
      </c>
      <c r="B1821" s="157" t="s">
        <v>992</v>
      </c>
      <c r="C1821" s="211">
        <v>216850568</v>
      </c>
      <c r="D1821" s="160" t="s">
        <v>1124</v>
      </c>
      <c r="E1821" s="173"/>
      <c r="F1821" s="159">
        <v>202546</v>
      </c>
      <c r="G1821" s="199"/>
      <c r="H1821" s="200"/>
      <c r="I1821" s="200"/>
    </row>
    <row r="1822" spans="1:9" s="202" customFormat="1" ht="12">
      <c r="A1822" s="150">
        <v>540818</v>
      </c>
      <c r="B1822" s="157" t="s">
        <v>992</v>
      </c>
      <c r="C1822" s="211">
        <v>217350573</v>
      </c>
      <c r="D1822" s="160" t="s">
        <v>1125</v>
      </c>
      <c r="E1822" s="173"/>
      <c r="F1822" s="159">
        <v>278127</v>
      </c>
      <c r="G1822" s="199"/>
      <c r="H1822" s="200"/>
      <c r="I1822" s="200"/>
    </row>
    <row r="1823" spans="1:9" s="202" customFormat="1" ht="12">
      <c r="A1823" s="150">
        <v>540818</v>
      </c>
      <c r="B1823" s="157" t="s">
        <v>992</v>
      </c>
      <c r="C1823" s="211">
        <v>217750577</v>
      </c>
      <c r="D1823" s="160" t="s">
        <v>1126</v>
      </c>
      <c r="E1823" s="173"/>
      <c r="F1823" s="159">
        <v>96834</v>
      </c>
      <c r="G1823" s="199"/>
      <c r="H1823" s="200"/>
      <c r="I1823" s="200"/>
    </row>
    <row r="1824" spans="1:9" s="202" customFormat="1" ht="12">
      <c r="A1824" s="150">
        <v>540818</v>
      </c>
      <c r="B1824" s="157" t="s">
        <v>992</v>
      </c>
      <c r="C1824" s="211">
        <v>219050590</v>
      </c>
      <c r="D1824" s="160" t="s">
        <v>1127</v>
      </c>
      <c r="E1824" s="173"/>
      <c r="F1824" s="159">
        <v>170536</v>
      </c>
      <c r="G1824" s="199"/>
      <c r="H1824" s="200"/>
      <c r="I1824" s="200"/>
    </row>
    <row r="1825" spans="1:9" s="202" customFormat="1" ht="12">
      <c r="A1825" s="150">
        <v>540818</v>
      </c>
      <c r="B1825" s="157" t="s">
        <v>992</v>
      </c>
      <c r="C1825" s="211">
        <v>210650606</v>
      </c>
      <c r="D1825" s="160" t="s">
        <v>1128</v>
      </c>
      <c r="E1825" s="173"/>
      <c r="F1825" s="159">
        <v>119814</v>
      </c>
      <c r="G1825" s="199"/>
      <c r="H1825" s="200"/>
      <c r="I1825" s="200"/>
    </row>
    <row r="1826" spans="1:9" s="202" customFormat="1" ht="12">
      <c r="A1826" s="150">
        <v>540818</v>
      </c>
      <c r="B1826" s="157" t="s">
        <v>992</v>
      </c>
      <c r="C1826" s="211">
        <v>218050680</v>
      </c>
      <c r="D1826" s="160" t="s">
        <v>1129</v>
      </c>
      <c r="E1826" s="173"/>
      <c r="F1826" s="159">
        <v>90637</v>
      </c>
      <c r="G1826" s="199"/>
      <c r="H1826" s="200"/>
      <c r="I1826" s="200"/>
    </row>
    <row r="1827" spans="1:9" s="202" customFormat="1" ht="12">
      <c r="A1827" s="150">
        <v>540818</v>
      </c>
      <c r="B1827" s="157" t="s">
        <v>992</v>
      </c>
      <c r="C1827" s="211">
        <v>218350683</v>
      </c>
      <c r="D1827" s="160" t="s">
        <v>1130</v>
      </c>
      <c r="E1827" s="173"/>
      <c r="F1827" s="159">
        <v>82429</v>
      </c>
      <c r="G1827" s="199"/>
      <c r="H1827" s="200"/>
      <c r="I1827" s="200"/>
    </row>
    <row r="1828" spans="1:9" s="202" customFormat="1" ht="12">
      <c r="A1828" s="150">
        <v>540818</v>
      </c>
      <c r="B1828" s="157" t="s">
        <v>992</v>
      </c>
      <c r="C1828" s="211">
        <v>218650686</v>
      </c>
      <c r="D1828" s="160" t="s">
        <v>1131</v>
      </c>
      <c r="E1828" s="173"/>
      <c r="F1828" s="159">
        <v>15617</v>
      </c>
      <c r="G1828" s="199"/>
      <c r="H1828" s="200"/>
      <c r="I1828" s="200"/>
    </row>
    <row r="1829" spans="1:9" s="202" customFormat="1" ht="12">
      <c r="A1829" s="150">
        <v>540818</v>
      </c>
      <c r="B1829" s="157" t="s">
        <v>992</v>
      </c>
      <c r="C1829" s="211">
        <v>218950689</v>
      </c>
      <c r="D1829" s="160" t="s">
        <v>1132</v>
      </c>
      <c r="E1829" s="173"/>
      <c r="F1829" s="159">
        <v>206497</v>
      </c>
      <c r="G1829" s="199"/>
      <c r="H1829" s="200"/>
      <c r="I1829" s="200"/>
    </row>
    <row r="1830" spans="1:9" s="202" customFormat="1" ht="12">
      <c r="A1830" s="150">
        <v>540818</v>
      </c>
      <c r="B1830" s="157" t="s">
        <v>992</v>
      </c>
      <c r="C1830" s="211">
        <v>211150711</v>
      </c>
      <c r="D1830" s="160" t="s">
        <v>1133</v>
      </c>
      <c r="E1830" s="173"/>
      <c r="F1830" s="159">
        <v>275634</v>
      </c>
      <c r="G1830" s="199"/>
      <c r="H1830" s="200"/>
      <c r="I1830" s="200"/>
    </row>
    <row r="1831" spans="1:9" s="202" customFormat="1" ht="12">
      <c r="A1831" s="150">
        <v>540818</v>
      </c>
      <c r="B1831" s="157" t="s">
        <v>992</v>
      </c>
      <c r="C1831" s="211">
        <v>211952019</v>
      </c>
      <c r="D1831" s="160" t="s">
        <v>587</v>
      </c>
      <c r="E1831" s="173"/>
      <c r="F1831" s="159">
        <v>132541</v>
      </c>
      <c r="G1831" s="199"/>
      <c r="H1831" s="200"/>
      <c r="I1831" s="200"/>
    </row>
    <row r="1832" spans="1:9" s="202" customFormat="1" ht="12">
      <c r="A1832" s="150">
        <v>540818</v>
      </c>
      <c r="B1832" s="157" t="s">
        <v>992</v>
      </c>
      <c r="C1832" s="211">
        <v>212252022</v>
      </c>
      <c r="D1832" s="160" t="s">
        <v>588</v>
      </c>
      <c r="E1832" s="173"/>
      <c r="F1832" s="159">
        <v>74419</v>
      </c>
      <c r="G1832" s="199"/>
      <c r="H1832" s="200"/>
      <c r="I1832" s="200"/>
    </row>
    <row r="1833" spans="1:9" s="202" customFormat="1" ht="12">
      <c r="A1833" s="150">
        <v>540818</v>
      </c>
      <c r="B1833" s="157" t="s">
        <v>992</v>
      </c>
      <c r="C1833" s="211">
        <v>213652036</v>
      </c>
      <c r="D1833" s="160" t="s">
        <v>589</v>
      </c>
      <c r="E1833" s="173"/>
      <c r="F1833" s="159">
        <v>105507</v>
      </c>
      <c r="G1833" s="199"/>
      <c r="H1833" s="200"/>
      <c r="I1833" s="200"/>
    </row>
    <row r="1834" spans="1:9" s="202" customFormat="1" ht="12">
      <c r="A1834" s="150">
        <v>540818</v>
      </c>
      <c r="B1834" s="157" t="s">
        <v>992</v>
      </c>
      <c r="C1834" s="211">
        <v>215152051</v>
      </c>
      <c r="D1834" s="160" t="s">
        <v>590</v>
      </c>
      <c r="E1834" s="173"/>
      <c r="F1834" s="159">
        <v>99615</v>
      </c>
      <c r="G1834" s="199"/>
      <c r="H1834" s="200"/>
      <c r="I1834" s="200"/>
    </row>
    <row r="1835" spans="1:9" s="202" customFormat="1" ht="12">
      <c r="A1835" s="150">
        <v>540818</v>
      </c>
      <c r="B1835" s="157" t="s">
        <v>992</v>
      </c>
      <c r="C1835" s="211">
        <v>217952079</v>
      </c>
      <c r="D1835" s="160" t="s">
        <v>591</v>
      </c>
      <c r="E1835" s="173"/>
      <c r="F1835" s="159">
        <v>723174</v>
      </c>
      <c r="G1835" s="199"/>
      <c r="H1835" s="200"/>
      <c r="I1835" s="200"/>
    </row>
    <row r="1836" spans="1:9" s="202" customFormat="1" ht="12">
      <c r="A1836" s="150">
        <v>540818</v>
      </c>
      <c r="B1836" s="157" t="s">
        <v>992</v>
      </c>
      <c r="C1836" s="211">
        <v>218352083</v>
      </c>
      <c r="D1836" s="160" t="s">
        <v>592</v>
      </c>
      <c r="E1836" s="173"/>
      <c r="F1836" s="159">
        <v>87893</v>
      </c>
      <c r="G1836" s="199"/>
      <c r="H1836" s="200"/>
      <c r="I1836" s="200"/>
    </row>
    <row r="1837" spans="1:9" s="202" customFormat="1" ht="12">
      <c r="A1837" s="150">
        <v>540818</v>
      </c>
      <c r="B1837" s="157" t="s">
        <v>992</v>
      </c>
      <c r="C1837" s="211">
        <v>211052110</v>
      </c>
      <c r="D1837" s="160" t="s">
        <v>593</v>
      </c>
      <c r="E1837" s="173"/>
      <c r="F1837" s="159">
        <v>241090</v>
      </c>
      <c r="G1837" s="199"/>
      <c r="H1837" s="200"/>
      <c r="I1837" s="200"/>
    </row>
    <row r="1838" spans="1:9" s="202" customFormat="1" ht="12">
      <c r="A1838" s="150">
        <v>540818</v>
      </c>
      <c r="B1838" s="157" t="s">
        <v>992</v>
      </c>
      <c r="C1838" s="211">
        <v>210352203</v>
      </c>
      <c r="D1838" s="160" t="s">
        <v>594</v>
      </c>
      <c r="E1838" s="173"/>
      <c r="F1838" s="159">
        <v>114901</v>
      </c>
      <c r="G1838" s="199"/>
      <c r="H1838" s="200"/>
      <c r="I1838" s="200"/>
    </row>
    <row r="1839" spans="1:9" s="202" customFormat="1" ht="12">
      <c r="A1839" s="150">
        <v>540818</v>
      </c>
      <c r="B1839" s="157" t="s">
        <v>992</v>
      </c>
      <c r="C1839" s="211">
        <v>210752207</v>
      </c>
      <c r="D1839" s="160" t="s">
        <v>595</v>
      </c>
      <c r="E1839" s="173"/>
      <c r="F1839" s="159">
        <v>102603</v>
      </c>
      <c r="G1839" s="199"/>
      <c r="H1839" s="200"/>
      <c r="I1839" s="200"/>
    </row>
    <row r="1840" spans="1:9" s="202" customFormat="1" ht="12">
      <c r="A1840" s="150">
        <v>540818</v>
      </c>
      <c r="B1840" s="157" t="s">
        <v>992</v>
      </c>
      <c r="C1840" s="211">
        <v>211052210</v>
      </c>
      <c r="D1840" s="160" t="s">
        <v>596</v>
      </c>
      <c r="E1840" s="173"/>
      <c r="F1840" s="159">
        <v>67690</v>
      </c>
      <c r="G1840" s="199"/>
      <c r="H1840" s="200"/>
      <c r="I1840" s="200"/>
    </row>
    <row r="1841" spans="1:9" s="202" customFormat="1" ht="12">
      <c r="A1841" s="150">
        <v>540818</v>
      </c>
      <c r="B1841" s="157" t="s">
        <v>992</v>
      </c>
      <c r="C1841" s="211">
        <v>211552215</v>
      </c>
      <c r="D1841" s="160" t="s">
        <v>597</v>
      </c>
      <c r="E1841" s="173"/>
      <c r="F1841" s="159">
        <v>193959</v>
      </c>
      <c r="G1841" s="199"/>
      <c r="H1841" s="200"/>
      <c r="I1841" s="200"/>
    </row>
    <row r="1842" spans="1:9" s="202" customFormat="1" ht="12">
      <c r="A1842" s="150">
        <v>540818</v>
      </c>
      <c r="B1842" s="157" t="s">
        <v>992</v>
      </c>
      <c r="C1842" s="211">
        <v>212452224</v>
      </c>
      <c r="D1842" s="160" t="s">
        <v>598</v>
      </c>
      <c r="E1842" s="173"/>
      <c r="F1842" s="159">
        <v>85093</v>
      </c>
      <c r="G1842" s="199"/>
      <c r="H1842" s="200"/>
      <c r="I1842" s="200"/>
    </row>
    <row r="1843" spans="1:9" s="202" customFormat="1" ht="12">
      <c r="A1843" s="150">
        <v>540818</v>
      </c>
      <c r="B1843" s="157" t="s">
        <v>992</v>
      </c>
      <c r="C1843" s="211">
        <v>212752227</v>
      </c>
      <c r="D1843" s="160" t="s">
        <v>599</v>
      </c>
      <c r="E1843" s="173"/>
      <c r="F1843" s="159">
        <v>437529</v>
      </c>
      <c r="G1843" s="199"/>
      <c r="H1843" s="200"/>
      <c r="I1843" s="200"/>
    </row>
    <row r="1844" spans="1:9" s="202" customFormat="1" ht="12">
      <c r="A1844" s="150">
        <v>540818</v>
      </c>
      <c r="B1844" s="157" t="s">
        <v>992</v>
      </c>
      <c r="C1844" s="211">
        <v>213352233</v>
      </c>
      <c r="D1844" s="160" t="s">
        <v>600</v>
      </c>
      <c r="E1844" s="173"/>
      <c r="F1844" s="159">
        <v>104294</v>
      </c>
      <c r="G1844" s="199"/>
      <c r="H1844" s="200"/>
      <c r="I1844" s="200"/>
    </row>
    <row r="1845" spans="1:9" s="202" customFormat="1" ht="12">
      <c r="A1845" s="150">
        <v>540818</v>
      </c>
      <c r="B1845" s="157" t="s">
        <v>992</v>
      </c>
      <c r="C1845" s="211">
        <v>214052240</v>
      </c>
      <c r="D1845" s="160" t="s">
        <v>601</v>
      </c>
      <c r="E1845" s="173"/>
      <c r="F1845" s="159">
        <v>126097</v>
      </c>
      <c r="G1845" s="199"/>
      <c r="H1845" s="200"/>
      <c r="I1845" s="200"/>
    </row>
    <row r="1846" spans="1:9" s="202" customFormat="1" ht="12">
      <c r="A1846" s="150">
        <v>540818</v>
      </c>
      <c r="B1846" s="157" t="s">
        <v>992</v>
      </c>
      <c r="C1846" s="211">
        <v>215052250</v>
      </c>
      <c r="D1846" s="160" t="s">
        <v>602</v>
      </c>
      <c r="E1846" s="173"/>
      <c r="F1846" s="159">
        <v>522245</v>
      </c>
      <c r="G1846" s="199"/>
      <c r="H1846" s="200"/>
      <c r="I1846" s="200"/>
    </row>
    <row r="1847" spans="1:9" s="202" customFormat="1" ht="12">
      <c r="A1847" s="150">
        <v>540818</v>
      </c>
      <c r="B1847" s="157" t="s">
        <v>992</v>
      </c>
      <c r="C1847" s="211">
        <v>215452254</v>
      </c>
      <c r="D1847" s="160" t="s">
        <v>603</v>
      </c>
      <c r="E1847" s="173"/>
      <c r="F1847" s="159">
        <v>77387</v>
      </c>
      <c r="G1847" s="199"/>
      <c r="H1847" s="200"/>
      <c r="I1847" s="200"/>
    </row>
    <row r="1848" spans="1:9" s="202" customFormat="1" ht="12">
      <c r="A1848" s="150">
        <v>540818</v>
      </c>
      <c r="B1848" s="157" t="s">
        <v>992</v>
      </c>
      <c r="C1848" s="211">
        <v>215652256</v>
      </c>
      <c r="D1848" s="160" t="s">
        <v>604</v>
      </c>
      <c r="E1848" s="173"/>
      <c r="F1848" s="159">
        <v>150494</v>
      </c>
      <c r="G1848" s="199"/>
      <c r="H1848" s="200"/>
      <c r="I1848" s="200"/>
    </row>
    <row r="1849" spans="1:9" s="202" customFormat="1" ht="12">
      <c r="A1849" s="150">
        <v>540818</v>
      </c>
      <c r="B1849" s="157" t="s">
        <v>992</v>
      </c>
      <c r="C1849" s="211">
        <v>215852258</v>
      </c>
      <c r="D1849" s="160" t="s">
        <v>605</v>
      </c>
      <c r="E1849" s="173"/>
      <c r="F1849" s="159">
        <v>195450</v>
      </c>
      <c r="G1849" s="199"/>
      <c r="H1849" s="200"/>
      <c r="I1849" s="200"/>
    </row>
    <row r="1850" spans="1:9" s="202" customFormat="1" ht="12">
      <c r="A1850" s="150">
        <v>540818</v>
      </c>
      <c r="B1850" s="157" t="s">
        <v>992</v>
      </c>
      <c r="C1850" s="211">
        <v>216052260</v>
      </c>
      <c r="D1850" s="160" t="s">
        <v>606</v>
      </c>
      <c r="E1850" s="173"/>
      <c r="F1850" s="159">
        <v>180689</v>
      </c>
      <c r="G1850" s="199"/>
      <c r="H1850" s="200"/>
      <c r="I1850" s="200"/>
    </row>
    <row r="1851" spans="1:9" s="202" customFormat="1" ht="12">
      <c r="A1851" s="150">
        <v>540818</v>
      </c>
      <c r="B1851" s="157" t="s">
        <v>992</v>
      </c>
      <c r="C1851" s="211">
        <v>218752287</v>
      </c>
      <c r="D1851" s="160" t="s">
        <v>607</v>
      </c>
      <c r="E1851" s="173"/>
      <c r="F1851" s="159">
        <v>60154</v>
      </c>
      <c r="G1851" s="199"/>
      <c r="H1851" s="200"/>
      <c r="I1851" s="200"/>
    </row>
    <row r="1852" spans="1:9" s="202" customFormat="1" ht="12">
      <c r="A1852" s="150">
        <v>540818</v>
      </c>
      <c r="B1852" s="157" t="s">
        <v>992</v>
      </c>
      <c r="C1852" s="211">
        <v>211752317</v>
      </c>
      <c r="D1852" s="160" t="s">
        <v>608</v>
      </c>
      <c r="E1852" s="173"/>
      <c r="F1852" s="159">
        <v>225667</v>
      </c>
      <c r="G1852" s="199"/>
      <c r="H1852" s="200"/>
      <c r="I1852" s="200"/>
    </row>
    <row r="1853" spans="1:9" s="202" customFormat="1" ht="12">
      <c r="A1853" s="150">
        <v>540818</v>
      </c>
      <c r="B1853" s="157" t="s">
        <v>992</v>
      </c>
      <c r="C1853" s="211">
        <v>212052320</v>
      </c>
      <c r="D1853" s="160" t="s">
        <v>609</v>
      </c>
      <c r="E1853" s="173"/>
      <c r="F1853" s="159">
        <v>171366</v>
      </c>
      <c r="G1853" s="199"/>
      <c r="H1853" s="200"/>
      <c r="I1853" s="200"/>
    </row>
    <row r="1854" spans="1:9" s="202" customFormat="1" ht="12">
      <c r="A1854" s="150">
        <v>540818</v>
      </c>
      <c r="B1854" s="157" t="s">
        <v>992</v>
      </c>
      <c r="C1854" s="211">
        <v>212352323</v>
      </c>
      <c r="D1854" s="160" t="s">
        <v>610</v>
      </c>
      <c r="E1854" s="173"/>
      <c r="F1854" s="159">
        <v>70142</v>
      </c>
      <c r="G1854" s="199"/>
      <c r="H1854" s="200"/>
      <c r="I1854" s="200"/>
    </row>
    <row r="1855" spans="1:9" s="202" customFormat="1" ht="12">
      <c r="A1855" s="150">
        <v>540818</v>
      </c>
      <c r="B1855" s="157" t="s">
        <v>992</v>
      </c>
      <c r="C1855" s="211">
        <v>215252352</v>
      </c>
      <c r="D1855" s="160" t="s">
        <v>611</v>
      </c>
      <c r="E1855" s="173"/>
      <c r="F1855" s="159">
        <v>83126</v>
      </c>
      <c r="G1855" s="199"/>
      <c r="H1855" s="200"/>
      <c r="I1855" s="200"/>
    </row>
    <row r="1856" spans="1:9" s="202" customFormat="1" ht="12">
      <c r="A1856" s="150">
        <v>540818</v>
      </c>
      <c r="B1856" s="157" t="s">
        <v>992</v>
      </c>
      <c r="C1856" s="211">
        <v>215452354</v>
      </c>
      <c r="D1856" s="160" t="s">
        <v>612</v>
      </c>
      <c r="E1856" s="173"/>
      <c r="F1856" s="159">
        <v>98352</v>
      </c>
      <c r="G1856" s="199"/>
      <c r="H1856" s="200"/>
      <c r="I1856" s="200"/>
    </row>
    <row r="1857" spans="1:9" s="202" customFormat="1" ht="12">
      <c r="A1857" s="150">
        <v>540818</v>
      </c>
      <c r="B1857" s="157" t="s">
        <v>992</v>
      </c>
      <c r="C1857" s="211">
        <v>215652356</v>
      </c>
      <c r="D1857" s="160" t="s">
        <v>613</v>
      </c>
      <c r="E1857" s="173"/>
      <c r="F1857" s="159">
        <v>1019806</v>
      </c>
      <c r="G1857" s="199"/>
      <c r="H1857" s="200"/>
      <c r="I1857" s="200"/>
    </row>
    <row r="1858" spans="1:9" s="202" customFormat="1" ht="12">
      <c r="A1858" s="150">
        <v>540818</v>
      </c>
      <c r="B1858" s="157" t="s">
        <v>992</v>
      </c>
      <c r="C1858" s="211">
        <v>217852378</v>
      </c>
      <c r="D1858" s="160" t="s">
        <v>614</v>
      </c>
      <c r="E1858" s="173"/>
      <c r="F1858" s="159">
        <v>210789</v>
      </c>
      <c r="G1858" s="199"/>
      <c r="H1858" s="200"/>
      <c r="I1858" s="200"/>
    </row>
    <row r="1859" spans="1:9" s="202" customFormat="1" ht="12">
      <c r="A1859" s="150">
        <v>540818</v>
      </c>
      <c r="B1859" s="157" t="s">
        <v>992</v>
      </c>
      <c r="C1859" s="211">
        <v>218152381</v>
      </c>
      <c r="D1859" s="160" t="s">
        <v>615</v>
      </c>
      <c r="E1859" s="173"/>
      <c r="F1859" s="159">
        <v>147303</v>
      </c>
      <c r="G1859" s="199"/>
      <c r="H1859" s="200"/>
      <c r="I1859" s="200"/>
    </row>
    <row r="1860" spans="1:9" s="202" customFormat="1" ht="12">
      <c r="A1860" s="150">
        <v>540818</v>
      </c>
      <c r="B1860" s="157" t="s">
        <v>992</v>
      </c>
      <c r="C1860" s="211">
        <v>218552385</v>
      </c>
      <c r="D1860" s="160" t="s">
        <v>616</v>
      </c>
      <c r="E1860" s="173"/>
      <c r="F1860" s="159">
        <v>69324</v>
      </c>
      <c r="G1860" s="199"/>
      <c r="H1860" s="200"/>
      <c r="I1860" s="200"/>
    </row>
    <row r="1861" spans="1:9" s="202" customFormat="1" ht="12">
      <c r="A1861" s="150">
        <v>540818</v>
      </c>
      <c r="B1861" s="157" t="s">
        <v>992</v>
      </c>
      <c r="C1861" s="211">
        <v>219052390</v>
      </c>
      <c r="D1861" s="160" t="s">
        <v>617</v>
      </c>
      <c r="E1861" s="173"/>
      <c r="F1861" s="159">
        <v>207480</v>
      </c>
      <c r="G1861" s="199"/>
      <c r="H1861" s="200"/>
      <c r="I1861" s="200"/>
    </row>
    <row r="1862" spans="1:9" s="202" customFormat="1" ht="12">
      <c r="A1862" s="150">
        <v>540818</v>
      </c>
      <c r="B1862" s="157" t="s">
        <v>992</v>
      </c>
      <c r="C1862" s="211">
        <v>219952399</v>
      </c>
      <c r="D1862" s="160" t="s">
        <v>618</v>
      </c>
      <c r="E1862" s="173"/>
      <c r="F1862" s="159">
        <v>268492</v>
      </c>
      <c r="G1862" s="199"/>
      <c r="H1862" s="200"/>
      <c r="I1862" s="200"/>
    </row>
    <row r="1863" spans="1:9" s="202" customFormat="1" ht="12">
      <c r="A1863" s="150">
        <v>540818</v>
      </c>
      <c r="B1863" s="157" t="s">
        <v>992</v>
      </c>
      <c r="C1863" s="211">
        <v>210552405</v>
      </c>
      <c r="D1863" s="160" t="s">
        <v>619</v>
      </c>
      <c r="E1863" s="173"/>
      <c r="F1863" s="159">
        <v>126945</v>
      </c>
      <c r="G1863" s="199"/>
      <c r="H1863" s="200"/>
      <c r="I1863" s="200"/>
    </row>
    <row r="1864" spans="1:9" s="202" customFormat="1" ht="12">
      <c r="A1864" s="150">
        <v>540818</v>
      </c>
      <c r="B1864" s="157" t="s">
        <v>992</v>
      </c>
      <c r="C1864" s="211">
        <v>211152411</v>
      </c>
      <c r="D1864" s="160" t="s">
        <v>620</v>
      </c>
      <c r="E1864" s="173"/>
      <c r="F1864" s="159">
        <v>139769</v>
      </c>
      <c r="G1864" s="199"/>
      <c r="H1864" s="200"/>
      <c r="I1864" s="200"/>
    </row>
    <row r="1865" spans="1:9" s="202" customFormat="1" ht="12">
      <c r="A1865" s="150">
        <v>540818</v>
      </c>
      <c r="B1865" s="157" t="s">
        <v>992</v>
      </c>
      <c r="C1865" s="211">
        <v>211852418</v>
      </c>
      <c r="D1865" s="160" t="s">
        <v>621</v>
      </c>
      <c r="E1865" s="173"/>
      <c r="F1865" s="159">
        <v>147751</v>
      </c>
      <c r="G1865" s="199"/>
      <c r="H1865" s="200"/>
      <c r="I1865" s="200"/>
    </row>
    <row r="1866" spans="1:9" s="202" customFormat="1" ht="12">
      <c r="A1866" s="150">
        <v>540818</v>
      </c>
      <c r="B1866" s="157" t="s">
        <v>992</v>
      </c>
      <c r="C1866" s="211">
        <v>212752427</v>
      </c>
      <c r="D1866" s="160" t="s">
        <v>622</v>
      </c>
      <c r="E1866" s="173"/>
      <c r="F1866" s="159">
        <v>271170</v>
      </c>
      <c r="G1866" s="199"/>
      <c r="H1866" s="200"/>
      <c r="I1866" s="200"/>
    </row>
    <row r="1867" spans="1:9" s="202" customFormat="1" ht="12">
      <c r="A1867" s="150">
        <v>540818</v>
      </c>
      <c r="B1867" s="157" t="s">
        <v>992</v>
      </c>
      <c r="C1867" s="211">
        <v>213552435</v>
      </c>
      <c r="D1867" s="160" t="s">
        <v>623</v>
      </c>
      <c r="E1867" s="173"/>
      <c r="F1867" s="159">
        <v>81129</v>
      </c>
      <c r="G1867" s="199"/>
      <c r="H1867" s="200"/>
      <c r="I1867" s="200"/>
    </row>
    <row r="1868" spans="1:9" s="202" customFormat="1" ht="12">
      <c r="A1868" s="150">
        <v>540818</v>
      </c>
      <c r="B1868" s="157" t="s">
        <v>992</v>
      </c>
      <c r="C1868" s="211">
        <v>217352473</v>
      </c>
      <c r="D1868" s="160" t="s">
        <v>624</v>
      </c>
      <c r="E1868" s="173"/>
      <c r="F1868" s="159">
        <v>190860</v>
      </c>
      <c r="G1868" s="199"/>
      <c r="H1868" s="200"/>
      <c r="I1868" s="200"/>
    </row>
    <row r="1869" spans="1:9" s="202" customFormat="1" ht="12">
      <c r="A1869" s="150">
        <v>540818</v>
      </c>
      <c r="B1869" s="157" t="s">
        <v>992</v>
      </c>
      <c r="C1869" s="211">
        <v>218052480</v>
      </c>
      <c r="D1869" s="160" t="s">
        <v>625</v>
      </c>
      <c r="E1869" s="173"/>
      <c r="F1869" s="159">
        <v>30872</v>
      </c>
      <c r="G1869" s="199"/>
      <c r="H1869" s="200"/>
      <c r="I1869" s="200"/>
    </row>
    <row r="1870" spans="1:9" s="202" customFormat="1" ht="12">
      <c r="A1870" s="150">
        <v>540818</v>
      </c>
      <c r="B1870" s="157" t="s">
        <v>992</v>
      </c>
      <c r="C1870" s="211">
        <v>219052490</v>
      </c>
      <c r="D1870" s="160" t="s">
        <v>626</v>
      </c>
      <c r="E1870" s="173"/>
      <c r="F1870" s="159">
        <v>365564</v>
      </c>
      <c r="G1870" s="199"/>
      <c r="H1870" s="200"/>
      <c r="I1870" s="200"/>
    </row>
    <row r="1871" spans="1:9" s="202" customFormat="1" ht="12">
      <c r="A1871" s="150">
        <v>540818</v>
      </c>
      <c r="B1871" s="157" t="s">
        <v>992</v>
      </c>
      <c r="C1871" s="211">
        <v>210652506</v>
      </c>
      <c r="D1871" s="160" t="s">
        <v>627</v>
      </c>
      <c r="E1871" s="173"/>
      <c r="F1871" s="159">
        <v>65284</v>
      </c>
      <c r="G1871" s="199"/>
      <c r="H1871" s="200"/>
      <c r="I1871" s="200"/>
    </row>
    <row r="1872" spans="1:9" s="202" customFormat="1" ht="12">
      <c r="A1872" s="150">
        <v>540818</v>
      </c>
      <c r="B1872" s="157" t="s">
        <v>992</v>
      </c>
      <c r="C1872" s="211">
        <v>212052520</v>
      </c>
      <c r="D1872" s="160" t="s">
        <v>628</v>
      </c>
      <c r="E1872" s="173"/>
      <c r="F1872" s="159">
        <v>136340</v>
      </c>
      <c r="G1872" s="199"/>
      <c r="H1872" s="200"/>
      <c r="I1872" s="200"/>
    </row>
    <row r="1873" spans="1:9" s="202" customFormat="1" ht="12">
      <c r="A1873" s="150">
        <v>540818</v>
      </c>
      <c r="B1873" s="157" t="s">
        <v>992</v>
      </c>
      <c r="C1873" s="211">
        <v>214052540</v>
      </c>
      <c r="D1873" s="160" t="s">
        <v>629</v>
      </c>
      <c r="E1873" s="173"/>
      <c r="F1873" s="159">
        <v>156172</v>
      </c>
      <c r="G1873" s="199"/>
      <c r="H1873" s="200"/>
      <c r="I1873" s="200"/>
    </row>
    <row r="1874" spans="1:9" s="202" customFormat="1" ht="12">
      <c r="A1874" s="150">
        <v>540818</v>
      </c>
      <c r="B1874" s="157" t="s">
        <v>992</v>
      </c>
      <c r="C1874" s="211">
        <v>216052560</v>
      </c>
      <c r="D1874" s="160" t="s">
        <v>630</v>
      </c>
      <c r="E1874" s="173"/>
      <c r="F1874" s="159">
        <v>119476</v>
      </c>
      <c r="G1874" s="199"/>
      <c r="H1874" s="200"/>
      <c r="I1874" s="200"/>
    </row>
    <row r="1875" spans="1:9" s="202" customFormat="1" ht="12">
      <c r="A1875" s="150">
        <v>540818</v>
      </c>
      <c r="B1875" s="157" t="s">
        <v>992</v>
      </c>
      <c r="C1875" s="211">
        <v>216552565</v>
      </c>
      <c r="D1875" s="160" t="s">
        <v>631</v>
      </c>
      <c r="E1875" s="173"/>
      <c r="F1875" s="159">
        <v>57610</v>
      </c>
      <c r="G1875" s="199"/>
      <c r="H1875" s="200"/>
      <c r="I1875" s="200"/>
    </row>
    <row r="1876" spans="1:9" s="202" customFormat="1" ht="12">
      <c r="A1876" s="150">
        <v>540818</v>
      </c>
      <c r="B1876" s="157" t="s">
        <v>992</v>
      </c>
      <c r="C1876" s="211">
        <v>217352573</v>
      </c>
      <c r="D1876" s="160" t="s">
        <v>632</v>
      </c>
      <c r="E1876" s="173"/>
      <c r="F1876" s="159">
        <v>102239</v>
      </c>
      <c r="G1876" s="199"/>
      <c r="H1876" s="200"/>
      <c r="I1876" s="200"/>
    </row>
    <row r="1877" spans="1:9" s="202" customFormat="1" ht="12">
      <c r="A1877" s="150">
        <v>540818</v>
      </c>
      <c r="B1877" s="157" t="s">
        <v>992</v>
      </c>
      <c r="C1877" s="211">
        <v>218552585</v>
      </c>
      <c r="D1877" s="160" t="s">
        <v>633</v>
      </c>
      <c r="E1877" s="173"/>
      <c r="F1877" s="159">
        <v>172381</v>
      </c>
      <c r="G1877" s="199"/>
      <c r="H1877" s="200"/>
      <c r="I1877" s="200"/>
    </row>
    <row r="1878" spans="1:9" s="202" customFormat="1" ht="12">
      <c r="A1878" s="150">
        <v>540818</v>
      </c>
      <c r="B1878" s="157" t="s">
        <v>992</v>
      </c>
      <c r="C1878" s="211">
        <v>211252612</v>
      </c>
      <c r="D1878" s="160" t="s">
        <v>634</v>
      </c>
      <c r="E1878" s="173"/>
      <c r="F1878" s="159">
        <v>242534</v>
      </c>
      <c r="G1878" s="199"/>
      <c r="H1878" s="200"/>
      <c r="I1878" s="200"/>
    </row>
    <row r="1879" spans="1:9" s="202" customFormat="1" ht="12">
      <c r="A1879" s="150">
        <v>540818</v>
      </c>
      <c r="B1879" s="157" t="s">
        <v>992</v>
      </c>
      <c r="C1879" s="211">
        <v>212152621</v>
      </c>
      <c r="D1879" s="160" t="s">
        <v>635</v>
      </c>
      <c r="E1879" s="173"/>
      <c r="F1879" s="159">
        <v>376826</v>
      </c>
      <c r="G1879" s="199"/>
      <c r="H1879" s="200"/>
      <c r="I1879" s="200"/>
    </row>
    <row r="1880" spans="1:9" s="202" customFormat="1" ht="12">
      <c r="A1880" s="150">
        <v>540818</v>
      </c>
      <c r="B1880" s="157" t="s">
        <v>992</v>
      </c>
      <c r="C1880" s="211">
        <v>217852678</v>
      </c>
      <c r="D1880" s="160" t="s">
        <v>636</v>
      </c>
      <c r="E1880" s="173"/>
      <c r="F1880" s="159">
        <v>402143</v>
      </c>
      <c r="G1880" s="199"/>
      <c r="H1880" s="200"/>
      <c r="I1880" s="200"/>
    </row>
    <row r="1881" spans="1:9" s="202" customFormat="1" ht="12">
      <c r="A1881" s="150">
        <v>540818</v>
      </c>
      <c r="B1881" s="157" t="s">
        <v>992</v>
      </c>
      <c r="C1881" s="211">
        <v>218352683</v>
      </c>
      <c r="D1881" s="160" t="s">
        <v>637</v>
      </c>
      <c r="E1881" s="173"/>
      <c r="F1881" s="159">
        <v>210603</v>
      </c>
      <c r="G1881" s="199"/>
      <c r="H1881" s="200"/>
      <c r="I1881" s="200"/>
    </row>
    <row r="1882" spans="1:9" s="202" customFormat="1" ht="12">
      <c r="A1882" s="150">
        <v>540818</v>
      </c>
      <c r="B1882" s="157" t="s">
        <v>992</v>
      </c>
      <c r="C1882" s="211">
        <v>218552685</v>
      </c>
      <c r="D1882" s="160" t="s">
        <v>638</v>
      </c>
      <c r="E1882" s="173"/>
      <c r="F1882" s="159">
        <v>87591</v>
      </c>
      <c r="G1882" s="199"/>
      <c r="H1882" s="200"/>
      <c r="I1882" s="200"/>
    </row>
    <row r="1883" spans="1:9" s="202" customFormat="1" ht="12">
      <c r="A1883" s="150">
        <v>540818</v>
      </c>
      <c r="B1883" s="157" t="s">
        <v>992</v>
      </c>
      <c r="C1883" s="211">
        <v>218752687</v>
      </c>
      <c r="D1883" s="160" t="s">
        <v>639</v>
      </c>
      <c r="E1883" s="173"/>
      <c r="F1883" s="159">
        <v>199792</v>
      </c>
      <c r="G1883" s="199"/>
      <c r="H1883" s="200"/>
      <c r="I1883" s="200"/>
    </row>
    <row r="1884" spans="1:9" s="202" customFormat="1" ht="12">
      <c r="A1884" s="150">
        <v>540818</v>
      </c>
      <c r="B1884" s="157" t="s">
        <v>992</v>
      </c>
      <c r="C1884" s="211">
        <v>219352693</v>
      </c>
      <c r="D1884" s="160" t="s">
        <v>640</v>
      </c>
      <c r="E1884" s="173"/>
      <c r="F1884" s="159">
        <v>175487</v>
      </c>
      <c r="G1884" s="199"/>
      <c r="H1884" s="200"/>
      <c r="I1884" s="200"/>
    </row>
    <row r="1885" spans="1:9" s="202" customFormat="1" ht="12">
      <c r="A1885" s="150">
        <v>540818</v>
      </c>
      <c r="B1885" s="157" t="s">
        <v>992</v>
      </c>
      <c r="C1885" s="211">
        <v>219452694</v>
      </c>
      <c r="D1885" s="160" t="s">
        <v>641</v>
      </c>
      <c r="E1885" s="173"/>
      <c r="F1885" s="159">
        <v>71004</v>
      </c>
      <c r="G1885" s="199"/>
      <c r="H1885" s="200"/>
      <c r="I1885" s="200"/>
    </row>
    <row r="1886" spans="1:9" s="202" customFormat="1" ht="12">
      <c r="A1886" s="150">
        <v>540818</v>
      </c>
      <c r="B1886" s="157" t="s">
        <v>992</v>
      </c>
      <c r="C1886" s="211">
        <v>219652696</v>
      </c>
      <c r="D1886" s="160" t="s">
        <v>642</v>
      </c>
      <c r="E1886" s="173"/>
      <c r="F1886" s="159">
        <v>226316</v>
      </c>
      <c r="G1886" s="199"/>
      <c r="H1886" s="200"/>
      <c r="I1886" s="200"/>
    </row>
    <row r="1887" spans="1:9" s="202" customFormat="1" ht="12">
      <c r="A1887" s="150">
        <v>540818</v>
      </c>
      <c r="B1887" s="157" t="s">
        <v>992</v>
      </c>
      <c r="C1887" s="211">
        <v>219952699</v>
      </c>
      <c r="D1887" s="160" t="s">
        <v>643</v>
      </c>
      <c r="E1887" s="173"/>
      <c r="F1887" s="159">
        <v>124072</v>
      </c>
      <c r="G1887" s="199"/>
      <c r="H1887" s="200"/>
      <c r="I1887" s="200"/>
    </row>
    <row r="1888" spans="1:9" s="202" customFormat="1" ht="12">
      <c r="A1888" s="150">
        <v>540818</v>
      </c>
      <c r="B1888" s="157" t="s">
        <v>992</v>
      </c>
      <c r="C1888" s="211">
        <v>212052720</v>
      </c>
      <c r="D1888" s="160" t="s">
        <v>644</v>
      </c>
      <c r="E1888" s="173"/>
      <c r="F1888" s="159">
        <v>66081</v>
      </c>
      <c r="G1888" s="199"/>
      <c r="H1888" s="200"/>
      <c r="I1888" s="200"/>
    </row>
    <row r="1889" spans="1:9" s="202" customFormat="1" ht="12">
      <c r="A1889" s="150">
        <v>540818</v>
      </c>
      <c r="B1889" s="157" t="s">
        <v>992</v>
      </c>
      <c r="C1889" s="211">
        <v>218652786</v>
      </c>
      <c r="D1889" s="160" t="s">
        <v>645</v>
      </c>
      <c r="E1889" s="173"/>
      <c r="F1889" s="159">
        <v>194205</v>
      </c>
      <c r="G1889" s="199"/>
      <c r="H1889" s="200"/>
      <c r="I1889" s="200"/>
    </row>
    <row r="1890" spans="1:9" s="202" customFormat="1" ht="12">
      <c r="A1890" s="150">
        <v>540818</v>
      </c>
      <c r="B1890" s="157" t="s">
        <v>992</v>
      </c>
      <c r="C1890" s="211">
        <v>218852788</v>
      </c>
      <c r="D1890" s="160" t="s">
        <v>646</v>
      </c>
      <c r="E1890" s="173"/>
      <c r="F1890" s="159">
        <v>103102</v>
      </c>
      <c r="G1890" s="199"/>
      <c r="H1890" s="200"/>
      <c r="I1890" s="200"/>
    </row>
    <row r="1891" spans="1:9" s="202" customFormat="1" ht="12">
      <c r="A1891" s="150">
        <v>540818</v>
      </c>
      <c r="B1891" s="157" t="s">
        <v>992</v>
      </c>
      <c r="C1891" s="211">
        <v>213852838</v>
      </c>
      <c r="D1891" s="160" t="s">
        <v>647</v>
      </c>
      <c r="E1891" s="173"/>
      <c r="F1891" s="159">
        <v>481960</v>
      </c>
      <c r="G1891" s="199"/>
      <c r="H1891" s="200"/>
      <c r="I1891" s="200"/>
    </row>
    <row r="1892" spans="1:9" s="202" customFormat="1" ht="12">
      <c r="A1892" s="150">
        <v>540818</v>
      </c>
      <c r="B1892" s="157" t="s">
        <v>992</v>
      </c>
      <c r="C1892" s="211">
        <v>218552885</v>
      </c>
      <c r="D1892" s="160" t="s">
        <v>648</v>
      </c>
      <c r="E1892" s="173"/>
      <c r="F1892" s="159">
        <v>98063</v>
      </c>
      <c r="G1892" s="199"/>
      <c r="H1892" s="200"/>
      <c r="I1892" s="200"/>
    </row>
    <row r="1893" spans="1:9" s="202" customFormat="1" ht="12">
      <c r="A1893" s="150">
        <v>540818</v>
      </c>
      <c r="B1893" s="157" t="s">
        <v>992</v>
      </c>
      <c r="C1893" s="211">
        <v>210354003</v>
      </c>
      <c r="D1893" s="160" t="s">
        <v>649</v>
      </c>
      <c r="E1893" s="173"/>
      <c r="F1893" s="159">
        <v>436221</v>
      </c>
      <c r="G1893" s="199"/>
      <c r="H1893" s="200"/>
      <c r="I1893" s="200"/>
    </row>
    <row r="1894" spans="1:9" s="202" customFormat="1" ht="12">
      <c r="A1894" s="150">
        <v>540818</v>
      </c>
      <c r="B1894" s="157" t="s">
        <v>992</v>
      </c>
      <c r="C1894" s="211">
        <v>215154051</v>
      </c>
      <c r="D1894" s="160" t="s">
        <v>650</v>
      </c>
      <c r="E1894" s="173"/>
      <c r="F1894" s="159">
        <v>114992</v>
      </c>
      <c r="G1894" s="199"/>
      <c r="H1894" s="200"/>
      <c r="I1894" s="200"/>
    </row>
    <row r="1895" spans="1:9" s="202" customFormat="1" ht="12">
      <c r="A1895" s="150">
        <v>540818</v>
      </c>
      <c r="B1895" s="157" t="s">
        <v>992</v>
      </c>
      <c r="C1895" s="211">
        <v>219954099</v>
      </c>
      <c r="D1895" s="160" t="s">
        <v>651</v>
      </c>
      <c r="E1895" s="173"/>
      <c r="F1895" s="159">
        <v>86077</v>
      </c>
      <c r="G1895" s="199"/>
      <c r="H1895" s="200"/>
      <c r="I1895" s="200"/>
    </row>
    <row r="1896" spans="1:9" s="202" customFormat="1" ht="12">
      <c r="A1896" s="150">
        <v>540818</v>
      </c>
      <c r="B1896" s="157" t="s">
        <v>992</v>
      </c>
      <c r="C1896" s="211">
        <v>210954109</v>
      </c>
      <c r="D1896" s="160" t="s">
        <v>652</v>
      </c>
      <c r="E1896" s="173"/>
      <c r="F1896" s="159">
        <v>85475</v>
      </c>
      <c r="G1896" s="199"/>
      <c r="H1896" s="200"/>
      <c r="I1896" s="200"/>
    </row>
    <row r="1897" spans="1:9" s="202" customFormat="1" ht="12">
      <c r="A1897" s="150">
        <v>540818</v>
      </c>
      <c r="B1897" s="157" t="s">
        <v>992</v>
      </c>
      <c r="C1897" s="211">
        <v>212554125</v>
      </c>
      <c r="D1897" s="160" t="s">
        <v>653</v>
      </c>
      <c r="E1897" s="173"/>
      <c r="F1897" s="159">
        <v>29328</v>
      </c>
      <c r="G1897" s="199"/>
      <c r="H1897" s="200"/>
      <c r="I1897" s="200"/>
    </row>
    <row r="1898" spans="1:9" s="202" customFormat="1" ht="12">
      <c r="A1898" s="150">
        <v>540818</v>
      </c>
      <c r="B1898" s="157" t="s">
        <v>992</v>
      </c>
      <c r="C1898" s="211">
        <v>212854128</v>
      </c>
      <c r="D1898" s="160" t="s">
        <v>2460</v>
      </c>
      <c r="E1898" s="173"/>
      <c r="F1898" s="159">
        <v>135278</v>
      </c>
      <c r="G1898" s="199"/>
      <c r="H1898" s="200"/>
      <c r="I1898" s="200"/>
    </row>
    <row r="1899" spans="1:9" s="202" customFormat="1" ht="12">
      <c r="A1899" s="150">
        <v>540818</v>
      </c>
      <c r="B1899" s="157" t="s">
        <v>992</v>
      </c>
      <c r="C1899" s="211">
        <v>217254172</v>
      </c>
      <c r="D1899" s="160" t="s">
        <v>2461</v>
      </c>
      <c r="E1899" s="173"/>
      <c r="F1899" s="159">
        <v>148955</v>
      </c>
      <c r="G1899" s="199"/>
      <c r="H1899" s="200"/>
      <c r="I1899" s="200"/>
    </row>
    <row r="1900" spans="1:9" s="202" customFormat="1" ht="12">
      <c r="A1900" s="150">
        <v>540818</v>
      </c>
      <c r="B1900" s="157" t="s">
        <v>992</v>
      </c>
      <c r="C1900" s="211">
        <v>217454174</v>
      </c>
      <c r="D1900" s="160" t="s">
        <v>2462</v>
      </c>
      <c r="E1900" s="173"/>
      <c r="F1900" s="159">
        <v>107852</v>
      </c>
      <c r="G1900" s="199"/>
      <c r="H1900" s="200"/>
      <c r="I1900" s="200"/>
    </row>
    <row r="1901" spans="1:9" s="202" customFormat="1" ht="12">
      <c r="A1901" s="150">
        <v>540818</v>
      </c>
      <c r="B1901" s="157" t="s">
        <v>992</v>
      </c>
      <c r="C1901" s="211">
        <v>210654206</v>
      </c>
      <c r="D1901" s="160" t="s">
        <v>2463</v>
      </c>
      <c r="E1901" s="173"/>
      <c r="F1901" s="159">
        <v>223766</v>
      </c>
      <c r="G1901" s="199"/>
      <c r="H1901" s="200"/>
      <c r="I1901" s="200"/>
    </row>
    <row r="1902" spans="1:9" s="202" customFormat="1" ht="12">
      <c r="A1902" s="150">
        <v>540818</v>
      </c>
      <c r="B1902" s="157" t="s">
        <v>992</v>
      </c>
      <c r="C1902" s="211">
        <v>212354223</v>
      </c>
      <c r="D1902" s="160" t="s">
        <v>2464</v>
      </c>
      <c r="E1902" s="173"/>
      <c r="F1902" s="159">
        <v>109185</v>
      </c>
      <c r="G1902" s="199"/>
      <c r="H1902" s="200"/>
      <c r="I1902" s="200"/>
    </row>
    <row r="1903" spans="1:9" s="202" customFormat="1" ht="12">
      <c r="A1903" s="150">
        <v>540818</v>
      </c>
      <c r="B1903" s="157" t="s">
        <v>992</v>
      </c>
      <c r="C1903" s="211">
        <v>213954239</v>
      </c>
      <c r="D1903" s="160" t="s">
        <v>2465</v>
      </c>
      <c r="E1903" s="173"/>
      <c r="F1903" s="159">
        <v>47624</v>
      </c>
      <c r="G1903" s="199"/>
      <c r="H1903" s="200"/>
      <c r="I1903" s="200"/>
    </row>
    <row r="1904" spans="1:9" s="202" customFormat="1" ht="12">
      <c r="A1904" s="150">
        <v>540818</v>
      </c>
      <c r="B1904" s="157" t="s">
        <v>992</v>
      </c>
      <c r="C1904" s="211">
        <v>214554245</v>
      </c>
      <c r="D1904" s="160" t="s">
        <v>2466</v>
      </c>
      <c r="E1904" s="173"/>
      <c r="F1904" s="159">
        <v>185257</v>
      </c>
      <c r="G1904" s="199"/>
      <c r="H1904" s="200"/>
      <c r="I1904" s="200"/>
    </row>
    <row r="1905" spans="1:9" s="202" customFormat="1" ht="12">
      <c r="A1905" s="150">
        <v>540818</v>
      </c>
      <c r="B1905" s="157" t="s">
        <v>992</v>
      </c>
      <c r="C1905" s="211">
        <v>215054250</v>
      </c>
      <c r="D1905" s="160" t="s">
        <v>2467</v>
      </c>
      <c r="E1905" s="173"/>
      <c r="F1905" s="159">
        <v>163391</v>
      </c>
      <c r="G1905" s="199"/>
      <c r="H1905" s="200"/>
      <c r="I1905" s="200"/>
    </row>
    <row r="1906" spans="1:9" s="202" customFormat="1" ht="12">
      <c r="A1906" s="150">
        <v>540818</v>
      </c>
      <c r="B1906" s="157" t="s">
        <v>992</v>
      </c>
      <c r="C1906" s="211">
        <v>216154261</v>
      </c>
      <c r="D1906" s="160" t="s">
        <v>2468</v>
      </c>
      <c r="E1906" s="173"/>
      <c r="F1906" s="159">
        <v>237207</v>
      </c>
      <c r="G1906" s="199"/>
      <c r="H1906" s="200"/>
      <c r="I1906" s="200"/>
    </row>
    <row r="1907" spans="1:9" s="202" customFormat="1" ht="12">
      <c r="A1907" s="150">
        <v>540818</v>
      </c>
      <c r="B1907" s="157" t="s">
        <v>992</v>
      </c>
      <c r="C1907" s="211">
        <v>211354313</v>
      </c>
      <c r="D1907" s="160" t="s">
        <v>2469</v>
      </c>
      <c r="E1907" s="173"/>
      <c r="F1907" s="159">
        <v>81219</v>
      </c>
      <c r="G1907" s="199"/>
      <c r="H1907" s="200"/>
      <c r="I1907" s="200"/>
    </row>
    <row r="1908" spans="1:9" s="202" customFormat="1" ht="12">
      <c r="A1908" s="150">
        <v>540818</v>
      </c>
      <c r="B1908" s="157" t="s">
        <v>992</v>
      </c>
      <c r="C1908" s="211">
        <v>214454344</v>
      </c>
      <c r="D1908" s="160" t="s">
        <v>2470</v>
      </c>
      <c r="E1908" s="173"/>
      <c r="F1908" s="159">
        <v>171855</v>
      </c>
      <c r="G1908" s="199"/>
      <c r="H1908" s="200"/>
      <c r="I1908" s="200"/>
    </row>
    <row r="1909" spans="1:9" s="202" customFormat="1" ht="12">
      <c r="A1909" s="150">
        <v>540818</v>
      </c>
      <c r="B1909" s="157" t="s">
        <v>992</v>
      </c>
      <c r="C1909" s="211">
        <v>214754347</v>
      </c>
      <c r="D1909" s="160" t="s">
        <v>2471</v>
      </c>
      <c r="E1909" s="173"/>
      <c r="F1909" s="159">
        <v>26649</v>
      </c>
      <c r="G1909" s="199"/>
      <c r="H1909" s="200"/>
      <c r="I1909" s="200"/>
    </row>
    <row r="1910" spans="1:9" s="202" customFormat="1" ht="12">
      <c r="A1910" s="150">
        <v>540818</v>
      </c>
      <c r="B1910" s="157" t="s">
        <v>992</v>
      </c>
      <c r="C1910" s="211">
        <v>217754377</v>
      </c>
      <c r="D1910" s="160" t="s">
        <v>2472</v>
      </c>
      <c r="E1910" s="173"/>
      <c r="F1910" s="159">
        <v>65693</v>
      </c>
      <c r="G1910" s="199"/>
      <c r="H1910" s="200"/>
      <c r="I1910" s="200"/>
    </row>
    <row r="1911" spans="1:9" s="202" customFormat="1" ht="12">
      <c r="A1911" s="150">
        <v>540818</v>
      </c>
      <c r="B1911" s="157" t="s">
        <v>992</v>
      </c>
      <c r="C1911" s="211">
        <v>218554385</v>
      </c>
      <c r="D1911" s="160" t="s">
        <v>2473</v>
      </c>
      <c r="E1911" s="173"/>
      <c r="F1911" s="159">
        <v>150765</v>
      </c>
      <c r="G1911" s="199"/>
      <c r="H1911" s="200"/>
      <c r="I1911" s="200"/>
    </row>
    <row r="1912" spans="1:9" s="202" customFormat="1" ht="12">
      <c r="A1912" s="150">
        <v>540818</v>
      </c>
      <c r="B1912" s="157" t="s">
        <v>992</v>
      </c>
      <c r="C1912" s="211">
        <v>219854398</v>
      </c>
      <c r="D1912" s="160" t="s">
        <v>2474</v>
      </c>
      <c r="E1912" s="173"/>
      <c r="F1912" s="159">
        <v>103846</v>
      </c>
      <c r="G1912" s="199"/>
      <c r="H1912" s="200"/>
      <c r="I1912" s="200"/>
    </row>
    <row r="1913" spans="1:9" s="202" customFormat="1" ht="12">
      <c r="A1913" s="150">
        <v>540818</v>
      </c>
      <c r="B1913" s="157" t="s">
        <v>992</v>
      </c>
      <c r="C1913" s="211">
        <v>210554405</v>
      </c>
      <c r="D1913" s="160" t="s">
        <v>2475</v>
      </c>
      <c r="E1913" s="173"/>
      <c r="F1913" s="159">
        <v>514420</v>
      </c>
      <c r="G1913" s="199"/>
      <c r="H1913" s="200"/>
      <c r="I1913" s="200"/>
    </row>
    <row r="1914" spans="1:9" s="202" customFormat="1" ht="12">
      <c r="A1914" s="150">
        <v>540818</v>
      </c>
      <c r="B1914" s="157" t="s">
        <v>992</v>
      </c>
      <c r="C1914" s="211">
        <v>211854418</v>
      </c>
      <c r="D1914" s="160" t="s">
        <v>2476</v>
      </c>
      <c r="E1914" s="173"/>
      <c r="F1914" s="159">
        <v>37954</v>
      </c>
      <c r="G1914" s="199"/>
      <c r="H1914" s="200"/>
      <c r="I1914" s="200"/>
    </row>
    <row r="1915" spans="1:9" s="202" customFormat="1" ht="12">
      <c r="A1915" s="150">
        <v>540818</v>
      </c>
      <c r="B1915" s="157" t="s">
        <v>992</v>
      </c>
      <c r="C1915" s="211">
        <v>218054480</v>
      </c>
      <c r="D1915" s="160" t="s">
        <v>2477</v>
      </c>
      <c r="E1915" s="173"/>
      <c r="F1915" s="159">
        <v>41677</v>
      </c>
      <c r="G1915" s="199"/>
      <c r="H1915" s="200"/>
      <c r="I1915" s="200"/>
    </row>
    <row r="1916" spans="1:9" s="202" customFormat="1" ht="12">
      <c r="A1916" s="150">
        <v>540818</v>
      </c>
      <c r="B1916" s="157" t="s">
        <v>992</v>
      </c>
      <c r="C1916" s="211">
        <v>219854498</v>
      </c>
      <c r="D1916" s="160" t="s">
        <v>2478</v>
      </c>
      <c r="E1916" s="173"/>
      <c r="F1916" s="159">
        <v>997651</v>
      </c>
      <c r="G1916" s="199"/>
      <c r="H1916" s="200"/>
      <c r="I1916" s="200"/>
    </row>
    <row r="1917" spans="1:9" s="202" customFormat="1" ht="12">
      <c r="A1917" s="150">
        <v>540818</v>
      </c>
      <c r="B1917" s="157" t="s">
        <v>992</v>
      </c>
      <c r="C1917" s="211">
        <v>211854518</v>
      </c>
      <c r="D1917" s="160" t="s">
        <v>2479</v>
      </c>
      <c r="E1917" s="173"/>
      <c r="F1917" s="159">
        <v>487453</v>
      </c>
      <c r="G1917" s="199"/>
      <c r="H1917" s="200"/>
      <c r="I1917" s="200"/>
    </row>
    <row r="1918" spans="1:9" s="202" customFormat="1" ht="12">
      <c r="A1918" s="150">
        <v>540818</v>
      </c>
      <c r="B1918" s="157" t="s">
        <v>992</v>
      </c>
      <c r="C1918" s="211">
        <v>212054520</v>
      </c>
      <c r="D1918" s="160" t="s">
        <v>2480</v>
      </c>
      <c r="E1918" s="173"/>
      <c r="F1918" s="159">
        <v>48396</v>
      </c>
      <c r="G1918" s="199"/>
      <c r="H1918" s="200"/>
      <c r="I1918" s="200"/>
    </row>
    <row r="1919" spans="1:9" s="202" customFormat="1" ht="12">
      <c r="A1919" s="150">
        <v>540818</v>
      </c>
      <c r="B1919" s="157" t="s">
        <v>992</v>
      </c>
      <c r="C1919" s="211">
        <v>215354553</v>
      </c>
      <c r="D1919" s="160" t="s">
        <v>2481</v>
      </c>
      <c r="E1919" s="173"/>
      <c r="F1919" s="159">
        <v>64649</v>
      </c>
      <c r="G1919" s="199"/>
      <c r="H1919" s="200"/>
      <c r="I1919" s="200"/>
    </row>
    <row r="1920" spans="1:9" s="202" customFormat="1" ht="12">
      <c r="A1920" s="150">
        <v>540818</v>
      </c>
      <c r="B1920" s="157" t="s">
        <v>992</v>
      </c>
      <c r="C1920" s="211">
        <v>219954599</v>
      </c>
      <c r="D1920" s="160" t="s">
        <v>2482</v>
      </c>
      <c r="E1920" s="173"/>
      <c r="F1920" s="159">
        <v>48396</v>
      </c>
      <c r="G1920" s="199"/>
      <c r="H1920" s="200"/>
      <c r="I1920" s="200"/>
    </row>
    <row r="1921" spans="1:9" s="202" customFormat="1" ht="12">
      <c r="A1921" s="150">
        <v>540818</v>
      </c>
      <c r="B1921" s="157" t="s">
        <v>992</v>
      </c>
      <c r="C1921" s="211">
        <v>216054660</v>
      </c>
      <c r="D1921" s="160" t="s">
        <v>2483</v>
      </c>
      <c r="E1921" s="173"/>
      <c r="F1921" s="159">
        <v>117221</v>
      </c>
      <c r="G1921" s="199"/>
      <c r="H1921" s="200"/>
      <c r="I1921" s="200"/>
    </row>
    <row r="1922" spans="1:9" s="202" customFormat="1" ht="12">
      <c r="A1922" s="150">
        <v>540818</v>
      </c>
      <c r="B1922" s="157" t="s">
        <v>992</v>
      </c>
      <c r="C1922" s="211">
        <v>217054670</v>
      </c>
      <c r="D1922" s="160" t="s">
        <v>2484</v>
      </c>
      <c r="E1922" s="173"/>
      <c r="F1922" s="159">
        <v>193204</v>
      </c>
      <c r="G1922" s="199"/>
      <c r="H1922" s="200"/>
      <c r="I1922" s="200"/>
    </row>
    <row r="1923" spans="1:9" s="202" customFormat="1" ht="12">
      <c r="A1923" s="150">
        <v>540818</v>
      </c>
      <c r="B1923" s="157" t="s">
        <v>992</v>
      </c>
      <c r="C1923" s="211">
        <v>217354673</v>
      </c>
      <c r="D1923" s="160" t="s">
        <v>2485</v>
      </c>
      <c r="E1923" s="173"/>
      <c r="F1923" s="159">
        <v>46943</v>
      </c>
      <c r="G1923" s="199"/>
      <c r="H1923" s="200"/>
      <c r="I1923" s="200"/>
    </row>
    <row r="1924" spans="1:9" s="202" customFormat="1" ht="12">
      <c r="A1924" s="150">
        <v>540818</v>
      </c>
      <c r="B1924" s="157" t="s">
        <v>992</v>
      </c>
      <c r="C1924" s="211">
        <v>218054680</v>
      </c>
      <c r="D1924" s="160" t="s">
        <v>654</v>
      </c>
      <c r="E1924" s="173"/>
      <c r="F1924" s="159">
        <v>38330</v>
      </c>
      <c r="G1924" s="199"/>
      <c r="H1924" s="200"/>
      <c r="I1924" s="200"/>
    </row>
    <row r="1925" spans="1:9" s="202" customFormat="1" ht="12">
      <c r="A1925" s="150">
        <v>540818</v>
      </c>
      <c r="B1925" s="157" t="s">
        <v>992</v>
      </c>
      <c r="C1925" s="211">
        <v>212054720</v>
      </c>
      <c r="D1925" s="160" t="s">
        <v>655</v>
      </c>
      <c r="E1925" s="173"/>
      <c r="F1925" s="159">
        <v>324878</v>
      </c>
      <c r="G1925" s="199"/>
      <c r="H1925" s="200"/>
      <c r="I1925" s="200"/>
    </row>
    <row r="1926" spans="1:9" s="202" customFormat="1" ht="12">
      <c r="A1926" s="150">
        <v>540818</v>
      </c>
      <c r="B1926" s="157" t="s">
        <v>992</v>
      </c>
      <c r="C1926" s="211">
        <v>214354743</v>
      </c>
      <c r="D1926" s="160" t="s">
        <v>656</v>
      </c>
      <c r="E1926" s="173"/>
      <c r="F1926" s="159">
        <v>64281</v>
      </c>
      <c r="G1926" s="199"/>
      <c r="H1926" s="200"/>
      <c r="I1926" s="200"/>
    </row>
    <row r="1927" spans="1:9" s="202" customFormat="1" ht="12">
      <c r="A1927" s="150">
        <v>540818</v>
      </c>
      <c r="B1927" s="157" t="s">
        <v>992</v>
      </c>
      <c r="C1927" s="211">
        <v>210054800</v>
      </c>
      <c r="D1927" s="160" t="s">
        <v>657</v>
      </c>
      <c r="E1927" s="173"/>
      <c r="F1927" s="159">
        <v>222448</v>
      </c>
      <c r="G1927" s="199"/>
      <c r="H1927" s="200"/>
      <c r="I1927" s="200"/>
    </row>
    <row r="1928" spans="1:9" s="202" customFormat="1" ht="12">
      <c r="A1928" s="150">
        <v>540818</v>
      </c>
      <c r="B1928" s="157" t="s">
        <v>992</v>
      </c>
      <c r="C1928" s="211">
        <v>211054810</v>
      </c>
      <c r="D1928" s="160" t="s">
        <v>658</v>
      </c>
      <c r="E1928" s="173"/>
      <c r="F1928" s="159">
        <v>482441</v>
      </c>
      <c r="G1928" s="199"/>
      <c r="H1928" s="200"/>
      <c r="I1928" s="200"/>
    </row>
    <row r="1929" spans="1:9" s="202" customFormat="1" ht="12">
      <c r="A1929" s="150">
        <v>540818</v>
      </c>
      <c r="B1929" s="157" t="s">
        <v>992</v>
      </c>
      <c r="C1929" s="211">
        <v>212054820</v>
      </c>
      <c r="D1929" s="160" t="s">
        <v>659</v>
      </c>
      <c r="E1929" s="173"/>
      <c r="F1929" s="159">
        <v>189906</v>
      </c>
      <c r="G1929" s="199"/>
      <c r="H1929" s="200"/>
      <c r="I1929" s="200"/>
    </row>
    <row r="1930" spans="1:9" s="202" customFormat="1" ht="12">
      <c r="A1930" s="150">
        <v>540818</v>
      </c>
      <c r="B1930" s="157" t="s">
        <v>992</v>
      </c>
      <c r="C1930" s="211">
        <v>217154871</v>
      </c>
      <c r="D1930" s="160" t="s">
        <v>660</v>
      </c>
      <c r="E1930" s="173"/>
      <c r="F1930" s="159">
        <v>62373</v>
      </c>
      <c r="G1930" s="199"/>
      <c r="H1930" s="200"/>
      <c r="I1930" s="200"/>
    </row>
    <row r="1931" spans="1:9" s="202" customFormat="1" ht="12">
      <c r="A1931" s="150">
        <v>540818</v>
      </c>
      <c r="B1931" s="157" t="s">
        <v>992</v>
      </c>
      <c r="C1931" s="211">
        <v>217454874</v>
      </c>
      <c r="D1931" s="160" t="s">
        <v>661</v>
      </c>
      <c r="E1931" s="173"/>
      <c r="F1931" s="159">
        <v>646078</v>
      </c>
      <c r="G1931" s="199"/>
      <c r="H1931" s="200"/>
      <c r="I1931" s="200"/>
    </row>
    <row r="1932" spans="1:9" s="202" customFormat="1" ht="12">
      <c r="A1932" s="150">
        <v>540818</v>
      </c>
      <c r="B1932" s="157" t="s">
        <v>992</v>
      </c>
      <c r="C1932" s="213">
        <v>211163111</v>
      </c>
      <c r="D1932" s="160" t="s">
        <v>662</v>
      </c>
      <c r="E1932" s="173"/>
      <c r="F1932" s="159">
        <v>38953</v>
      </c>
      <c r="G1932" s="199"/>
      <c r="H1932" s="200"/>
      <c r="I1932" s="200"/>
    </row>
    <row r="1933" spans="1:9" s="202" customFormat="1" ht="12">
      <c r="A1933" s="150">
        <v>540818</v>
      </c>
      <c r="B1933" s="157" t="s">
        <v>992</v>
      </c>
      <c r="C1933" s="213">
        <v>213063130</v>
      </c>
      <c r="D1933" s="160" t="s">
        <v>663</v>
      </c>
      <c r="E1933" s="173"/>
      <c r="F1933" s="159">
        <v>787089</v>
      </c>
      <c r="G1933" s="199"/>
      <c r="H1933" s="200"/>
      <c r="I1933" s="200"/>
    </row>
    <row r="1934" spans="1:9" s="202" customFormat="1" ht="12">
      <c r="A1934" s="150">
        <v>540818</v>
      </c>
      <c r="B1934" s="157" t="s">
        <v>992</v>
      </c>
      <c r="C1934" s="213">
        <v>219063190</v>
      </c>
      <c r="D1934" s="160" t="s">
        <v>664</v>
      </c>
      <c r="E1934" s="173"/>
      <c r="F1934" s="159">
        <v>283110</v>
      </c>
      <c r="G1934" s="199"/>
      <c r="H1934" s="200"/>
      <c r="I1934" s="200"/>
    </row>
    <row r="1935" spans="1:9" s="202" customFormat="1" ht="12">
      <c r="A1935" s="150">
        <v>540818</v>
      </c>
      <c r="B1935" s="157" t="s">
        <v>992</v>
      </c>
      <c r="C1935" s="211">
        <v>211263212</v>
      </c>
      <c r="D1935" s="160" t="s">
        <v>665</v>
      </c>
      <c r="E1935" s="173"/>
      <c r="F1935" s="159">
        <v>64694</v>
      </c>
      <c r="G1935" s="199"/>
      <c r="H1935" s="200"/>
      <c r="I1935" s="200"/>
    </row>
    <row r="1936" spans="1:9" s="202" customFormat="1" ht="12">
      <c r="A1936" s="150">
        <v>540818</v>
      </c>
      <c r="B1936" s="157" t="s">
        <v>992</v>
      </c>
      <c r="C1936" s="211">
        <v>217263272</v>
      </c>
      <c r="D1936" s="160" t="s">
        <v>666</v>
      </c>
      <c r="E1936" s="173"/>
      <c r="F1936" s="159">
        <v>144733</v>
      </c>
      <c r="G1936" s="199"/>
      <c r="H1936" s="200"/>
      <c r="I1936" s="200"/>
    </row>
    <row r="1937" spans="1:9" s="202" customFormat="1" ht="12">
      <c r="A1937" s="150">
        <v>540818</v>
      </c>
      <c r="B1937" s="157" t="s">
        <v>992</v>
      </c>
      <c r="C1937" s="211">
        <v>210263302</v>
      </c>
      <c r="D1937" s="160" t="s">
        <v>667</v>
      </c>
      <c r="E1937" s="173"/>
      <c r="F1937" s="159">
        <v>95656</v>
      </c>
      <c r="G1937" s="199"/>
      <c r="H1937" s="200"/>
      <c r="I1937" s="200"/>
    </row>
    <row r="1938" spans="1:9" s="202" customFormat="1" ht="12">
      <c r="A1938" s="150">
        <v>540818</v>
      </c>
      <c r="B1938" s="157" t="s">
        <v>992</v>
      </c>
      <c r="C1938" s="211">
        <v>210163401</v>
      </c>
      <c r="D1938" s="160" t="s">
        <v>668</v>
      </c>
      <c r="E1938" s="173"/>
      <c r="F1938" s="159">
        <v>391842</v>
      </c>
      <c r="G1938" s="199"/>
      <c r="H1938" s="200"/>
      <c r="I1938" s="200"/>
    </row>
    <row r="1939" spans="1:9" s="202" customFormat="1" ht="12">
      <c r="A1939" s="150">
        <v>540818</v>
      </c>
      <c r="B1939" s="157" t="s">
        <v>992</v>
      </c>
      <c r="C1939" s="211">
        <v>217063470</v>
      </c>
      <c r="D1939" s="160" t="s">
        <v>669</v>
      </c>
      <c r="E1939" s="173"/>
      <c r="F1939" s="159">
        <v>451996</v>
      </c>
      <c r="G1939" s="199"/>
      <c r="H1939" s="200"/>
      <c r="I1939" s="200"/>
    </row>
    <row r="1940" spans="1:9" s="202" customFormat="1" ht="12">
      <c r="A1940" s="150">
        <v>540818</v>
      </c>
      <c r="B1940" s="157" t="s">
        <v>992</v>
      </c>
      <c r="C1940" s="211">
        <v>214863548</v>
      </c>
      <c r="D1940" s="160" t="s">
        <v>670</v>
      </c>
      <c r="E1940" s="173"/>
      <c r="F1940" s="159">
        <v>127345</v>
      </c>
      <c r="G1940" s="199"/>
      <c r="H1940" s="200"/>
      <c r="I1940" s="200"/>
    </row>
    <row r="1941" spans="1:9" s="202" customFormat="1" ht="12">
      <c r="A1941" s="150">
        <v>540818</v>
      </c>
      <c r="B1941" s="157" t="s">
        <v>992</v>
      </c>
      <c r="C1941" s="211">
        <v>219463594</v>
      </c>
      <c r="D1941" s="160" t="s">
        <v>671</v>
      </c>
      <c r="E1941" s="173"/>
      <c r="F1941" s="159">
        <v>376361</v>
      </c>
      <c r="G1941" s="199"/>
      <c r="H1941" s="200"/>
      <c r="I1941" s="200"/>
    </row>
    <row r="1942" spans="1:9" s="202" customFormat="1" ht="12">
      <c r="A1942" s="150">
        <v>540818</v>
      </c>
      <c r="B1942" s="157" t="s">
        <v>992</v>
      </c>
      <c r="C1942" s="211">
        <v>219063690</v>
      </c>
      <c r="D1942" s="160" t="s">
        <v>672</v>
      </c>
      <c r="E1942" s="173"/>
      <c r="F1942" s="159">
        <v>83762</v>
      </c>
      <c r="G1942" s="199"/>
      <c r="H1942" s="200"/>
      <c r="I1942" s="200"/>
    </row>
    <row r="1943" spans="1:9" s="202" customFormat="1" ht="12">
      <c r="A1943" s="150">
        <v>540818</v>
      </c>
      <c r="B1943" s="157" t="s">
        <v>992</v>
      </c>
      <c r="C1943" s="211">
        <v>214566045</v>
      </c>
      <c r="D1943" s="160" t="s">
        <v>673</v>
      </c>
      <c r="E1943" s="173"/>
      <c r="F1943" s="159">
        <v>127618</v>
      </c>
      <c r="G1943" s="199"/>
      <c r="H1943" s="200"/>
      <c r="I1943" s="200"/>
    </row>
    <row r="1944" spans="1:9" s="202" customFormat="1" ht="12">
      <c r="A1944" s="150">
        <v>540818</v>
      </c>
      <c r="B1944" s="157" t="s">
        <v>992</v>
      </c>
      <c r="C1944" s="211">
        <v>217566075</v>
      </c>
      <c r="D1944" s="160" t="s">
        <v>674</v>
      </c>
      <c r="E1944" s="173"/>
      <c r="F1944" s="159">
        <v>72821</v>
      </c>
      <c r="G1944" s="199"/>
      <c r="H1944" s="200"/>
      <c r="I1944" s="200"/>
    </row>
    <row r="1945" spans="1:9" s="202" customFormat="1" ht="12">
      <c r="A1945" s="150">
        <v>540818</v>
      </c>
      <c r="B1945" s="157" t="s">
        <v>992</v>
      </c>
      <c r="C1945" s="211">
        <v>218866088</v>
      </c>
      <c r="D1945" s="160" t="s">
        <v>675</v>
      </c>
      <c r="E1945" s="173"/>
      <c r="F1945" s="159">
        <v>294778</v>
      </c>
      <c r="G1945" s="199"/>
      <c r="H1945" s="200"/>
      <c r="I1945" s="200"/>
    </row>
    <row r="1946" spans="1:9" s="202" customFormat="1" ht="12">
      <c r="A1946" s="150">
        <v>540818</v>
      </c>
      <c r="B1946" s="157" t="s">
        <v>992</v>
      </c>
      <c r="C1946" s="211">
        <v>211866318</v>
      </c>
      <c r="D1946" s="160" t="s">
        <v>676</v>
      </c>
      <c r="E1946" s="173"/>
      <c r="F1946" s="159">
        <v>143961</v>
      </c>
      <c r="G1946" s="199"/>
      <c r="H1946" s="200"/>
      <c r="I1946" s="200"/>
    </row>
    <row r="1947" spans="1:9" s="202" customFormat="1" ht="12">
      <c r="A1947" s="150">
        <v>540818</v>
      </c>
      <c r="B1947" s="157" t="s">
        <v>992</v>
      </c>
      <c r="C1947" s="211">
        <v>218366383</v>
      </c>
      <c r="D1947" s="160" t="s">
        <v>677</v>
      </c>
      <c r="E1947" s="173"/>
      <c r="F1947" s="159">
        <v>90209</v>
      </c>
      <c r="G1947" s="199"/>
      <c r="H1947" s="200"/>
      <c r="I1947" s="200"/>
    </row>
    <row r="1948" spans="1:9" s="202" customFormat="1" ht="12">
      <c r="A1948" s="150">
        <v>540818</v>
      </c>
      <c r="B1948" s="157" t="s">
        <v>992</v>
      </c>
      <c r="C1948" s="211">
        <v>210066400</v>
      </c>
      <c r="D1948" s="160" t="s">
        <v>678</v>
      </c>
      <c r="E1948" s="173"/>
      <c r="F1948" s="159">
        <v>352708</v>
      </c>
      <c r="G1948" s="199"/>
      <c r="H1948" s="200"/>
      <c r="I1948" s="200"/>
    </row>
    <row r="1949" spans="1:9" s="202" customFormat="1" ht="12">
      <c r="A1949" s="150">
        <v>540818</v>
      </c>
      <c r="B1949" s="157" t="s">
        <v>992</v>
      </c>
      <c r="C1949" s="211">
        <v>214066440</v>
      </c>
      <c r="D1949" s="160" t="s">
        <v>679</v>
      </c>
      <c r="E1949" s="173"/>
      <c r="F1949" s="159">
        <v>215965</v>
      </c>
      <c r="G1949" s="199"/>
      <c r="H1949" s="200"/>
      <c r="I1949" s="200"/>
    </row>
    <row r="1950" spans="1:9" s="202" customFormat="1" ht="12">
      <c r="A1950" s="150">
        <v>540818</v>
      </c>
      <c r="B1950" s="157" t="s">
        <v>992</v>
      </c>
      <c r="C1950" s="211">
        <v>215666456</v>
      </c>
      <c r="D1950" s="160" t="s">
        <v>680</v>
      </c>
      <c r="E1950" s="173"/>
      <c r="F1950" s="159">
        <v>194081</v>
      </c>
      <c r="G1950" s="199"/>
      <c r="H1950" s="200"/>
      <c r="I1950" s="200"/>
    </row>
    <row r="1951" spans="1:9" s="202" customFormat="1" ht="12">
      <c r="A1951" s="150">
        <v>540818</v>
      </c>
      <c r="B1951" s="157" t="s">
        <v>992</v>
      </c>
      <c r="C1951" s="211">
        <v>217266572</v>
      </c>
      <c r="D1951" s="160" t="s">
        <v>681</v>
      </c>
      <c r="E1951" s="173"/>
      <c r="F1951" s="159">
        <v>190269</v>
      </c>
      <c r="G1951" s="199"/>
      <c r="H1951" s="200"/>
      <c r="I1951" s="200"/>
    </row>
    <row r="1952" spans="1:9" s="202" customFormat="1" ht="12">
      <c r="A1952" s="150">
        <v>540818</v>
      </c>
      <c r="B1952" s="157" t="s">
        <v>992</v>
      </c>
      <c r="C1952" s="211">
        <v>219466594</v>
      </c>
      <c r="D1952" s="160" t="s">
        <v>682</v>
      </c>
      <c r="E1952" s="173"/>
      <c r="F1952" s="159">
        <v>332550</v>
      </c>
      <c r="G1952" s="199"/>
      <c r="H1952" s="200"/>
      <c r="I1952" s="200"/>
    </row>
    <row r="1953" spans="1:9" s="202" customFormat="1" ht="12">
      <c r="A1953" s="150">
        <v>540818</v>
      </c>
      <c r="B1953" s="157" t="s">
        <v>992</v>
      </c>
      <c r="C1953" s="211">
        <v>218266682</v>
      </c>
      <c r="D1953" s="160" t="s">
        <v>683</v>
      </c>
      <c r="E1953" s="173"/>
      <c r="F1953" s="159">
        <v>708730</v>
      </c>
      <c r="G1953" s="199"/>
      <c r="H1953" s="200"/>
      <c r="I1953" s="200"/>
    </row>
    <row r="1954" spans="1:9" s="202" customFormat="1" ht="12">
      <c r="A1954" s="150">
        <v>540818</v>
      </c>
      <c r="B1954" s="157" t="s">
        <v>992</v>
      </c>
      <c r="C1954" s="211">
        <v>218766687</v>
      </c>
      <c r="D1954" s="160" t="s">
        <v>684</v>
      </c>
      <c r="E1954" s="173"/>
      <c r="F1954" s="159">
        <v>156310</v>
      </c>
      <c r="G1954" s="199"/>
      <c r="H1954" s="200"/>
      <c r="I1954" s="200"/>
    </row>
    <row r="1955" spans="1:9" s="202" customFormat="1" ht="12">
      <c r="A1955" s="150">
        <v>540818</v>
      </c>
      <c r="B1955" s="157" t="s">
        <v>992</v>
      </c>
      <c r="C1955" s="211">
        <v>211368013</v>
      </c>
      <c r="D1955" s="160" t="s">
        <v>685</v>
      </c>
      <c r="E1955" s="173"/>
      <c r="F1955" s="159">
        <v>21409</v>
      </c>
      <c r="G1955" s="199"/>
      <c r="H1955" s="200"/>
      <c r="I1955" s="200"/>
    </row>
    <row r="1956" spans="1:9" s="202" customFormat="1" ht="12">
      <c r="A1956" s="150">
        <v>540818</v>
      </c>
      <c r="B1956" s="157" t="s">
        <v>992</v>
      </c>
      <c r="C1956" s="211">
        <v>212068020</v>
      </c>
      <c r="D1956" s="160" t="s">
        <v>686</v>
      </c>
      <c r="E1956" s="173"/>
      <c r="F1956" s="159">
        <v>50847</v>
      </c>
      <c r="G1956" s="199"/>
      <c r="H1956" s="200"/>
      <c r="I1956" s="200"/>
    </row>
    <row r="1957" spans="1:9" s="202" customFormat="1" ht="12">
      <c r="A1957" s="150">
        <v>540818</v>
      </c>
      <c r="B1957" s="157" t="s">
        <v>992</v>
      </c>
      <c r="C1957" s="211">
        <v>215168051</v>
      </c>
      <c r="D1957" s="160" t="s">
        <v>687</v>
      </c>
      <c r="E1957" s="173"/>
      <c r="F1957" s="159">
        <v>90722</v>
      </c>
      <c r="G1957" s="199"/>
      <c r="H1957" s="200"/>
      <c r="I1957" s="200"/>
    </row>
    <row r="1958" spans="1:9" s="202" customFormat="1" ht="12">
      <c r="A1958" s="150">
        <v>540818</v>
      </c>
      <c r="B1958" s="157" t="s">
        <v>992</v>
      </c>
      <c r="C1958" s="211">
        <v>217768077</v>
      </c>
      <c r="D1958" s="160" t="s">
        <v>688</v>
      </c>
      <c r="E1958" s="173"/>
      <c r="F1958" s="159">
        <v>225998</v>
      </c>
      <c r="G1958" s="199"/>
      <c r="H1958" s="200"/>
      <c r="I1958" s="200"/>
    </row>
    <row r="1959" spans="1:9" s="202" customFormat="1" ht="12">
      <c r="A1959" s="150">
        <v>540818</v>
      </c>
      <c r="B1959" s="157" t="s">
        <v>992</v>
      </c>
      <c r="C1959" s="211">
        <v>217968079</v>
      </c>
      <c r="D1959" s="160" t="s">
        <v>689</v>
      </c>
      <c r="E1959" s="173"/>
      <c r="F1959" s="159">
        <v>70460</v>
      </c>
      <c r="G1959" s="199"/>
      <c r="H1959" s="200"/>
      <c r="I1959" s="200"/>
    </row>
    <row r="1960" spans="1:9" s="202" customFormat="1" ht="12">
      <c r="A1960" s="150">
        <v>540818</v>
      </c>
      <c r="B1960" s="157" t="s">
        <v>992</v>
      </c>
      <c r="C1960" s="211">
        <v>219268092</v>
      </c>
      <c r="D1960" s="160" t="s">
        <v>690</v>
      </c>
      <c r="E1960" s="173"/>
      <c r="F1960" s="159">
        <v>55296</v>
      </c>
      <c r="G1960" s="199"/>
      <c r="H1960" s="200"/>
      <c r="I1960" s="200"/>
    </row>
    <row r="1961" spans="1:9" s="202" customFormat="1" ht="12">
      <c r="A1961" s="150">
        <v>540818</v>
      </c>
      <c r="B1961" s="157" t="s">
        <v>992</v>
      </c>
      <c r="C1961" s="211">
        <v>210168101</v>
      </c>
      <c r="D1961" s="160" t="s">
        <v>691</v>
      </c>
      <c r="E1961" s="173"/>
      <c r="F1961" s="159">
        <v>124303</v>
      </c>
      <c r="G1961" s="199"/>
      <c r="H1961" s="200"/>
      <c r="I1961" s="200"/>
    </row>
    <row r="1962" spans="1:9" s="202" customFormat="1" ht="12">
      <c r="A1962" s="150">
        <v>540818</v>
      </c>
      <c r="B1962" s="157" t="s">
        <v>992</v>
      </c>
      <c r="C1962" s="211">
        <v>212168121</v>
      </c>
      <c r="D1962" s="160" t="s">
        <v>692</v>
      </c>
      <c r="E1962" s="173"/>
      <c r="F1962" s="159">
        <v>17470</v>
      </c>
      <c r="G1962" s="199"/>
      <c r="H1962" s="200"/>
      <c r="I1962" s="200"/>
    </row>
    <row r="1963" spans="1:9" s="202" customFormat="1" ht="12">
      <c r="A1963" s="150">
        <v>540818</v>
      </c>
      <c r="B1963" s="157" t="s">
        <v>992</v>
      </c>
      <c r="C1963" s="211">
        <v>213268132</v>
      </c>
      <c r="D1963" s="160" t="s">
        <v>693</v>
      </c>
      <c r="E1963" s="173"/>
      <c r="F1963" s="159">
        <v>14392</v>
      </c>
      <c r="G1963" s="199"/>
      <c r="H1963" s="200"/>
      <c r="I1963" s="200"/>
    </row>
    <row r="1964" spans="1:9" s="202" customFormat="1" ht="12">
      <c r="A1964" s="150">
        <v>540818</v>
      </c>
      <c r="B1964" s="157" t="s">
        <v>992</v>
      </c>
      <c r="C1964" s="211">
        <v>214768147</v>
      </c>
      <c r="D1964" s="160" t="s">
        <v>694</v>
      </c>
      <c r="E1964" s="173"/>
      <c r="F1964" s="159">
        <v>71096</v>
      </c>
      <c r="G1964" s="199"/>
      <c r="H1964" s="200"/>
      <c r="I1964" s="200"/>
    </row>
    <row r="1965" spans="1:9" s="202" customFormat="1" ht="12">
      <c r="A1965" s="150">
        <v>540818</v>
      </c>
      <c r="B1965" s="157" t="s">
        <v>992</v>
      </c>
      <c r="C1965" s="211">
        <v>215268152</v>
      </c>
      <c r="D1965" s="160" t="s">
        <v>695</v>
      </c>
      <c r="E1965" s="173"/>
      <c r="F1965" s="159">
        <v>52303</v>
      </c>
      <c r="G1965" s="199"/>
      <c r="H1965" s="200"/>
      <c r="I1965" s="200"/>
    </row>
    <row r="1966" spans="1:9" s="202" customFormat="1" ht="12">
      <c r="A1966" s="150">
        <v>540818</v>
      </c>
      <c r="B1966" s="157" t="s">
        <v>992</v>
      </c>
      <c r="C1966" s="211">
        <v>216068160</v>
      </c>
      <c r="D1966" s="160" t="s">
        <v>696</v>
      </c>
      <c r="E1966" s="173"/>
      <c r="F1966" s="159">
        <v>22807</v>
      </c>
      <c r="G1966" s="199"/>
      <c r="H1966" s="200"/>
      <c r="I1966" s="200"/>
    </row>
    <row r="1967" spans="1:9" s="202" customFormat="1" ht="12">
      <c r="A1967" s="150">
        <v>540818</v>
      </c>
      <c r="B1967" s="157" t="s">
        <v>992</v>
      </c>
      <c r="C1967" s="211">
        <v>216268162</v>
      </c>
      <c r="D1967" s="160" t="s">
        <v>697</v>
      </c>
      <c r="E1967" s="173"/>
      <c r="F1967" s="159">
        <v>65234</v>
      </c>
      <c r="G1967" s="199"/>
      <c r="H1967" s="200"/>
      <c r="I1967" s="200"/>
    </row>
    <row r="1968" spans="1:9" s="202" customFormat="1" ht="12">
      <c r="A1968" s="150">
        <v>540818</v>
      </c>
      <c r="B1968" s="157" t="s">
        <v>992</v>
      </c>
      <c r="C1968" s="211">
        <v>216768167</v>
      </c>
      <c r="D1968" s="160" t="s">
        <v>698</v>
      </c>
      <c r="E1968" s="173"/>
      <c r="F1968" s="159">
        <v>147230</v>
      </c>
      <c r="G1968" s="199"/>
      <c r="H1968" s="200"/>
      <c r="I1968" s="200"/>
    </row>
    <row r="1969" spans="1:9" s="202" customFormat="1" ht="12">
      <c r="A1969" s="150">
        <v>540818</v>
      </c>
      <c r="B1969" s="157" t="s">
        <v>992</v>
      </c>
      <c r="C1969" s="211">
        <v>216968169</v>
      </c>
      <c r="D1969" s="160" t="s">
        <v>699</v>
      </c>
      <c r="E1969" s="173"/>
      <c r="F1969" s="159">
        <v>23562</v>
      </c>
      <c r="G1969" s="199"/>
      <c r="H1969" s="200"/>
      <c r="I1969" s="200"/>
    </row>
    <row r="1970" spans="1:9" s="202" customFormat="1" ht="12">
      <c r="A1970" s="150">
        <v>540818</v>
      </c>
      <c r="B1970" s="157" t="s">
        <v>992</v>
      </c>
      <c r="C1970" s="211">
        <v>217668176</v>
      </c>
      <c r="D1970" s="160" t="s">
        <v>700</v>
      </c>
      <c r="E1970" s="173"/>
      <c r="F1970" s="159">
        <v>31598</v>
      </c>
      <c r="G1970" s="199"/>
      <c r="H1970" s="200"/>
      <c r="I1970" s="200"/>
    </row>
    <row r="1971" spans="1:9" s="202" customFormat="1" ht="12">
      <c r="A1971" s="150">
        <v>540818</v>
      </c>
      <c r="B1971" s="157" t="s">
        <v>992</v>
      </c>
      <c r="C1971" s="211">
        <v>217968179</v>
      </c>
      <c r="D1971" s="160" t="s">
        <v>701</v>
      </c>
      <c r="E1971" s="173"/>
      <c r="F1971" s="159">
        <v>43353</v>
      </c>
      <c r="G1971" s="199"/>
      <c r="H1971" s="200"/>
      <c r="I1971" s="200"/>
    </row>
    <row r="1972" spans="1:9" s="202" customFormat="1" ht="12">
      <c r="A1972" s="150">
        <v>540818</v>
      </c>
      <c r="B1972" s="157" t="s">
        <v>992</v>
      </c>
      <c r="C1972" s="211">
        <v>219068190</v>
      </c>
      <c r="D1972" s="160" t="s">
        <v>702</v>
      </c>
      <c r="E1972" s="173"/>
      <c r="F1972" s="159">
        <v>346691</v>
      </c>
      <c r="G1972" s="199"/>
      <c r="H1972" s="200"/>
      <c r="I1972" s="200"/>
    </row>
    <row r="1973" spans="1:9" s="202" customFormat="1" ht="12">
      <c r="A1973" s="150">
        <v>540818</v>
      </c>
      <c r="B1973" s="157" t="s">
        <v>992</v>
      </c>
      <c r="C1973" s="211">
        <v>210768207</v>
      </c>
      <c r="D1973" s="160" t="s">
        <v>703</v>
      </c>
      <c r="E1973" s="173"/>
      <c r="F1973" s="159">
        <v>51417</v>
      </c>
      <c r="G1973" s="199"/>
      <c r="H1973" s="200"/>
      <c r="I1973" s="200"/>
    </row>
    <row r="1974" spans="1:9" s="202" customFormat="1" ht="12">
      <c r="A1974" s="150">
        <v>540818</v>
      </c>
      <c r="B1974" s="157" t="s">
        <v>992</v>
      </c>
      <c r="C1974" s="211">
        <v>210968209</v>
      </c>
      <c r="D1974" s="160" t="s">
        <v>704</v>
      </c>
      <c r="E1974" s="173"/>
      <c r="F1974" s="159">
        <v>22019</v>
      </c>
      <c r="G1974" s="199"/>
      <c r="H1974" s="200"/>
      <c r="I1974" s="200"/>
    </row>
    <row r="1975" spans="1:9" s="202" customFormat="1" ht="12">
      <c r="A1975" s="150">
        <v>540818</v>
      </c>
      <c r="B1975" s="157" t="s">
        <v>992</v>
      </c>
      <c r="C1975" s="211">
        <v>211168211</v>
      </c>
      <c r="D1975" s="160" t="s">
        <v>705</v>
      </c>
      <c r="E1975" s="173"/>
      <c r="F1975" s="159">
        <v>46035</v>
      </c>
      <c r="G1975" s="199"/>
      <c r="H1975" s="200"/>
      <c r="I1975" s="200"/>
    </row>
    <row r="1976" spans="1:9" s="202" customFormat="1" ht="12">
      <c r="A1976" s="150">
        <v>540818</v>
      </c>
      <c r="B1976" s="157" t="s">
        <v>992</v>
      </c>
      <c r="C1976" s="211">
        <v>211768217</v>
      </c>
      <c r="D1976" s="160" t="s">
        <v>706</v>
      </c>
      <c r="E1976" s="173"/>
      <c r="F1976" s="159">
        <v>59065</v>
      </c>
      <c r="G1976" s="199"/>
      <c r="H1976" s="200"/>
      <c r="I1976" s="200"/>
    </row>
    <row r="1977" spans="1:9" s="202" customFormat="1" ht="12">
      <c r="A1977" s="150">
        <v>540818</v>
      </c>
      <c r="B1977" s="157" t="s">
        <v>992</v>
      </c>
      <c r="C1977" s="211">
        <v>212968229</v>
      </c>
      <c r="D1977" s="160" t="s">
        <v>707</v>
      </c>
      <c r="E1977" s="173"/>
      <c r="F1977" s="159">
        <v>103193</v>
      </c>
      <c r="G1977" s="199"/>
      <c r="H1977" s="200"/>
      <c r="I1977" s="200"/>
    </row>
    <row r="1978" spans="1:9" s="202" customFormat="1" ht="12">
      <c r="A1978" s="150">
        <v>540818</v>
      </c>
      <c r="B1978" s="157" t="s">
        <v>992</v>
      </c>
      <c r="C1978" s="211">
        <v>213568235</v>
      </c>
      <c r="D1978" s="160" t="s">
        <v>708</v>
      </c>
      <c r="E1978" s="173"/>
      <c r="F1978" s="159">
        <v>194871</v>
      </c>
      <c r="G1978" s="199"/>
      <c r="H1978" s="200"/>
      <c r="I1978" s="200"/>
    </row>
    <row r="1979" spans="1:9" s="202" customFormat="1" ht="12">
      <c r="A1979" s="150">
        <v>540818</v>
      </c>
      <c r="B1979" s="157" t="s">
        <v>992</v>
      </c>
      <c r="C1979" s="211">
        <v>214568245</v>
      </c>
      <c r="D1979" s="160" t="s">
        <v>709</v>
      </c>
      <c r="E1979" s="173"/>
      <c r="F1979" s="159">
        <v>24157</v>
      </c>
      <c r="G1979" s="199"/>
      <c r="H1979" s="200"/>
      <c r="I1979" s="200"/>
    </row>
    <row r="1980" spans="1:9" s="202" customFormat="1" ht="12">
      <c r="A1980" s="150">
        <v>540818</v>
      </c>
      <c r="B1980" s="157" t="s">
        <v>992</v>
      </c>
      <c r="C1980" s="211">
        <v>215068250</v>
      </c>
      <c r="D1980" s="160" t="s">
        <v>710</v>
      </c>
      <c r="E1980" s="173"/>
      <c r="F1980" s="159">
        <v>63195</v>
      </c>
      <c r="G1980" s="199"/>
      <c r="H1980" s="200"/>
      <c r="I1980" s="200"/>
    </row>
    <row r="1981" spans="1:9" s="202" customFormat="1" ht="12">
      <c r="A1981" s="150">
        <v>540818</v>
      </c>
      <c r="B1981" s="157" t="s">
        <v>992</v>
      </c>
      <c r="C1981" s="211">
        <v>215568255</v>
      </c>
      <c r="D1981" s="160" t="s">
        <v>711</v>
      </c>
      <c r="E1981" s="173"/>
      <c r="F1981" s="159">
        <v>140675</v>
      </c>
      <c r="G1981" s="199"/>
      <c r="H1981" s="200"/>
      <c r="I1981" s="200"/>
    </row>
    <row r="1982" spans="1:9" s="202" customFormat="1" ht="12">
      <c r="A1982" s="150">
        <v>540818</v>
      </c>
      <c r="B1982" s="157" t="s">
        <v>992</v>
      </c>
      <c r="C1982" s="211">
        <v>216468264</v>
      </c>
      <c r="D1982" s="160" t="s">
        <v>712</v>
      </c>
      <c r="E1982" s="173"/>
      <c r="F1982" s="159">
        <v>29600</v>
      </c>
      <c r="G1982" s="199"/>
      <c r="H1982" s="200"/>
      <c r="I1982" s="200"/>
    </row>
    <row r="1983" spans="1:9" s="202" customFormat="1" ht="12">
      <c r="A1983" s="150">
        <v>540818</v>
      </c>
      <c r="B1983" s="157" t="s">
        <v>992</v>
      </c>
      <c r="C1983" s="211">
        <v>216668266</v>
      </c>
      <c r="D1983" s="160" t="s">
        <v>713</v>
      </c>
      <c r="E1983" s="173"/>
      <c r="F1983" s="159">
        <v>47457</v>
      </c>
      <c r="G1983" s="199"/>
      <c r="H1983" s="200"/>
      <c r="I1983" s="200"/>
    </row>
    <row r="1984" spans="1:9" s="202" customFormat="1" ht="12">
      <c r="A1984" s="150">
        <v>540818</v>
      </c>
      <c r="B1984" s="157" t="s">
        <v>992</v>
      </c>
      <c r="C1984" s="211">
        <v>217168271</v>
      </c>
      <c r="D1984" s="160" t="s">
        <v>714</v>
      </c>
      <c r="E1984" s="173"/>
      <c r="F1984" s="159">
        <v>80141</v>
      </c>
      <c r="G1984" s="199"/>
      <c r="H1984" s="200"/>
      <c r="I1984" s="200"/>
    </row>
    <row r="1985" spans="1:9" s="202" customFormat="1" ht="12">
      <c r="A1985" s="150">
        <v>540818</v>
      </c>
      <c r="B1985" s="157" t="s">
        <v>992</v>
      </c>
      <c r="C1985" s="211">
        <v>219668296</v>
      </c>
      <c r="D1985" s="160" t="s">
        <v>715</v>
      </c>
      <c r="E1985" s="173"/>
      <c r="F1985" s="159">
        <v>33959</v>
      </c>
      <c r="G1985" s="199"/>
      <c r="H1985" s="200"/>
      <c r="I1985" s="200"/>
    </row>
    <row r="1986" spans="1:9" s="202" customFormat="1" ht="12">
      <c r="A1986" s="150">
        <v>540818</v>
      </c>
      <c r="B1986" s="157" t="s">
        <v>992</v>
      </c>
      <c r="C1986" s="211">
        <v>219868298</v>
      </c>
      <c r="D1986" s="160" t="s">
        <v>716</v>
      </c>
      <c r="E1986" s="173"/>
      <c r="F1986" s="159">
        <v>45777</v>
      </c>
      <c r="G1986" s="199"/>
      <c r="H1986" s="200"/>
      <c r="I1986" s="200"/>
    </row>
    <row r="1987" spans="1:9" s="202" customFormat="1" ht="12">
      <c r="A1987" s="150">
        <v>540818</v>
      </c>
      <c r="B1987" s="157" t="s">
        <v>992</v>
      </c>
      <c r="C1987" s="211">
        <v>211868318</v>
      </c>
      <c r="D1987" s="160" t="s">
        <v>717</v>
      </c>
      <c r="E1987" s="173"/>
      <c r="F1987" s="159">
        <v>65305</v>
      </c>
      <c r="G1987" s="199"/>
      <c r="H1987" s="200"/>
      <c r="I1987" s="200"/>
    </row>
    <row r="1988" spans="1:9" s="202" customFormat="1" ht="12">
      <c r="A1988" s="150">
        <v>540818</v>
      </c>
      <c r="B1988" s="157" t="s">
        <v>992</v>
      </c>
      <c r="C1988" s="211">
        <v>212068320</v>
      </c>
      <c r="D1988" s="160" t="s">
        <v>718</v>
      </c>
      <c r="E1988" s="173"/>
      <c r="F1988" s="159">
        <v>64240</v>
      </c>
      <c r="G1988" s="199"/>
      <c r="H1988" s="200"/>
      <c r="I1988" s="200"/>
    </row>
    <row r="1989" spans="1:9" s="202" customFormat="1" ht="12">
      <c r="A1989" s="150">
        <v>540818</v>
      </c>
      <c r="B1989" s="157" t="s">
        <v>992</v>
      </c>
      <c r="C1989" s="211">
        <v>212268322</v>
      </c>
      <c r="D1989" s="160" t="s">
        <v>719</v>
      </c>
      <c r="E1989" s="173"/>
      <c r="F1989" s="159">
        <v>26150</v>
      </c>
      <c r="G1989" s="199"/>
      <c r="H1989" s="200"/>
      <c r="I1989" s="200"/>
    </row>
    <row r="1990" spans="1:9" s="202" customFormat="1" ht="12">
      <c r="A1990" s="150">
        <v>540818</v>
      </c>
      <c r="B1990" s="157" t="s">
        <v>992</v>
      </c>
      <c r="C1990" s="211">
        <v>212468324</v>
      </c>
      <c r="D1990" s="160" t="s">
        <v>720</v>
      </c>
      <c r="E1990" s="173"/>
      <c r="F1990" s="159">
        <v>39997</v>
      </c>
      <c r="G1990" s="199"/>
      <c r="H1990" s="200"/>
      <c r="I1990" s="200"/>
    </row>
    <row r="1991" spans="1:9" s="202" customFormat="1" ht="12">
      <c r="A1991" s="150">
        <v>540818</v>
      </c>
      <c r="B1991" s="157" t="s">
        <v>992</v>
      </c>
      <c r="C1991" s="211">
        <v>212768327</v>
      </c>
      <c r="D1991" s="160" t="s">
        <v>721</v>
      </c>
      <c r="E1991" s="173"/>
      <c r="F1991" s="159">
        <v>47987</v>
      </c>
      <c r="G1991" s="199"/>
      <c r="H1991" s="200"/>
      <c r="I1991" s="200"/>
    </row>
    <row r="1992" spans="1:9" s="202" customFormat="1" ht="12">
      <c r="A1992" s="150">
        <v>540818</v>
      </c>
      <c r="B1992" s="157" t="s">
        <v>992</v>
      </c>
      <c r="C1992" s="211">
        <v>214468344</v>
      </c>
      <c r="D1992" s="160" t="s">
        <v>722</v>
      </c>
      <c r="E1992" s="173"/>
      <c r="F1992" s="159">
        <v>19913</v>
      </c>
      <c r="G1992" s="199"/>
      <c r="H1992" s="200"/>
      <c r="I1992" s="200"/>
    </row>
    <row r="1993" spans="1:9" s="202" customFormat="1" ht="12">
      <c r="A1993" s="150">
        <v>540818</v>
      </c>
      <c r="B1993" s="157" t="s">
        <v>992</v>
      </c>
      <c r="C1993" s="211">
        <v>216868368</v>
      </c>
      <c r="D1993" s="160" t="s">
        <v>723</v>
      </c>
      <c r="E1993" s="173"/>
      <c r="F1993" s="159">
        <v>44128</v>
      </c>
      <c r="G1993" s="199"/>
      <c r="H1993" s="200"/>
      <c r="I1993" s="200"/>
    </row>
    <row r="1994" spans="1:9" s="202" customFormat="1" ht="12">
      <c r="A1994" s="150">
        <v>540818</v>
      </c>
      <c r="B1994" s="157" t="s">
        <v>992</v>
      </c>
      <c r="C1994" s="211">
        <v>217068370</v>
      </c>
      <c r="D1994" s="160" t="s">
        <v>724</v>
      </c>
      <c r="E1994" s="173"/>
      <c r="F1994" s="159">
        <v>14577</v>
      </c>
      <c r="G1994" s="199"/>
      <c r="H1994" s="200"/>
      <c r="I1994" s="200"/>
    </row>
    <row r="1995" spans="1:9" s="202" customFormat="1" ht="12">
      <c r="A1995" s="150">
        <v>540818</v>
      </c>
      <c r="B1995" s="157" t="s">
        <v>992</v>
      </c>
      <c r="C1995" s="211">
        <v>217768377</v>
      </c>
      <c r="D1995" s="160" t="s">
        <v>725</v>
      </c>
      <c r="E1995" s="173"/>
      <c r="F1995" s="159">
        <v>76407</v>
      </c>
      <c r="G1995" s="199"/>
      <c r="H1995" s="200"/>
      <c r="I1995" s="200"/>
    </row>
    <row r="1996" spans="1:9" s="202" customFormat="1" ht="12">
      <c r="A1996" s="150">
        <v>540818</v>
      </c>
      <c r="B1996" s="157" t="s">
        <v>992</v>
      </c>
      <c r="C1996" s="211">
        <v>218568385</v>
      </c>
      <c r="D1996" s="160" t="s">
        <v>726</v>
      </c>
      <c r="E1996" s="173"/>
      <c r="F1996" s="159">
        <v>136130</v>
      </c>
      <c r="G1996" s="199"/>
      <c r="H1996" s="200"/>
      <c r="I1996" s="200"/>
    </row>
    <row r="1997" spans="1:9" s="202" customFormat="1" ht="12">
      <c r="A1997" s="150">
        <v>540818</v>
      </c>
      <c r="B1997" s="157" t="s">
        <v>992</v>
      </c>
      <c r="C1997" s="211">
        <v>219768397</v>
      </c>
      <c r="D1997" s="160" t="s">
        <v>727</v>
      </c>
      <c r="E1997" s="173"/>
      <c r="F1997" s="159">
        <v>47397</v>
      </c>
      <c r="G1997" s="199"/>
      <c r="H1997" s="200"/>
      <c r="I1997" s="200"/>
    </row>
    <row r="1998" spans="1:9" s="202" customFormat="1" ht="12">
      <c r="A1998" s="150">
        <v>540818</v>
      </c>
      <c r="B1998" s="157" t="s">
        <v>992</v>
      </c>
      <c r="C1998" s="211">
        <v>210668406</v>
      </c>
      <c r="D1998" s="160" t="s">
        <v>728</v>
      </c>
      <c r="E1998" s="173"/>
      <c r="F1998" s="159">
        <v>297547</v>
      </c>
      <c r="G1998" s="199"/>
      <c r="H1998" s="200"/>
      <c r="I1998" s="200"/>
    </row>
    <row r="1999" spans="1:9" s="202" customFormat="1" ht="12">
      <c r="A1999" s="150">
        <v>540818</v>
      </c>
      <c r="B1999" s="157" t="s">
        <v>992</v>
      </c>
      <c r="C1999" s="211">
        <v>211868418</v>
      </c>
      <c r="D1999" s="160" t="s">
        <v>729</v>
      </c>
      <c r="E1999" s="173"/>
      <c r="F1999" s="159">
        <v>101649</v>
      </c>
      <c r="G1999" s="199"/>
      <c r="H1999" s="200"/>
      <c r="I1999" s="200"/>
    </row>
    <row r="2000" spans="1:9" s="202" customFormat="1" ht="12">
      <c r="A2000" s="150">
        <v>540818</v>
      </c>
      <c r="B2000" s="157" t="s">
        <v>992</v>
      </c>
      <c r="C2000" s="211">
        <v>212568425</v>
      </c>
      <c r="D2000" s="160" t="s">
        <v>730</v>
      </c>
      <c r="E2000" s="173"/>
      <c r="F2000" s="159">
        <v>31396</v>
      </c>
      <c r="G2000" s="199"/>
      <c r="H2000" s="200"/>
      <c r="I2000" s="200"/>
    </row>
    <row r="2001" spans="1:9" s="202" customFormat="1" ht="12">
      <c r="A2001" s="150">
        <v>540818</v>
      </c>
      <c r="B2001" s="157" t="s">
        <v>992</v>
      </c>
      <c r="C2001" s="211">
        <v>213268432</v>
      </c>
      <c r="D2001" s="160" t="s">
        <v>731</v>
      </c>
      <c r="E2001" s="173"/>
      <c r="F2001" s="159">
        <v>243931</v>
      </c>
      <c r="G2001" s="199"/>
      <c r="H2001" s="200"/>
      <c r="I2001" s="200"/>
    </row>
    <row r="2002" spans="1:9" s="202" customFormat="1" ht="12">
      <c r="A2002" s="150">
        <v>540818</v>
      </c>
      <c r="B2002" s="157" t="s">
        <v>992</v>
      </c>
      <c r="C2002" s="211">
        <v>214468444</v>
      </c>
      <c r="D2002" s="160" t="s">
        <v>732</v>
      </c>
      <c r="E2002" s="173"/>
      <c r="F2002" s="159">
        <v>62288</v>
      </c>
      <c r="G2002" s="199"/>
      <c r="H2002" s="200"/>
      <c r="I2002" s="200"/>
    </row>
    <row r="2003" spans="1:9" s="202" customFormat="1" ht="12">
      <c r="A2003" s="150">
        <v>540818</v>
      </c>
      <c r="B2003" s="157" t="s">
        <v>992</v>
      </c>
      <c r="C2003" s="211">
        <v>216468464</v>
      </c>
      <c r="D2003" s="160" t="s">
        <v>733</v>
      </c>
      <c r="E2003" s="173"/>
      <c r="F2003" s="159">
        <v>117675</v>
      </c>
      <c r="G2003" s="199"/>
      <c r="H2003" s="200"/>
      <c r="I2003" s="200"/>
    </row>
    <row r="2004" spans="1:9" s="202" customFormat="1" ht="12">
      <c r="A2004" s="150">
        <v>540818</v>
      </c>
      <c r="B2004" s="157" t="s">
        <v>992</v>
      </c>
      <c r="C2004" s="211">
        <v>216868468</v>
      </c>
      <c r="D2004" s="160" t="s">
        <v>734</v>
      </c>
      <c r="E2004" s="173"/>
      <c r="F2004" s="159">
        <v>45338</v>
      </c>
      <c r="G2004" s="199"/>
      <c r="H2004" s="200"/>
      <c r="I2004" s="200"/>
    </row>
    <row r="2005" spans="1:9" s="202" customFormat="1" ht="12">
      <c r="A2005" s="150">
        <v>540818</v>
      </c>
      <c r="B2005" s="157" t="s">
        <v>992</v>
      </c>
      <c r="C2005" s="211">
        <v>219868498</v>
      </c>
      <c r="D2005" s="160" t="s">
        <v>735</v>
      </c>
      <c r="E2005" s="173"/>
      <c r="F2005" s="159">
        <v>46262</v>
      </c>
      <c r="G2005" s="199"/>
      <c r="H2005" s="200"/>
      <c r="I2005" s="200"/>
    </row>
    <row r="2006" spans="1:9" s="202" customFormat="1" ht="12">
      <c r="A2006" s="150">
        <v>540818</v>
      </c>
      <c r="B2006" s="157" t="s">
        <v>992</v>
      </c>
      <c r="C2006" s="211">
        <v>210068500</v>
      </c>
      <c r="D2006" s="160" t="s">
        <v>736</v>
      </c>
      <c r="E2006" s="173"/>
      <c r="F2006" s="159">
        <v>127391</v>
      </c>
      <c r="G2006" s="199"/>
      <c r="H2006" s="200"/>
      <c r="I2006" s="200"/>
    </row>
    <row r="2007" spans="1:9" s="202" customFormat="1" ht="12">
      <c r="A2007" s="150">
        <v>540818</v>
      </c>
      <c r="B2007" s="157" t="s">
        <v>992</v>
      </c>
      <c r="C2007" s="211">
        <v>210268502</v>
      </c>
      <c r="D2007" s="160" t="s">
        <v>737</v>
      </c>
      <c r="E2007" s="173"/>
      <c r="F2007" s="159">
        <v>51936</v>
      </c>
      <c r="G2007" s="199"/>
      <c r="H2007" s="200"/>
      <c r="I2007" s="200"/>
    </row>
    <row r="2008" spans="1:9" s="202" customFormat="1" ht="12">
      <c r="A2008" s="150">
        <v>540818</v>
      </c>
      <c r="B2008" s="157" t="s">
        <v>992</v>
      </c>
      <c r="C2008" s="211">
        <v>212268522</v>
      </c>
      <c r="D2008" s="160" t="s">
        <v>738</v>
      </c>
      <c r="E2008" s="173"/>
      <c r="F2008" s="159">
        <v>18539</v>
      </c>
      <c r="G2008" s="199"/>
      <c r="H2008" s="200"/>
      <c r="I2008" s="200"/>
    </row>
    <row r="2009" spans="1:9" s="202" customFormat="1" ht="12">
      <c r="A2009" s="150">
        <v>540818</v>
      </c>
      <c r="B2009" s="157" t="s">
        <v>992</v>
      </c>
      <c r="C2009" s="211">
        <v>212468524</v>
      </c>
      <c r="D2009" s="160" t="s">
        <v>739</v>
      </c>
      <c r="E2009" s="173"/>
      <c r="F2009" s="159">
        <v>24652</v>
      </c>
      <c r="G2009" s="199"/>
      <c r="H2009" s="200"/>
      <c r="I2009" s="200"/>
    </row>
    <row r="2010" spans="1:9" s="202" customFormat="1" ht="12">
      <c r="A2010" s="150">
        <v>540818</v>
      </c>
      <c r="B2010" s="157" t="s">
        <v>992</v>
      </c>
      <c r="C2010" s="211">
        <v>213368533</v>
      </c>
      <c r="D2010" s="160" t="s">
        <v>740</v>
      </c>
      <c r="E2010" s="173"/>
      <c r="F2010" s="159">
        <v>34413</v>
      </c>
      <c r="G2010" s="199"/>
      <c r="H2010" s="200"/>
      <c r="I2010" s="200"/>
    </row>
    <row r="2011" spans="1:9" s="202" customFormat="1" ht="12">
      <c r="A2011" s="150">
        <v>540818</v>
      </c>
      <c r="B2011" s="157" t="s">
        <v>992</v>
      </c>
      <c r="C2011" s="211">
        <v>214768547</v>
      </c>
      <c r="D2011" s="160" t="s">
        <v>741</v>
      </c>
      <c r="E2011" s="173"/>
      <c r="F2011" s="159">
        <v>1082412</v>
      </c>
      <c r="G2011" s="199"/>
      <c r="H2011" s="200"/>
      <c r="I2011" s="200"/>
    </row>
    <row r="2012" spans="1:9" s="202" customFormat="1" ht="12">
      <c r="A2012" s="150">
        <v>540818</v>
      </c>
      <c r="B2012" s="157" t="s">
        <v>992</v>
      </c>
      <c r="C2012" s="211">
        <v>214968549</v>
      </c>
      <c r="D2012" s="160" t="s">
        <v>742</v>
      </c>
      <c r="E2012" s="173"/>
      <c r="F2012" s="159">
        <v>40451</v>
      </c>
      <c r="G2012" s="199"/>
      <c r="H2012" s="200"/>
      <c r="I2012" s="200"/>
    </row>
    <row r="2013" spans="1:9" s="202" customFormat="1" ht="12">
      <c r="A2013" s="150">
        <v>540818</v>
      </c>
      <c r="B2013" s="157" t="s">
        <v>992</v>
      </c>
      <c r="C2013" s="211">
        <v>217268572</v>
      </c>
      <c r="D2013" s="160" t="s">
        <v>743</v>
      </c>
      <c r="E2013" s="173"/>
      <c r="F2013" s="159">
        <v>198123</v>
      </c>
      <c r="G2013" s="199"/>
      <c r="H2013" s="200"/>
      <c r="I2013" s="200"/>
    </row>
    <row r="2014" spans="1:9" s="202" customFormat="1" ht="12">
      <c r="A2014" s="150">
        <v>540818</v>
      </c>
      <c r="B2014" s="157" t="s">
        <v>992</v>
      </c>
      <c r="C2014" s="211">
        <v>217368573</v>
      </c>
      <c r="D2014" s="160" t="s">
        <v>744</v>
      </c>
      <c r="E2014" s="173"/>
      <c r="F2014" s="159">
        <v>78493</v>
      </c>
      <c r="G2014" s="199"/>
      <c r="H2014" s="200"/>
      <c r="I2014" s="200"/>
    </row>
    <row r="2015" spans="1:9" s="202" customFormat="1" ht="12">
      <c r="A2015" s="150">
        <v>540818</v>
      </c>
      <c r="B2015" s="157" t="s">
        <v>992</v>
      </c>
      <c r="C2015" s="211">
        <v>217568575</v>
      </c>
      <c r="D2015" s="160" t="s">
        <v>745</v>
      </c>
      <c r="E2015" s="173"/>
      <c r="F2015" s="159">
        <v>447449</v>
      </c>
      <c r="G2015" s="199"/>
      <c r="H2015" s="200"/>
      <c r="I2015" s="200"/>
    </row>
    <row r="2016" spans="1:9" s="202" customFormat="1" ht="12">
      <c r="A2016" s="150">
        <v>540818</v>
      </c>
      <c r="B2016" s="157" t="s">
        <v>992</v>
      </c>
      <c r="C2016" s="211">
        <v>211568615</v>
      </c>
      <c r="D2016" s="160" t="s">
        <v>746</v>
      </c>
      <c r="E2016" s="173"/>
      <c r="F2016" s="159">
        <v>322653</v>
      </c>
      <c r="G2016" s="199"/>
      <c r="H2016" s="200"/>
      <c r="I2016" s="200"/>
    </row>
    <row r="2017" spans="1:9" s="202" customFormat="1" ht="12">
      <c r="A2017" s="150">
        <v>540818</v>
      </c>
      <c r="B2017" s="157" t="s">
        <v>992</v>
      </c>
      <c r="C2017" s="211">
        <v>215568655</v>
      </c>
      <c r="D2017" s="160" t="s">
        <v>747</v>
      </c>
      <c r="E2017" s="173"/>
      <c r="F2017" s="159">
        <v>240526</v>
      </c>
      <c r="G2017" s="199"/>
      <c r="H2017" s="200"/>
      <c r="I2017" s="200"/>
    </row>
    <row r="2018" spans="1:9" s="202" customFormat="1" ht="12">
      <c r="A2018" s="150">
        <v>540818</v>
      </c>
      <c r="B2018" s="157" t="s">
        <v>992</v>
      </c>
      <c r="C2018" s="211">
        <v>216968669</v>
      </c>
      <c r="D2018" s="160" t="s">
        <v>748</v>
      </c>
      <c r="E2018" s="173"/>
      <c r="F2018" s="159">
        <v>111728</v>
      </c>
      <c r="G2018" s="199"/>
      <c r="H2018" s="200"/>
      <c r="I2018" s="200"/>
    </row>
    <row r="2019" spans="1:9" s="202" customFormat="1" ht="12">
      <c r="A2019" s="150">
        <v>540818</v>
      </c>
      <c r="B2019" s="157" t="s">
        <v>992</v>
      </c>
      <c r="C2019" s="211">
        <v>217368673</v>
      </c>
      <c r="D2019" s="160" t="s">
        <v>749</v>
      </c>
      <c r="E2019" s="173"/>
      <c r="F2019" s="159">
        <v>31553</v>
      </c>
      <c r="G2019" s="199"/>
      <c r="H2019" s="200"/>
      <c r="I2019" s="200"/>
    </row>
    <row r="2020" spans="1:9" s="202" customFormat="1" ht="12">
      <c r="A2020" s="150">
        <v>540818</v>
      </c>
      <c r="B2020" s="157" t="s">
        <v>992</v>
      </c>
      <c r="C2020" s="211">
        <v>217968679</v>
      </c>
      <c r="D2020" s="160" t="s">
        <v>750</v>
      </c>
      <c r="E2020" s="173"/>
      <c r="F2020" s="159">
        <v>437468</v>
      </c>
      <c r="G2020" s="199"/>
      <c r="H2020" s="200"/>
      <c r="I2020" s="200"/>
    </row>
    <row r="2021" spans="1:9" s="202" customFormat="1" ht="12">
      <c r="A2021" s="150">
        <v>540818</v>
      </c>
      <c r="B2021" s="157" t="s">
        <v>992</v>
      </c>
      <c r="C2021" s="211">
        <v>218268682</v>
      </c>
      <c r="D2021" s="160" t="s">
        <v>751</v>
      </c>
      <c r="E2021" s="173"/>
      <c r="F2021" s="159">
        <v>28330</v>
      </c>
      <c r="G2021" s="199"/>
      <c r="H2021" s="200"/>
      <c r="I2021" s="200"/>
    </row>
    <row r="2022" spans="1:9" s="202" customFormat="1" ht="12">
      <c r="A2022" s="150">
        <v>540818</v>
      </c>
      <c r="B2022" s="157" t="s">
        <v>992</v>
      </c>
      <c r="C2022" s="211">
        <v>218468684</v>
      </c>
      <c r="D2022" s="160" t="s">
        <v>752</v>
      </c>
      <c r="E2022" s="173"/>
      <c r="F2022" s="159">
        <v>47640</v>
      </c>
      <c r="G2022" s="199"/>
      <c r="H2022" s="200"/>
      <c r="I2022" s="200"/>
    </row>
    <row r="2023" spans="1:9" s="202" customFormat="1" ht="12">
      <c r="A2023" s="150">
        <v>540818</v>
      </c>
      <c r="B2023" s="157" t="s">
        <v>992</v>
      </c>
      <c r="C2023" s="211">
        <v>218668686</v>
      </c>
      <c r="D2023" s="160" t="s">
        <v>753</v>
      </c>
      <c r="E2023" s="173"/>
      <c r="F2023" s="159">
        <v>34357</v>
      </c>
      <c r="G2023" s="199"/>
      <c r="H2023" s="200"/>
      <c r="I2023" s="200"/>
    </row>
    <row r="2024" spans="1:9" s="202" customFormat="1" ht="12">
      <c r="A2024" s="150">
        <v>540818</v>
      </c>
      <c r="B2024" s="157" t="s">
        <v>992</v>
      </c>
      <c r="C2024" s="211">
        <v>218968689</v>
      </c>
      <c r="D2024" s="160" t="s">
        <v>754</v>
      </c>
      <c r="E2024" s="173"/>
      <c r="F2024" s="159">
        <v>356748</v>
      </c>
      <c r="G2024" s="199"/>
      <c r="H2024" s="200"/>
      <c r="I2024" s="200"/>
    </row>
    <row r="2025" spans="1:9" s="202" customFormat="1" ht="12">
      <c r="A2025" s="150">
        <v>540818</v>
      </c>
      <c r="B2025" s="157" t="s">
        <v>992</v>
      </c>
      <c r="C2025" s="211">
        <v>210568705</v>
      </c>
      <c r="D2025" s="160" t="s">
        <v>755</v>
      </c>
      <c r="E2025" s="173"/>
      <c r="F2025" s="159">
        <v>24441</v>
      </c>
      <c r="G2025" s="199"/>
      <c r="H2025" s="200"/>
      <c r="I2025" s="200"/>
    </row>
    <row r="2026" spans="1:9" s="202" customFormat="1" ht="12">
      <c r="A2026" s="150">
        <v>540818</v>
      </c>
      <c r="B2026" s="157" t="s">
        <v>992</v>
      </c>
      <c r="C2026" s="211">
        <v>212068720</v>
      </c>
      <c r="D2026" s="160" t="s">
        <v>756</v>
      </c>
      <c r="E2026" s="173"/>
      <c r="F2026" s="159">
        <v>48731</v>
      </c>
      <c r="G2026" s="199"/>
      <c r="H2026" s="200"/>
      <c r="I2026" s="200"/>
    </row>
    <row r="2027" spans="1:9" s="202" customFormat="1" ht="12">
      <c r="A2027" s="150">
        <v>540818</v>
      </c>
      <c r="B2027" s="157" t="s">
        <v>992</v>
      </c>
      <c r="C2027" s="211">
        <v>214568745</v>
      </c>
      <c r="D2027" s="160" t="s">
        <v>757</v>
      </c>
      <c r="E2027" s="173"/>
      <c r="F2027" s="159">
        <v>106210</v>
      </c>
      <c r="G2027" s="199"/>
      <c r="H2027" s="200"/>
      <c r="I2027" s="200"/>
    </row>
    <row r="2028" spans="1:9" s="202" customFormat="1" ht="12">
      <c r="A2028" s="150">
        <v>540818</v>
      </c>
      <c r="B2028" s="157" t="s">
        <v>992</v>
      </c>
      <c r="C2028" s="211">
        <v>215568755</v>
      </c>
      <c r="D2028" s="160" t="s">
        <v>758</v>
      </c>
      <c r="E2028" s="173"/>
      <c r="F2028" s="159">
        <v>286742</v>
      </c>
      <c r="G2028" s="199"/>
      <c r="H2028" s="200"/>
      <c r="I2028" s="200"/>
    </row>
    <row r="2029" spans="1:9" s="202" customFormat="1" ht="12">
      <c r="A2029" s="150">
        <v>540818</v>
      </c>
      <c r="B2029" s="157" t="s">
        <v>992</v>
      </c>
      <c r="C2029" s="211">
        <v>217068770</v>
      </c>
      <c r="D2029" s="160" t="s">
        <v>759</v>
      </c>
      <c r="E2029" s="173"/>
      <c r="F2029" s="159">
        <v>108641</v>
      </c>
      <c r="G2029" s="199"/>
      <c r="H2029" s="200"/>
      <c r="I2029" s="200"/>
    </row>
    <row r="2030" spans="1:9" s="202" customFormat="1" ht="12">
      <c r="A2030" s="150">
        <v>540818</v>
      </c>
      <c r="B2030" s="157" t="s">
        <v>992</v>
      </c>
      <c r="C2030" s="211">
        <v>217368773</v>
      </c>
      <c r="D2030" s="160" t="s">
        <v>760</v>
      </c>
      <c r="E2030" s="173"/>
      <c r="F2030" s="159">
        <v>89437</v>
      </c>
      <c r="G2030" s="199"/>
      <c r="H2030" s="200"/>
      <c r="I2030" s="200"/>
    </row>
    <row r="2031" spans="1:9" s="202" customFormat="1" ht="12">
      <c r="A2031" s="150">
        <v>540818</v>
      </c>
      <c r="B2031" s="157" t="s">
        <v>992</v>
      </c>
      <c r="C2031" s="211">
        <v>218068780</v>
      </c>
      <c r="D2031" s="160" t="s">
        <v>761</v>
      </c>
      <c r="E2031" s="173"/>
      <c r="F2031" s="159">
        <v>38953</v>
      </c>
      <c r="G2031" s="199"/>
      <c r="H2031" s="200"/>
      <c r="I2031" s="200"/>
    </row>
    <row r="2032" spans="1:9" s="202" customFormat="1" ht="12">
      <c r="A2032" s="150">
        <v>540818</v>
      </c>
      <c r="B2032" s="157" t="s">
        <v>992</v>
      </c>
      <c r="C2032" s="211">
        <v>212068820</v>
      </c>
      <c r="D2032" s="160" t="s">
        <v>762</v>
      </c>
      <c r="E2032" s="173"/>
      <c r="F2032" s="159">
        <v>56704</v>
      </c>
      <c r="G2032" s="199"/>
      <c r="H2032" s="200"/>
      <c r="I2032" s="200"/>
    </row>
    <row r="2033" spans="1:9" s="202" customFormat="1" ht="12">
      <c r="A2033" s="150">
        <v>540818</v>
      </c>
      <c r="B2033" s="157" t="s">
        <v>992</v>
      </c>
      <c r="C2033" s="211">
        <v>215568855</v>
      </c>
      <c r="D2033" s="160" t="s">
        <v>763</v>
      </c>
      <c r="E2033" s="173"/>
      <c r="F2033" s="159">
        <v>47579</v>
      </c>
      <c r="G2033" s="199"/>
      <c r="H2033" s="200"/>
      <c r="I2033" s="200"/>
    </row>
    <row r="2034" spans="1:9" s="202" customFormat="1" ht="12">
      <c r="A2034" s="150">
        <v>540818</v>
      </c>
      <c r="B2034" s="157" t="s">
        <v>992</v>
      </c>
      <c r="C2034" s="211">
        <v>216168861</v>
      </c>
      <c r="D2034" s="160" t="s">
        <v>764</v>
      </c>
      <c r="E2034" s="173"/>
      <c r="F2034" s="159">
        <v>218553</v>
      </c>
      <c r="G2034" s="199"/>
      <c r="H2034" s="200"/>
      <c r="I2034" s="200"/>
    </row>
    <row r="2035" spans="1:9" s="202" customFormat="1" ht="12">
      <c r="A2035" s="150">
        <v>540818</v>
      </c>
      <c r="B2035" s="157" t="s">
        <v>992</v>
      </c>
      <c r="C2035" s="211">
        <v>216768867</v>
      </c>
      <c r="D2035" s="160" t="s">
        <v>765</v>
      </c>
      <c r="E2035" s="173"/>
      <c r="F2035" s="159">
        <v>15254</v>
      </c>
      <c r="G2035" s="199"/>
      <c r="H2035" s="200"/>
      <c r="I2035" s="200"/>
    </row>
    <row r="2036" spans="1:9" s="202" customFormat="1" ht="12">
      <c r="A2036" s="150">
        <v>540818</v>
      </c>
      <c r="B2036" s="157" t="s">
        <v>992</v>
      </c>
      <c r="C2036" s="211">
        <v>217268872</v>
      </c>
      <c r="D2036" s="160" t="s">
        <v>766</v>
      </c>
      <c r="E2036" s="173"/>
      <c r="F2036" s="159">
        <v>57839</v>
      </c>
      <c r="G2036" s="199"/>
      <c r="H2036" s="200"/>
      <c r="I2036" s="200"/>
    </row>
    <row r="2037" spans="1:9" s="202" customFormat="1" ht="12">
      <c r="A2037" s="150">
        <v>540818</v>
      </c>
      <c r="B2037" s="157" t="s">
        <v>992</v>
      </c>
      <c r="C2037" s="211">
        <v>219568895</v>
      </c>
      <c r="D2037" s="160" t="s">
        <v>767</v>
      </c>
      <c r="E2037" s="173"/>
      <c r="F2037" s="159">
        <v>81038</v>
      </c>
      <c r="G2037" s="199"/>
      <c r="H2037" s="200"/>
      <c r="I2037" s="200"/>
    </row>
    <row r="2038" spans="1:9" s="202" customFormat="1" ht="12">
      <c r="A2038" s="150">
        <v>540818</v>
      </c>
      <c r="B2038" s="157" t="s">
        <v>992</v>
      </c>
      <c r="C2038" s="211">
        <v>211070110</v>
      </c>
      <c r="D2038" s="160" t="s">
        <v>768</v>
      </c>
      <c r="E2038" s="173"/>
      <c r="F2038" s="159">
        <v>156156</v>
      </c>
      <c r="G2038" s="199"/>
      <c r="H2038" s="200"/>
      <c r="I2038" s="200"/>
    </row>
    <row r="2039" spans="1:9" s="202" customFormat="1" ht="12">
      <c r="A2039" s="150">
        <v>540818</v>
      </c>
      <c r="B2039" s="157" t="s">
        <v>992</v>
      </c>
      <c r="C2039" s="211">
        <v>212470124</v>
      </c>
      <c r="D2039" s="160" t="s">
        <v>769</v>
      </c>
      <c r="E2039" s="173"/>
      <c r="F2039" s="159">
        <v>222658</v>
      </c>
      <c r="G2039" s="199"/>
      <c r="H2039" s="200"/>
      <c r="I2039" s="200"/>
    </row>
    <row r="2040" spans="1:9" s="202" customFormat="1" ht="12">
      <c r="A2040" s="150">
        <v>540818</v>
      </c>
      <c r="B2040" s="157" t="s">
        <v>992</v>
      </c>
      <c r="C2040" s="211">
        <v>210470204</v>
      </c>
      <c r="D2040" s="160" t="s">
        <v>770</v>
      </c>
      <c r="E2040" s="173"/>
      <c r="F2040" s="159">
        <v>113134</v>
      </c>
      <c r="G2040" s="199"/>
      <c r="H2040" s="200"/>
      <c r="I2040" s="200"/>
    </row>
    <row r="2041" spans="1:9" s="202" customFormat="1" ht="12">
      <c r="A2041" s="150">
        <v>540818</v>
      </c>
      <c r="B2041" s="157" t="s">
        <v>992</v>
      </c>
      <c r="C2041" s="211">
        <v>211570215</v>
      </c>
      <c r="D2041" s="160" t="s">
        <v>771</v>
      </c>
      <c r="E2041" s="173"/>
      <c r="F2041" s="159">
        <v>737558</v>
      </c>
      <c r="G2041" s="199"/>
      <c r="H2041" s="200"/>
      <c r="I2041" s="200"/>
    </row>
    <row r="2042" spans="1:9" s="202" customFormat="1" ht="12">
      <c r="A2042" s="150">
        <v>540818</v>
      </c>
      <c r="B2042" s="157" t="s">
        <v>992</v>
      </c>
      <c r="C2042" s="211">
        <v>89970221</v>
      </c>
      <c r="D2042" s="160" t="s">
        <v>772</v>
      </c>
      <c r="E2042" s="173"/>
      <c r="F2042" s="159">
        <v>195363</v>
      </c>
      <c r="G2042" s="199"/>
      <c r="H2042" s="200"/>
      <c r="I2042" s="200"/>
    </row>
    <row r="2043" spans="1:9" s="202" customFormat="1" ht="12">
      <c r="A2043" s="150">
        <v>540818</v>
      </c>
      <c r="B2043" s="157" t="s">
        <v>992</v>
      </c>
      <c r="C2043" s="211">
        <v>213070230</v>
      </c>
      <c r="D2043" s="160" t="s">
        <v>773</v>
      </c>
      <c r="E2043" s="173"/>
      <c r="F2043" s="159">
        <v>75559</v>
      </c>
      <c r="G2043" s="199"/>
      <c r="H2043" s="200"/>
      <c r="I2043" s="200"/>
    </row>
    <row r="2044" spans="1:9" s="202" customFormat="1" ht="12">
      <c r="A2044" s="150">
        <v>540818</v>
      </c>
      <c r="B2044" s="157" t="s">
        <v>992</v>
      </c>
      <c r="C2044" s="211">
        <v>213370233</v>
      </c>
      <c r="D2044" s="160" t="s">
        <v>774</v>
      </c>
      <c r="E2044" s="173"/>
      <c r="F2044" s="159">
        <v>128451</v>
      </c>
      <c r="G2044" s="199"/>
      <c r="H2044" s="200"/>
      <c r="I2044" s="200"/>
    </row>
    <row r="2045" spans="1:9" s="202" customFormat="1" ht="12">
      <c r="A2045" s="150">
        <v>540818</v>
      </c>
      <c r="B2045" s="157" t="s">
        <v>992</v>
      </c>
      <c r="C2045" s="211">
        <v>213570235</v>
      </c>
      <c r="D2045" s="160" t="s">
        <v>775</v>
      </c>
      <c r="E2045" s="173"/>
      <c r="F2045" s="159">
        <v>286765</v>
      </c>
      <c r="G2045" s="199"/>
      <c r="H2045" s="200"/>
      <c r="I2045" s="200"/>
    </row>
    <row r="2046" spans="1:9" s="202" customFormat="1" ht="12">
      <c r="A2046" s="150">
        <v>540818</v>
      </c>
      <c r="B2046" s="157" t="s">
        <v>992</v>
      </c>
      <c r="C2046" s="211">
        <v>216570265</v>
      </c>
      <c r="D2046" s="160" t="s">
        <v>776</v>
      </c>
      <c r="E2046" s="173"/>
      <c r="F2046" s="159">
        <v>283409</v>
      </c>
      <c r="G2046" s="199"/>
      <c r="H2046" s="200"/>
      <c r="I2046" s="200"/>
    </row>
    <row r="2047" spans="1:9" s="202" customFormat="1" ht="12">
      <c r="A2047" s="150">
        <v>540818</v>
      </c>
      <c r="B2047" s="157" t="s">
        <v>992</v>
      </c>
      <c r="C2047" s="211">
        <v>210070400</v>
      </c>
      <c r="D2047" s="160" t="s">
        <v>777</v>
      </c>
      <c r="E2047" s="173"/>
      <c r="F2047" s="159">
        <v>190532</v>
      </c>
      <c r="G2047" s="199"/>
      <c r="H2047" s="200"/>
      <c r="I2047" s="200"/>
    </row>
    <row r="2048" spans="1:9" s="202" customFormat="1" ht="12">
      <c r="A2048" s="150">
        <v>540818</v>
      </c>
      <c r="B2048" s="157" t="s">
        <v>992</v>
      </c>
      <c r="C2048" s="211">
        <v>211870418</v>
      </c>
      <c r="D2048" s="160" t="s">
        <v>778</v>
      </c>
      <c r="E2048" s="173"/>
      <c r="F2048" s="159">
        <v>344001</v>
      </c>
      <c r="G2048" s="199"/>
      <c r="H2048" s="200"/>
      <c r="I2048" s="200"/>
    </row>
    <row r="2049" spans="1:9" s="202" customFormat="1" ht="12">
      <c r="A2049" s="150">
        <v>540818</v>
      </c>
      <c r="B2049" s="157" t="s">
        <v>992</v>
      </c>
      <c r="C2049" s="211">
        <v>212970429</v>
      </c>
      <c r="D2049" s="160" t="s">
        <v>779</v>
      </c>
      <c r="E2049" s="173"/>
      <c r="F2049" s="159">
        <v>671168</v>
      </c>
      <c r="G2049" s="199"/>
      <c r="H2049" s="200"/>
      <c r="I2049" s="200"/>
    </row>
    <row r="2050" spans="1:9" s="202" customFormat="1" ht="12">
      <c r="A2050" s="150">
        <v>540818</v>
      </c>
      <c r="B2050" s="157" t="s">
        <v>992</v>
      </c>
      <c r="C2050" s="211">
        <v>217370473</v>
      </c>
      <c r="D2050" s="160" t="s">
        <v>780</v>
      </c>
      <c r="E2050" s="173"/>
      <c r="F2050" s="159">
        <v>182650</v>
      </c>
      <c r="G2050" s="199"/>
      <c r="H2050" s="200"/>
      <c r="I2050" s="200"/>
    </row>
    <row r="2051" spans="1:9" s="202" customFormat="1" ht="12">
      <c r="A2051" s="150">
        <v>540818</v>
      </c>
      <c r="B2051" s="157" t="s">
        <v>992</v>
      </c>
      <c r="C2051" s="211">
        <v>210870508</v>
      </c>
      <c r="D2051" s="160" t="s">
        <v>781</v>
      </c>
      <c r="E2051" s="173"/>
      <c r="F2051" s="159">
        <v>359532</v>
      </c>
      <c r="G2051" s="199"/>
      <c r="H2051" s="200"/>
      <c r="I2051" s="200"/>
    </row>
    <row r="2052" spans="1:9" s="202" customFormat="1" ht="12">
      <c r="A2052" s="150">
        <v>540818</v>
      </c>
      <c r="B2052" s="157" t="s">
        <v>992</v>
      </c>
      <c r="C2052" s="211">
        <v>212370523</v>
      </c>
      <c r="D2052" s="160" t="s">
        <v>782</v>
      </c>
      <c r="E2052" s="173"/>
      <c r="F2052" s="159">
        <v>226925</v>
      </c>
      <c r="G2052" s="199"/>
      <c r="H2052" s="200"/>
      <c r="I2052" s="200"/>
    </row>
    <row r="2053" spans="1:9" s="202" customFormat="1" ht="12">
      <c r="A2053" s="150">
        <v>540818</v>
      </c>
      <c r="B2053" s="157" t="s">
        <v>992</v>
      </c>
      <c r="C2053" s="211">
        <v>217070670</v>
      </c>
      <c r="D2053" s="160" t="s">
        <v>783</v>
      </c>
      <c r="E2053" s="173"/>
      <c r="F2053" s="159">
        <v>637983</v>
      </c>
      <c r="G2053" s="199"/>
      <c r="H2053" s="200"/>
      <c r="I2053" s="200"/>
    </row>
    <row r="2054" spans="1:9" s="202" customFormat="1" ht="12">
      <c r="A2054" s="150">
        <v>540818</v>
      </c>
      <c r="B2054" s="157" t="s">
        <v>992</v>
      </c>
      <c r="C2054" s="211">
        <v>217870678</v>
      </c>
      <c r="D2054" s="160" t="s">
        <v>784</v>
      </c>
      <c r="E2054" s="173"/>
      <c r="F2054" s="159">
        <v>442631</v>
      </c>
      <c r="G2054" s="199"/>
      <c r="H2054" s="200"/>
      <c r="I2054" s="200"/>
    </row>
    <row r="2055" spans="1:9" s="202" customFormat="1" ht="12">
      <c r="A2055" s="150">
        <v>540818</v>
      </c>
      <c r="B2055" s="157" t="s">
        <v>992</v>
      </c>
      <c r="C2055" s="211">
        <v>210270702</v>
      </c>
      <c r="D2055" s="160" t="s">
        <v>785</v>
      </c>
      <c r="E2055" s="173"/>
      <c r="F2055" s="159">
        <v>184953</v>
      </c>
      <c r="G2055" s="199"/>
      <c r="H2055" s="200"/>
      <c r="I2055" s="200"/>
    </row>
    <row r="2056" spans="1:9" s="202" customFormat="1" ht="12">
      <c r="A2056" s="150">
        <v>540818</v>
      </c>
      <c r="B2056" s="157" t="s">
        <v>992</v>
      </c>
      <c r="C2056" s="211">
        <v>210870708</v>
      </c>
      <c r="D2056" s="160" t="s">
        <v>786</v>
      </c>
      <c r="E2056" s="173"/>
      <c r="F2056" s="159">
        <v>752080</v>
      </c>
      <c r="G2056" s="199"/>
      <c r="H2056" s="200"/>
      <c r="I2056" s="200"/>
    </row>
    <row r="2057" spans="1:9" s="202" customFormat="1" ht="12">
      <c r="A2057" s="150">
        <v>540818</v>
      </c>
      <c r="B2057" s="157" t="s">
        <v>992</v>
      </c>
      <c r="C2057" s="211">
        <v>211370713</v>
      </c>
      <c r="D2057" s="160" t="s">
        <v>787</v>
      </c>
      <c r="E2057" s="173"/>
      <c r="F2057" s="159">
        <v>884891</v>
      </c>
      <c r="G2057" s="199"/>
      <c r="H2057" s="200"/>
      <c r="I2057" s="200"/>
    </row>
    <row r="2058" spans="1:9" s="202" customFormat="1" ht="12">
      <c r="A2058" s="150">
        <v>540818</v>
      </c>
      <c r="B2058" s="157" t="s">
        <v>992</v>
      </c>
      <c r="C2058" s="211">
        <v>211770717</v>
      </c>
      <c r="D2058" s="160" t="s">
        <v>788</v>
      </c>
      <c r="E2058" s="173"/>
      <c r="F2058" s="159">
        <v>271701</v>
      </c>
      <c r="G2058" s="199"/>
      <c r="H2058" s="200"/>
      <c r="I2058" s="200"/>
    </row>
    <row r="2059" spans="1:9" s="202" customFormat="1" ht="12">
      <c r="A2059" s="150">
        <v>540818</v>
      </c>
      <c r="B2059" s="157" t="s">
        <v>992</v>
      </c>
      <c r="C2059" s="211">
        <v>214270742</v>
      </c>
      <c r="D2059" s="160" t="s">
        <v>789</v>
      </c>
      <c r="E2059" s="173"/>
      <c r="F2059" s="159">
        <v>384898</v>
      </c>
      <c r="G2059" s="199"/>
      <c r="H2059" s="200"/>
      <c r="I2059" s="200"/>
    </row>
    <row r="2060" spans="1:9" s="202" customFormat="1" ht="12">
      <c r="A2060" s="150">
        <v>540818</v>
      </c>
      <c r="B2060" s="157" t="s">
        <v>992</v>
      </c>
      <c r="C2060" s="211">
        <v>217170771</v>
      </c>
      <c r="D2060" s="160" t="s">
        <v>790</v>
      </c>
      <c r="E2060" s="173"/>
      <c r="F2060" s="159">
        <v>470387</v>
      </c>
      <c r="G2060" s="199"/>
      <c r="H2060" s="200"/>
      <c r="I2060" s="200"/>
    </row>
    <row r="2061" spans="1:9" s="202" customFormat="1" ht="12">
      <c r="A2061" s="150">
        <v>540818</v>
      </c>
      <c r="B2061" s="157" t="s">
        <v>992</v>
      </c>
      <c r="C2061" s="211">
        <v>212070820</v>
      </c>
      <c r="D2061" s="160" t="s">
        <v>791</v>
      </c>
      <c r="E2061" s="173"/>
      <c r="F2061" s="159">
        <v>365085</v>
      </c>
      <c r="G2061" s="199"/>
      <c r="H2061" s="200"/>
      <c r="I2061" s="200"/>
    </row>
    <row r="2062" spans="1:9" s="202" customFormat="1" ht="12">
      <c r="A2062" s="150">
        <v>540818</v>
      </c>
      <c r="B2062" s="157" t="s">
        <v>992</v>
      </c>
      <c r="C2062" s="211">
        <v>212370823</v>
      </c>
      <c r="D2062" s="160" t="s">
        <v>792</v>
      </c>
      <c r="E2062" s="173"/>
      <c r="F2062" s="159">
        <v>315028</v>
      </c>
      <c r="G2062" s="199"/>
      <c r="H2062" s="200"/>
      <c r="I2062" s="200"/>
    </row>
    <row r="2063" spans="1:9" s="202" customFormat="1" ht="12">
      <c r="A2063" s="150">
        <v>540818</v>
      </c>
      <c r="B2063" s="157" t="s">
        <v>992</v>
      </c>
      <c r="C2063" s="211">
        <v>212473024</v>
      </c>
      <c r="D2063" s="160" t="s">
        <v>793</v>
      </c>
      <c r="E2063" s="173"/>
      <c r="F2063" s="159">
        <v>52482</v>
      </c>
      <c r="G2063" s="199"/>
      <c r="H2063" s="200"/>
      <c r="I2063" s="200"/>
    </row>
    <row r="2064" spans="1:9" s="202" customFormat="1" ht="12">
      <c r="A2064" s="150">
        <v>540818</v>
      </c>
      <c r="B2064" s="157" t="s">
        <v>992</v>
      </c>
      <c r="C2064" s="211">
        <v>212673026</v>
      </c>
      <c r="D2064" s="160" t="s">
        <v>794</v>
      </c>
      <c r="E2064" s="173"/>
      <c r="F2064" s="159">
        <v>97382</v>
      </c>
      <c r="G2064" s="199"/>
      <c r="H2064" s="200"/>
      <c r="I2064" s="200"/>
    </row>
    <row r="2065" spans="1:9" s="202" customFormat="1" ht="12">
      <c r="A2065" s="150">
        <v>540818</v>
      </c>
      <c r="B2065" s="157" t="s">
        <v>992</v>
      </c>
      <c r="C2065" s="211">
        <v>213073030</v>
      </c>
      <c r="D2065" s="160" t="s">
        <v>795</v>
      </c>
      <c r="E2065" s="173"/>
      <c r="F2065" s="159">
        <v>92342</v>
      </c>
      <c r="G2065" s="199"/>
      <c r="H2065" s="200"/>
      <c r="I2065" s="200"/>
    </row>
    <row r="2066" spans="1:9" s="202" customFormat="1" ht="12">
      <c r="A2066" s="150">
        <v>540818</v>
      </c>
      <c r="B2066" s="157" t="s">
        <v>992</v>
      </c>
      <c r="C2066" s="211">
        <v>214373043</v>
      </c>
      <c r="D2066" s="160" t="s">
        <v>796</v>
      </c>
      <c r="E2066" s="173"/>
      <c r="F2066" s="159">
        <v>112908</v>
      </c>
      <c r="G2066" s="199"/>
      <c r="H2066" s="200"/>
      <c r="I2066" s="200"/>
    </row>
    <row r="2067" spans="1:9" s="202" customFormat="1" ht="12">
      <c r="A2067" s="150">
        <v>540818</v>
      </c>
      <c r="B2067" s="157" t="s">
        <v>992</v>
      </c>
      <c r="C2067" s="211">
        <v>215573055</v>
      </c>
      <c r="D2067" s="160" t="s">
        <v>797</v>
      </c>
      <c r="E2067" s="173"/>
      <c r="F2067" s="159">
        <v>157717</v>
      </c>
      <c r="G2067" s="199"/>
      <c r="H2067" s="200"/>
      <c r="I2067" s="200"/>
    </row>
    <row r="2068" spans="1:9" s="202" customFormat="1" ht="12">
      <c r="A2068" s="150">
        <v>540818</v>
      </c>
      <c r="B2068" s="157" t="s">
        <v>992</v>
      </c>
      <c r="C2068" s="211">
        <v>216773067</v>
      </c>
      <c r="D2068" s="160" t="s">
        <v>798</v>
      </c>
      <c r="E2068" s="173"/>
      <c r="F2068" s="159">
        <v>291261</v>
      </c>
      <c r="G2068" s="199"/>
      <c r="H2068" s="200"/>
      <c r="I2068" s="200"/>
    </row>
    <row r="2069" spans="1:9" s="202" customFormat="1" ht="12">
      <c r="A2069" s="150">
        <v>540818</v>
      </c>
      <c r="B2069" s="157" t="s">
        <v>992</v>
      </c>
      <c r="C2069" s="211">
        <v>212473124</v>
      </c>
      <c r="D2069" s="160" t="s">
        <v>799</v>
      </c>
      <c r="E2069" s="173"/>
      <c r="F2069" s="159">
        <v>198441</v>
      </c>
      <c r="G2069" s="199"/>
      <c r="H2069" s="200"/>
      <c r="I2069" s="200"/>
    </row>
    <row r="2070" spans="1:9" s="202" customFormat="1" ht="12">
      <c r="A2070" s="150">
        <v>540818</v>
      </c>
      <c r="B2070" s="157" t="s">
        <v>992</v>
      </c>
      <c r="C2070" s="211">
        <v>214873148</v>
      </c>
      <c r="D2070" s="160" t="s">
        <v>800</v>
      </c>
      <c r="E2070" s="173"/>
      <c r="F2070" s="159">
        <v>84397</v>
      </c>
      <c r="G2070" s="199"/>
      <c r="H2070" s="200"/>
      <c r="I2070" s="200"/>
    </row>
    <row r="2071" spans="1:9" s="202" customFormat="1" ht="12">
      <c r="A2071" s="150">
        <v>540818</v>
      </c>
      <c r="B2071" s="157" t="s">
        <v>992</v>
      </c>
      <c r="C2071" s="211">
        <v>215273152</v>
      </c>
      <c r="D2071" s="160" t="s">
        <v>801</v>
      </c>
      <c r="E2071" s="173"/>
      <c r="F2071" s="159">
        <v>72457</v>
      </c>
      <c r="G2071" s="199"/>
      <c r="H2071" s="200"/>
      <c r="I2071" s="200"/>
    </row>
    <row r="2072" spans="1:9" s="202" customFormat="1" ht="12">
      <c r="A2072" s="150">
        <v>540818</v>
      </c>
      <c r="B2072" s="157" t="s">
        <v>992</v>
      </c>
      <c r="C2072" s="211">
        <v>216873168</v>
      </c>
      <c r="D2072" s="160" t="s">
        <v>802</v>
      </c>
      <c r="E2072" s="173"/>
      <c r="F2072" s="159">
        <v>617763</v>
      </c>
      <c r="G2072" s="199"/>
      <c r="H2072" s="200"/>
      <c r="I2072" s="200"/>
    </row>
    <row r="2073" spans="1:9" s="202" customFormat="1" ht="12">
      <c r="A2073" s="150">
        <v>540818</v>
      </c>
      <c r="B2073" s="157" t="s">
        <v>992</v>
      </c>
      <c r="C2073" s="211">
        <v>210073200</v>
      </c>
      <c r="D2073" s="160" t="s">
        <v>803</v>
      </c>
      <c r="E2073" s="173"/>
      <c r="F2073" s="159">
        <v>102920</v>
      </c>
      <c r="G2073" s="199"/>
      <c r="H2073" s="200"/>
      <c r="I2073" s="200"/>
    </row>
    <row r="2074" spans="1:9" s="202" customFormat="1" ht="12">
      <c r="A2074" s="150">
        <v>540818</v>
      </c>
      <c r="B2074" s="157" t="s">
        <v>992</v>
      </c>
      <c r="C2074" s="211">
        <v>211773217</v>
      </c>
      <c r="D2074" s="160" t="s">
        <v>804</v>
      </c>
      <c r="E2074" s="173"/>
      <c r="F2074" s="159">
        <v>500639</v>
      </c>
      <c r="G2074" s="199"/>
      <c r="H2074" s="200"/>
      <c r="I2074" s="200"/>
    </row>
    <row r="2075" spans="1:9" s="202" customFormat="1" ht="12">
      <c r="A2075" s="150">
        <v>540818</v>
      </c>
      <c r="B2075" s="157" t="s">
        <v>992</v>
      </c>
      <c r="C2075" s="211">
        <v>212673226</v>
      </c>
      <c r="D2075" s="160" t="s">
        <v>805</v>
      </c>
      <c r="E2075" s="173"/>
      <c r="F2075" s="159">
        <v>115541</v>
      </c>
      <c r="G2075" s="199"/>
      <c r="H2075" s="200"/>
      <c r="I2075" s="200"/>
    </row>
    <row r="2076" spans="1:9" s="202" customFormat="1" ht="12">
      <c r="A2076" s="150">
        <v>540818</v>
      </c>
      <c r="B2076" s="157" t="s">
        <v>992</v>
      </c>
      <c r="C2076" s="211">
        <v>213673236</v>
      </c>
      <c r="D2076" s="160" t="s">
        <v>806</v>
      </c>
      <c r="E2076" s="173"/>
      <c r="F2076" s="159">
        <v>98335</v>
      </c>
      <c r="G2076" s="199"/>
      <c r="H2076" s="200"/>
      <c r="I2076" s="200"/>
    </row>
    <row r="2077" spans="1:9" s="202" customFormat="1" ht="12">
      <c r="A2077" s="150">
        <v>540818</v>
      </c>
      <c r="B2077" s="157" t="s">
        <v>992</v>
      </c>
      <c r="C2077" s="211">
        <v>216873268</v>
      </c>
      <c r="D2077" s="160" t="s">
        <v>807</v>
      </c>
      <c r="E2077" s="173"/>
      <c r="F2077" s="159">
        <v>678675</v>
      </c>
      <c r="G2077" s="199"/>
      <c r="H2077" s="200"/>
      <c r="I2077" s="200"/>
    </row>
    <row r="2078" spans="1:9" s="202" customFormat="1" ht="12">
      <c r="A2078" s="150">
        <v>540818</v>
      </c>
      <c r="B2078" s="157" t="s">
        <v>992</v>
      </c>
      <c r="C2078" s="211">
        <v>217073270</v>
      </c>
      <c r="D2078" s="160" t="s">
        <v>808</v>
      </c>
      <c r="E2078" s="173"/>
      <c r="F2078" s="159">
        <v>96928</v>
      </c>
      <c r="G2078" s="199"/>
      <c r="H2078" s="200"/>
      <c r="I2078" s="200"/>
    </row>
    <row r="2079" spans="1:9" s="202" customFormat="1" ht="12">
      <c r="A2079" s="150">
        <v>540818</v>
      </c>
      <c r="B2079" s="157" t="s">
        <v>992</v>
      </c>
      <c r="C2079" s="211">
        <v>217573275</v>
      </c>
      <c r="D2079" s="160" t="s">
        <v>809</v>
      </c>
      <c r="E2079" s="173"/>
      <c r="F2079" s="159">
        <v>254963</v>
      </c>
      <c r="G2079" s="199"/>
      <c r="H2079" s="200"/>
      <c r="I2079" s="200"/>
    </row>
    <row r="2080" spans="1:9" s="202" customFormat="1" ht="12">
      <c r="A2080" s="150">
        <v>540818</v>
      </c>
      <c r="B2080" s="157" t="s">
        <v>992</v>
      </c>
      <c r="C2080" s="211">
        <v>218373283</v>
      </c>
      <c r="D2080" s="160" t="s">
        <v>810</v>
      </c>
      <c r="E2080" s="173"/>
      <c r="F2080" s="159">
        <v>334139</v>
      </c>
      <c r="G2080" s="199"/>
      <c r="H2080" s="200"/>
      <c r="I2080" s="200"/>
    </row>
    <row r="2081" spans="1:9" s="202" customFormat="1" ht="12">
      <c r="A2081" s="150">
        <v>540818</v>
      </c>
      <c r="B2081" s="157" t="s">
        <v>992</v>
      </c>
      <c r="C2081" s="211">
        <v>211973319</v>
      </c>
      <c r="D2081" s="160" t="s">
        <v>1134</v>
      </c>
      <c r="E2081" s="173"/>
      <c r="F2081" s="159">
        <v>332808</v>
      </c>
      <c r="G2081" s="199"/>
      <c r="H2081" s="200"/>
      <c r="I2081" s="200"/>
    </row>
    <row r="2082" spans="1:9" s="202" customFormat="1" ht="12">
      <c r="A2082" s="150">
        <v>540818</v>
      </c>
      <c r="B2082" s="157" t="s">
        <v>992</v>
      </c>
      <c r="C2082" s="211">
        <v>214773347</v>
      </c>
      <c r="D2082" s="160" t="s">
        <v>811</v>
      </c>
      <c r="E2082" s="173"/>
      <c r="F2082" s="159">
        <v>85805</v>
      </c>
      <c r="G2082" s="199"/>
      <c r="H2082" s="200"/>
      <c r="I2082" s="200"/>
    </row>
    <row r="2083" spans="1:9" s="202" customFormat="1" ht="12">
      <c r="A2083" s="150">
        <v>540818</v>
      </c>
      <c r="B2083" s="157" t="s">
        <v>992</v>
      </c>
      <c r="C2083" s="211">
        <v>214973349</v>
      </c>
      <c r="D2083" s="160" t="s">
        <v>812</v>
      </c>
      <c r="E2083" s="173"/>
      <c r="F2083" s="159">
        <v>282112</v>
      </c>
      <c r="G2083" s="199"/>
      <c r="H2083" s="200"/>
      <c r="I2083" s="200"/>
    </row>
    <row r="2084" spans="1:9" s="202" customFormat="1" ht="12">
      <c r="A2084" s="150">
        <v>540818</v>
      </c>
      <c r="B2084" s="157" t="s">
        <v>992</v>
      </c>
      <c r="C2084" s="211">
        <v>215273352</v>
      </c>
      <c r="D2084" s="160" t="s">
        <v>813</v>
      </c>
      <c r="E2084" s="173"/>
      <c r="F2084" s="159">
        <v>148456</v>
      </c>
      <c r="G2084" s="199"/>
      <c r="H2084" s="200"/>
      <c r="I2084" s="200"/>
    </row>
    <row r="2085" spans="1:9" s="202" customFormat="1" ht="12">
      <c r="A2085" s="150">
        <v>540818</v>
      </c>
      <c r="B2085" s="157" t="s">
        <v>992</v>
      </c>
      <c r="C2085" s="211">
        <v>210873408</v>
      </c>
      <c r="D2085" s="160" t="s">
        <v>814</v>
      </c>
      <c r="E2085" s="173"/>
      <c r="F2085" s="159">
        <v>199576</v>
      </c>
      <c r="G2085" s="199"/>
      <c r="H2085" s="200"/>
      <c r="I2085" s="200"/>
    </row>
    <row r="2086" spans="1:9" s="202" customFormat="1" ht="12">
      <c r="A2086" s="150">
        <v>540818</v>
      </c>
      <c r="B2086" s="157" t="s">
        <v>992</v>
      </c>
      <c r="C2086" s="211">
        <v>211173411</v>
      </c>
      <c r="D2086" s="160" t="s">
        <v>815</v>
      </c>
      <c r="E2086" s="173"/>
      <c r="F2086" s="159">
        <v>451588</v>
      </c>
      <c r="G2086" s="199"/>
      <c r="H2086" s="200"/>
      <c r="I2086" s="200"/>
    </row>
    <row r="2087" spans="1:9" s="202" customFormat="1" ht="12">
      <c r="A2087" s="150">
        <v>540818</v>
      </c>
      <c r="B2087" s="157" t="s">
        <v>992</v>
      </c>
      <c r="C2087" s="211">
        <v>214373443</v>
      </c>
      <c r="D2087" s="160" t="s">
        <v>816</v>
      </c>
      <c r="E2087" s="173"/>
      <c r="F2087" s="159">
        <v>351482</v>
      </c>
      <c r="G2087" s="199"/>
      <c r="H2087" s="200"/>
      <c r="I2087" s="200"/>
    </row>
    <row r="2088" spans="1:9" s="202" customFormat="1" ht="12">
      <c r="A2088" s="150">
        <v>540818</v>
      </c>
      <c r="B2088" s="157" t="s">
        <v>992</v>
      </c>
      <c r="C2088" s="211">
        <v>214973449</v>
      </c>
      <c r="D2088" s="160" t="s">
        <v>817</v>
      </c>
      <c r="E2088" s="173"/>
      <c r="F2088" s="159">
        <v>369460</v>
      </c>
      <c r="G2088" s="199"/>
      <c r="H2088" s="200"/>
      <c r="I2088" s="200"/>
    </row>
    <row r="2089" spans="1:9" s="202" customFormat="1" ht="12">
      <c r="A2089" s="150">
        <v>540818</v>
      </c>
      <c r="B2089" s="157" t="s">
        <v>992</v>
      </c>
      <c r="C2089" s="211">
        <v>216173461</v>
      </c>
      <c r="D2089" s="160" t="s">
        <v>818</v>
      </c>
      <c r="E2089" s="173"/>
      <c r="F2089" s="159">
        <v>57112</v>
      </c>
      <c r="G2089" s="199"/>
      <c r="H2089" s="200"/>
      <c r="I2089" s="200"/>
    </row>
    <row r="2090" spans="1:9" s="202" customFormat="1" ht="12">
      <c r="A2090" s="150">
        <v>540818</v>
      </c>
      <c r="B2090" s="157" t="s">
        <v>992</v>
      </c>
      <c r="C2090" s="211">
        <v>218373483</v>
      </c>
      <c r="D2090" s="160" t="s">
        <v>819</v>
      </c>
      <c r="E2090" s="173"/>
      <c r="F2090" s="159">
        <v>223817</v>
      </c>
      <c r="G2090" s="199"/>
      <c r="H2090" s="200"/>
      <c r="I2090" s="200"/>
    </row>
    <row r="2091" spans="1:9" s="202" customFormat="1" ht="12">
      <c r="A2091" s="150">
        <v>540818</v>
      </c>
      <c r="B2091" s="157" t="s">
        <v>992</v>
      </c>
      <c r="C2091" s="211">
        <v>210473504</v>
      </c>
      <c r="D2091" s="160" t="s">
        <v>820</v>
      </c>
      <c r="E2091" s="173"/>
      <c r="F2091" s="159">
        <v>509696</v>
      </c>
      <c r="G2091" s="199"/>
      <c r="H2091" s="200"/>
      <c r="I2091" s="200"/>
    </row>
    <row r="2092" spans="1:9" s="202" customFormat="1" ht="12">
      <c r="A2092" s="150">
        <v>540818</v>
      </c>
      <c r="B2092" s="157" t="s">
        <v>992</v>
      </c>
      <c r="C2092" s="211">
        <v>212073520</v>
      </c>
      <c r="D2092" s="160" t="s">
        <v>821</v>
      </c>
      <c r="E2092" s="173"/>
      <c r="F2092" s="159">
        <v>99243</v>
      </c>
      <c r="G2092" s="199"/>
      <c r="H2092" s="200"/>
      <c r="I2092" s="200"/>
    </row>
    <row r="2093" spans="1:9" s="202" customFormat="1" ht="12">
      <c r="A2093" s="150">
        <v>540818</v>
      </c>
      <c r="B2093" s="157" t="s">
        <v>992</v>
      </c>
      <c r="C2093" s="211">
        <v>214773547</v>
      </c>
      <c r="D2093" s="160" t="s">
        <v>822</v>
      </c>
      <c r="E2093" s="173"/>
      <c r="F2093" s="159">
        <v>56885</v>
      </c>
      <c r="G2093" s="199"/>
      <c r="H2093" s="200"/>
      <c r="I2093" s="200"/>
    </row>
    <row r="2094" spans="1:9" s="202" customFormat="1" ht="12">
      <c r="A2094" s="150">
        <v>540818</v>
      </c>
      <c r="B2094" s="157" t="s">
        <v>992</v>
      </c>
      <c r="C2094" s="211">
        <v>215573555</v>
      </c>
      <c r="D2094" s="160" t="s">
        <v>823</v>
      </c>
      <c r="E2094" s="173"/>
      <c r="F2094" s="159">
        <v>413301</v>
      </c>
      <c r="G2094" s="199"/>
      <c r="H2094" s="200"/>
      <c r="I2094" s="200"/>
    </row>
    <row r="2095" spans="1:9" s="202" customFormat="1" ht="12">
      <c r="A2095" s="150">
        <v>540818</v>
      </c>
      <c r="B2095" s="157" t="s">
        <v>992</v>
      </c>
      <c r="C2095" s="211">
        <v>216373563</v>
      </c>
      <c r="D2095" s="160" t="s">
        <v>824</v>
      </c>
      <c r="E2095" s="173"/>
      <c r="F2095" s="159">
        <v>108051</v>
      </c>
      <c r="G2095" s="199"/>
      <c r="H2095" s="200"/>
      <c r="I2095" s="200"/>
    </row>
    <row r="2096" spans="1:9" s="202" customFormat="1" ht="12">
      <c r="A2096" s="150">
        <v>540818</v>
      </c>
      <c r="B2096" s="157" t="s">
        <v>992</v>
      </c>
      <c r="C2096" s="211">
        <v>218573585</v>
      </c>
      <c r="D2096" s="160" t="s">
        <v>1135</v>
      </c>
      <c r="E2096" s="173"/>
      <c r="F2096" s="159">
        <v>226432</v>
      </c>
      <c r="G2096" s="199"/>
      <c r="H2096" s="200"/>
      <c r="I2096" s="200"/>
    </row>
    <row r="2097" spans="1:9" s="202" customFormat="1" ht="12">
      <c r="A2097" s="150">
        <v>540818</v>
      </c>
      <c r="B2097" s="157" t="s">
        <v>992</v>
      </c>
      <c r="C2097" s="211">
        <v>211673616</v>
      </c>
      <c r="D2097" s="160" t="s">
        <v>825</v>
      </c>
      <c r="E2097" s="173"/>
      <c r="F2097" s="159">
        <v>359194</v>
      </c>
      <c r="G2097" s="199"/>
      <c r="H2097" s="200"/>
      <c r="I2097" s="200"/>
    </row>
    <row r="2098" spans="1:9" s="202" customFormat="1" ht="12">
      <c r="A2098" s="150">
        <v>540818</v>
      </c>
      <c r="B2098" s="157" t="s">
        <v>992</v>
      </c>
      <c r="C2098" s="211">
        <v>212273622</v>
      </c>
      <c r="D2098" s="160" t="s">
        <v>826</v>
      </c>
      <c r="E2098" s="173"/>
      <c r="F2098" s="159">
        <v>70051</v>
      </c>
      <c r="G2098" s="199"/>
      <c r="H2098" s="200"/>
      <c r="I2098" s="200"/>
    </row>
    <row r="2099" spans="1:9" s="202" customFormat="1" ht="12">
      <c r="A2099" s="150">
        <v>540818</v>
      </c>
      <c r="B2099" s="157" t="s">
        <v>992</v>
      </c>
      <c r="C2099" s="211">
        <v>212473624</v>
      </c>
      <c r="D2099" s="160" t="s">
        <v>827</v>
      </c>
      <c r="E2099" s="173"/>
      <c r="F2099" s="159">
        <v>287316</v>
      </c>
      <c r="G2099" s="199"/>
      <c r="H2099" s="200"/>
      <c r="I2099" s="200"/>
    </row>
    <row r="2100" spans="1:9" s="202" customFormat="1" ht="12">
      <c r="A2100" s="150">
        <v>540818</v>
      </c>
      <c r="B2100" s="157" t="s">
        <v>992</v>
      </c>
      <c r="C2100" s="211">
        <v>217173671</v>
      </c>
      <c r="D2100" s="160" t="s">
        <v>828</v>
      </c>
      <c r="E2100" s="173"/>
      <c r="F2100" s="159">
        <v>149319</v>
      </c>
      <c r="G2100" s="199"/>
      <c r="H2100" s="200"/>
      <c r="I2100" s="200"/>
    </row>
    <row r="2101" spans="1:9" s="202" customFormat="1" ht="12">
      <c r="A2101" s="150">
        <v>540818</v>
      </c>
      <c r="B2101" s="157" t="s">
        <v>992</v>
      </c>
      <c r="C2101" s="211">
        <v>217573675</v>
      </c>
      <c r="D2101" s="160" t="s">
        <v>829</v>
      </c>
      <c r="E2101" s="173"/>
      <c r="F2101" s="159">
        <v>188738</v>
      </c>
      <c r="G2101" s="199"/>
      <c r="H2101" s="200"/>
      <c r="I2101" s="200"/>
    </row>
    <row r="2102" spans="1:9" s="202" customFormat="1" ht="12">
      <c r="A2102" s="150">
        <v>540818</v>
      </c>
      <c r="B2102" s="157" t="s">
        <v>992</v>
      </c>
      <c r="C2102" s="211">
        <v>217873678</v>
      </c>
      <c r="D2102" s="160" t="s">
        <v>830</v>
      </c>
      <c r="E2102" s="173"/>
      <c r="F2102" s="159">
        <v>162486</v>
      </c>
      <c r="G2102" s="199"/>
      <c r="H2102" s="200"/>
      <c r="I2102" s="200"/>
    </row>
    <row r="2103" spans="1:9" s="202" customFormat="1" ht="12">
      <c r="A2103" s="150">
        <v>540818</v>
      </c>
      <c r="B2103" s="157" t="s">
        <v>992</v>
      </c>
      <c r="C2103" s="211">
        <v>218673686</v>
      </c>
      <c r="D2103" s="160" t="s">
        <v>831</v>
      </c>
      <c r="E2103" s="173"/>
      <c r="F2103" s="159">
        <v>85442</v>
      </c>
      <c r="G2103" s="199"/>
      <c r="H2103" s="200"/>
      <c r="I2103" s="200"/>
    </row>
    <row r="2104" spans="1:9" s="202" customFormat="1" ht="12">
      <c r="A2104" s="150">
        <v>540818</v>
      </c>
      <c r="B2104" s="157" t="s">
        <v>992</v>
      </c>
      <c r="C2104" s="211">
        <v>217073770</v>
      </c>
      <c r="D2104" s="160" t="s">
        <v>832</v>
      </c>
      <c r="E2104" s="173"/>
      <c r="F2104" s="159">
        <v>54579</v>
      </c>
      <c r="G2104" s="199"/>
      <c r="H2104" s="200"/>
      <c r="I2104" s="200"/>
    </row>
    <row r="2105" spans="1:9" s="202" customFormat="1" ht="12">
      <c r="A2105" s="150">
        <v>540818</v>
      </c>
      <c r="B2105" s="157" t="s">
        <v>992</v>
      </c>
      <c r="C2105" s="211">
        <v>215473854</v>
      </c>
      <c r="D2105" s="160" t="s">
        <v>833</v>
      </c>
      <c r="E2105" s="173"/>
      <c r="F2105" s="159">
        <v>66058</v>
      </c>
      <c r="G2105" s="199"/>
      <c r="H2105" s="200"/>
      <c r="I2105" s="200"/>
    </row>
    <row r="2106" spans="1:9" s="202" customFormat="1" ht="12">
      <c r="A2106" s="150">
        <v>540818</v>
      </c>
      <c r="B2106" s="157" t="s">
        <v>992</v>
      </c>
      <c r="C2106" s="211">
        <v>216173861</v>
      </c>
      <c r="D2106" s="160" t="s">
        <v>834</v>
      </c>
      <c r="E2106" s="173"/>
      <c r="F2106" s="159">
        <v>154267</v>
      </c>
      <c r="G2106" s="199"/>
      <c r="H2106" s="200"/>
      <c r="I2106" s="200"/>
    </row>
    <row r="2107" spans="1:9" s="202" customFormat="1" ht="12">
      <c r="A2107" s="150">
        <v>540818</v>
      </c>
      <c r="B2107" s="157" t="s">
        <v>992</v>
      </c>
      <c r="C2107" s="211">
        <v>217073870</v>
      </c>
      <c r="D2107" s="160" t="s">
        <v>835</v>
      </c>
      <c r="E2107" s="173"/>
      <c r="F2107" s="159">
        <v>121897</v>
      </c>
      <c r="G2107" s="199"/>
      <c r="H2107" s="200"/>
      <c r="I2107" s="200"/>
    </row>
    <row r="2108" spans="1:9" s="202" customFormat="1" ht="12">
      <c r="A2108" s="150">
        <v>540818</v>
      </c>
      <c r="B2108" s="157" t="s">
        <v>992</v>
      </c>
      <c r="C2108" s="211">
        <v>217373873</v>
      </c>
      <c r="D2108" s="160" t="s">
        <v>836</v>
      </c>
      <c r="E2108" s="173"/>
      <c r="F2108" s="159">
        <v>66555</v>
      </c>
      <c r="G2108" s="199"/>
      <c r="H2108" s="200"/>
      <c r="I2108" s="200"/>
    </row>
    <row r="2109" spans="1:9" s="202" customFormat="1" ht="12">
      <c r="A2109" s="150">
        <v>540818</v>
      </c>
      <c r="B2109" s="157" t="s">
        <v>992</v>
      </c>
      <c r="C2109" s="211">
        <v>212076020</v>
      </c>
      <c r="D2109" s="160" t="s">
        <v>837</v>
      </c>
      <c r="E2109" s="173"/>
      <c r="F2109" s="159">
        <v>164936</v>
      </c>
      <c r="G2109" s="199"/>
      <c r="H2109" s="200"/>
      <c r="I2109" s="200"/>
    </row>
    <row r="2110" spans="1:9" s="202" customFormat="1" ht="12">
      <c r="A2110" s="150">
        <v>540818</v>
      </c>
      <c r="B2110" s="157" t="s">
        <v>992</v>
      </c>
      <c r="C2110" s="211">
        <v>213676036</v>
      </c>
      <c r="D2110" s="160" t="s">
        <v>838</v>
      </c>
      <c r="E2110" s="173"/>
      <c r="F2110" s="159">
        <v>206840</v>
      </c>
      <c r="G2110" s="199"/>
      <c r="H2110" s="200"/>
      <c r="I2110" s="200"/>
    </row>
    <row r="2111" spans="1:9" s="202" customFormat="1" ht="12">
      <c r="A2111" s="150">
        <v>540818</v>
      </c>
      <c r="B2111" s="157" t="s">
        <v>992</v>
      </c>
      <c r="C2111" s="211">
        <v>214176041</v>
      </c>
      <c r="D2111" s="160" t="s">
        <v>839</v>
      </c>
      <c r="E2111" s="173"/>
      <c r="F2111" s="159">
        <v>187590</v>
      </c>
      <c r="G2111" s="199"/>
      <c r="H2111" s="200"/>
      <c r="I2111" s="200"/>
    </row>
    <row r="2112" spans="1:9" s="202" customFormat="1" ht="12">
      <c r="A2112" s="150">
        <v>540818</v>
      </c>
      <c r="B2112" s="157" t="s">
        <v>992</v>
      </c>
      <c r="C2112" s="211">
        <v>215476054</v>
      </c>
      <c r="D2112" s="160" t="s">
        <v>840</v>
      </c>
      <c r="E2112" s="173"/>
      <c r="F2112" s="159">
        <v>67327</v>
      </c>
      <c r="G2112" s="199"/>
      <c r="H2112" s="200"/>
      <c r="I2112" s="200"/>
    </row>
    <row r="2113" spans="1:9" s="202" customFormat="1" ht="12">
      <c r="A2113" s="150">
        <v>540818</v>
      </c>
      <c r="B2113" s="157" t="s">
        <v>992</v>
      </c>
      <c r="C2113" s="211">
        <v>210076100</v>
      </c>
      <c r="D2113" s="160" t="s">
        <v>841</v>
      </c>
      <c r="E2113" s="173"/>
      <c r="F2113" s="159">
        <v>176513</v>
      </c>
      <c r="G2113" s="199"/>
      <c r="H2113" s="200"/>
      <c r="I2113" s="200"/>
    </row>
    <row r="2114" spans="1:9" s="202" customFormat="1" ht="12">
      <c r="A2114" s="150">
        <v>540818</v>
      </c>
      <c r="B2114" s="157" t="s">
        <v>992</v>
      </c>
      <c r="C2114" s="211">
        <v>211376113</v>
      </c>
      <c r="D2114" s="160" t="s">
        <v>842</v>
      </c>
      <c r="E2114" s="173"/>
      <c r="F2114" s="159">
        <v>156219</v>
      </c>
      <c r="G2114" s="199"/>
      <c r="H2114" s="200"/>
      <c r="I2114" s="200"/>
    </row>
    <row r="2115" spans="1:9" s="202" customFormat="1" ht="12">
      <c r="A2115" s="150">
        <v>540818</v>
      </c>
      <c r="B2115" s="157" t="s">
        <v>992</v>
      </c>
      <c r="C2115" s="211">
        <v>212276122</v>
      </c>
      <c r="D2115" s="160" t="s">
        <v>843</v>
      </c>
      <c r="E2115" s="173"/>
      <c r="F2115" s="159">
        <v>316297</v>
      </c>
      <c r="G2115" s="199"/>
      <c r="H2115" s="200"/>
      <c r="I2115" s="200"/>
    </row>
    <row r="2116" spans="1:9" s="202" customFormat="1" ht="12">
      <c r="A2116" s="150">
        <v>540818</v>
      </c>
      <c r="B2116" s="157" t="s">
        <v>992</v>
      </c>
      <c r="C2116" s="211">
        <v>212676126</v>
      </c>
      <c r="D2116" s="160" t="s">
        <v>844</v>
      </c>
      <c r="E2116" s="173"/>
      <c r="F2116" s="159">
        <v>177920</v>
      </c>
      <c r="G2116" s="199"/>
      <c r="H2116" s="200"/>
      <c r="I2116" s="200"/>
    </row>
    <row r="2117" spans="1:9" s="202" customFormat="1" ht="12">
      <c r="A2117" s="150">
        <v>540818</v>
      </c>
      <c r="B2117" s="157" t="s">
        <v>992</v>
      </c>
      <c r="C2117" s="211">
        <v>213076130</v>
      </c>
      <c r="D2117" s="160" t="s">
        <v>845</v>
      </c>
      <c r="E2117" s="173"/>
      <c r="F2117" s="159">
        <v>619656</v>
      </c>
      <c r="G2117" s="199"/>
      <c r="H2117" s="200"/>
      <c r="I2117" s="200"/>
    </row>
    <row r="2118" spans="1:9" s="202" customFormat="1" ht="12">
      <c r="A2118" s="150">
        <v>540818</v>
      </c>
      <c r="B2118" s="157" t="s">
        <v>992</v>
      </c>
      <c r="C2118" s="211">
        <v>213376233</v>
      </c>
      <c r="D2118" s="160" t="s">
        <v>846</v>
      </c>
      <c r="E2118" s="173"/>
      <c r="F2118" s="159">
        <v>348667</v>
      </c>
      <c r="G2118" s="199"/>
      <c r="H2118" s="200"/>
      <c r="I2118" s="200"/>
    </row>
    <row r="2119" spans="1:9" s="202" customFormat="1" ht="12">
      <c r="A2119" s="150">
        <v>540818</v>
      </c>
      <c r="B2119" s="157" t="s">
        <v>992</v>
      </c>
      <c r="C2119" s="211">
        <v>214376243</v>
      </c>
      <c r="D2119" s="160" t="s">
        <v>847</v>
      </c>
      <c r="E2119" s="173"/>
      <c r="F2119" s="159">
        <v>105054</v>
      </c>
      <c r="G2119" s="199"/>
      <c r="H2119" s="200"/>
      <c r="I2119" s="200"/>
    </row>
    <row r="2120" spans="1:9" s="202" customFormat="1" ht="12">
      <c r="A2120" s="150">
        <v>540818</v>
      </c>
      <c r="B2120" s="157" t="s">
        <v>992</v>
      </c>
      <c r="C2120" s="211">
        <v>214676246</v>
      </c>
      <c r="D2120" s="160" t="s">
        <v>848</v>
      </c>
      <c r="E2120" s="173"/>
      <c r="F2120" s="159">
        <v>87167</v>
      </c>
      <c r="G2120" s="199"/>
      <c r="H2120" s="200"/>
      <c r="I2120" s="200"/>
    </row>
    <row r="2121" spans="1:9" s="202" customFormat="1" ht="12">
      <c r="A2121" s="150">
        <v>540818</v>
      </c>
      <c r="B2121" s="157" t="s">
        <v>992</v>
      </c>
      <c r="C2121" s="211">
        <v>214876248</v>
      </c>
      <c r="D2121" s="160" t="s">
        <v>849</v>
      </c>
      <c r="E2121" s="173"/>
      <c r="F2121" s="159">
        <v>455855</v>
      </c>
      <c r="G2121" s="199"/>
      <c r="H2121" s="200"/>
      <c r="I2121" s="200"/>
    </row>
    <row r="2122" spans="1:9" s="202" customFormat="1" ht="12">
      <c r="A2122" s="150">
        <v>540818</v>
      </c>
      <c r="B2122" s="157" t="s">
        <v>992</v>
      </c>
      <c r="C2122" s="211">
        <v>215076250</v>
      </c>
      <c r="D2122" s="160" t="s">
        <v>850</v>
      </c>
      <c r="E2122" s="173"/>
      <c r="F2122" s="159">
        <v>165526</v>
      </c>
      <c r="G2122" s="199"/>
      <c r="H2122" s="200"/>
      <c r="I2122" s="200"/>
    </row>
    <row r="2123" spans="1:9" s="202" customFormat="1" ht="12">
      <c r="A2123" s="150">
        <v>540818</v>
      </c>
      <c r="B2123" s="157" t="s">
        <v>992</v>
      </c>
      <c r="C2123" s="211">
        <v>217576275</v>
      </c>
      <c r="D2123" s="160" t="s">
        <v>851</v>
      </c>
      <c r="E2123" s="173"/>
      <c r="F2123" s="159">
        <v>557141</v>
      </c>
      <c r="G2123" s="199"/>
      <c r="H2123" s="200"/>
      <c r="I2123" s="200"/>
    </row>
    <row r="2124" spans="1:9" s="202" customFormat="1" ht="12">
      <c r="A2124" s="150">
        <v>540818</v>
      </c>
      <c r="B2124" s="157" t="s">
        <v>992</v>
      </c>
      <c r="C2124" s="211">
        <v>210676306</v>
      </c>
      <c r="D2124" s="160" t="s">
        <v>852</v>
      </c>
      <c r="E2124" s="173"/>
      <c r="F2124" s="159">
        <v>179101</v>
      </c>
      <c r="G2124" s="199"/>
      <c r="H2124" s="200"/>
      <c r="I2124" s="200"/>
    </row>
    <row r="2125" spans="1:9" s="202" customFormat="1" ht="12">
      <c r="A2125" s="150">
        <v>540818</v>
      </c>
      <c r="B2125" s="157" t="s">
        <v>992</v>
      </c>
      <c r="C2125" s="211">
        <v>211876318</v>
      </c>
      <c r="D2125" s="160" t="s">
        <v>853</v>
      </c>
      <c r="E2125" s="173"/>
      <c r="F2125" s="159">
        <v>309170</v>
      </c>
      <c r="G2125" s="199"/>
      <c r="H2125" s="200"/>
      <c r="I2125" s="200"/>
    </row>
    <row r="2126" spans="1:9" s="202" customFormat="1" ht="12">
      <c r="A2126" s="150">
        <v>540818</v>
      </c>
      <c r="B2126" s="157" t="s">
        <v>992</v>
      </c>
      <c r="C2126" s="211">
        <v>216476364</v>
      </c>
      <c r="D2126" s="160" t="s">
        <v>854</v>
      </c>
      <c r="E2126" s="173"/>
      <c r="F2126" s="159">
        <v>697062</v>
      </c>
      <c r="G2126" s="199"/>
      <c r="H2126" s="200"/>
      <c r="I2126" s="200"/>
    </row>
    <row r="2127" spans="1:9" s="202" customFormat="1" ht="12">
      <c r="A2127" s="150">
        <v>540818</v>
      </c>
      <c r="B2127" s="157" t="s">
        <v>992</v>
      </c>
      <c r="C2127" s="211">
        <v>217776377</v>
      </c>
      <c r="D2127" s="160" t="s">
        <v>855</v>
      </c>
      <c r="E2127" s="173"/>
      <c r="F2127" s="159">
        <v>122760</v>
      </c>
      <c r="G2127" s="199"/>
      <c r="H2127" s="200"/>
      <c r="I2127" s="200"/>
    </row>
    <row r="2128" spans="1:9" s="202" customFormat="1" ht="12">
      <c r="A2128" s="150">
        <v>540818</v>
      </c>
      <c r="B2128" s="157" t="s">
        <v>992</v>
      </c>
      <c r="C2128" s="211">
        <v>210076400</v>
      </c>
      <c r="D2128" s="160" t="s">
        <v>856</v>
      </c>
      <c r="E2128" s="173"/>
      <c r="F2128" s="159">
        <v>328283</v>
      </c>
      <c r="G2128" s="199"/>
      <c r="H2128" s="200"/>
      <c r="I2128" s="200"/>
    </row>
    <row r="2129" spans="1:9" s="202" customFormat="1" ht="12">
      <c r="A2129" s="150">
        <v>540818</v>
      </c>
      <c r="B2129" s="157" t="s">
        <v>992</v>
      </c>
      <c r="C2129" s="211">
        <v>210376403</v>
      </c>
      <c r="D2129" s="160" t="s">
        <v>857</v>
      </c>
      <c r="E2129" s="173"/>
      <c r="F2129" s="159">
        <v>160351</v>
      </c>
      <c r="G2129" s="199"/>
      <c r="H2129" s="200"/>
      <c r="I2129" s="200"/>
    </row>
    <row r="2130" spans="1:9" s="202" customFormat="1" ht="12">
      <c r="A2130" s="150">
        <v>540818</v>
      </c>
      <c r="B2130" s="157" t="s">
        <v>992</v>
      </c>
      <c r="C2130" s="211">
        <v>219776497</v>
      </c>
      <c r="D2130" s="160" t="s">
        <v>858</v>
      </c>
      <c r="E2130" s="173"/>
      <c r="F2130" s="159">
        <v>151316</v>
      </c>
      <c r="G2130" s="199"/>
      <c r="H2130" s="200"/>
      <c r="I2130" s="200"/>
    </row>
    <row r="2131" spans="1:9" s="202" customFormat="1" ht="12">
      <c r="A2131" s="150">
        <v>540818</v>
      </c>
      <c r="B2131" s="157" t="s">
        <v>992</v>
      </c>
      <c r="C2131" s="211">
        <v>216376563</v>
      </c>
      <c r="D2131" s="160" t="s">
        <v>859</v>
      </c>
      <c r="E2131" s="173"/>
      <c r="F2131" s="159">
        <v>536076</v>
      </c>
      <c r="G2131" s="199"/>
      <c r="H2131" s="200"/>
      <c r="I2131" s="200"/>
    </row>
    <row r="2132" spans="1:9" s="202" customFormat="1" ht="12">
      <c r="A2132" s="150">
        <v>540818</v>
      </c>
      <c r="B2132" s="157" t="s">
        <v>992</v>
      </c>
      <c r="C2132" s="211">
        <v>210676606</v>
      </c>
      <c r="D2132" s="160" t="s">
        <v>860</v>
      </c>
      <c r="E2132" s="173"/>
      <c r="F2132" s="159">
        <v>183504</v>
      </c>
      <c r="G2132" s="199"/>
      <c r="H2132" s="200"/>
      <c r="I2132" s="200"/>
    </row>
    <row r="2133" spans="1:9" s="202" customFormat="1" ht="12">
      <c r="A2133" s="150">
        <v>540818</v>
      </c>
      <c r="B2133" s="157" t="s">
        <v>992</v>
      </c>
      <c r="C2133" s="211">
        <v>211676616</v>
      </c>
      <c r="D2133" s="160" t="s">
        <v>861</v>
      </c>
      <c r="E2133" s="173"/>
      <c r="F2133" s="159">
        <v>197487</v>
      </c>
      <c r="G2133" s="199"/>
      <c r="H2133" s="200"/>
      <c r="I2133" s="200"/>
    </row>
    <row r="2134" spans="1:9" s="202" customFormat="1" ht="12">
      <c r="A2134" s="150">
        <v>540818</v>
      </c>
      <c r="B2134" s="157" t="s">
        <v>992</v>
      </c>
      <c r="C2134" s="211">
        <v>212276622</v>
      </c>
      <c r="D2134" s="160" t="s">
        <v>862</v>
      </c>
      <c r="E2134" s="173"/>
      <c r="F2134" s="159">
        <v>384396</v>
      </c>
      <c r="G2134" s="199"/>
      <c r="H2134" s="200"/>
      <c r="I2134" s="200"/>
    </row>
    <row r="2135" spans="1:9" s="202" customFormat="1" ht="12">
      <c r="A2135" s="150">
        <v>540818</v>
      </c>
      <c r="B2135" s="157" t="s">
        <v>992</v>
      </c>
      <c r="C2135" s="211">
        <v>217076670</v>
      </c>
      <c r="D2135" s="160" t="s">
        <v>863</v>
      </c>
      <c r="E2135" s="173"/>
      <c r="F2135" s="159">
        <v>174379</v>
      </c>
      <c r="G2135" s="199"/>
      <c r="H2135" s="200"/>
      <c r="I2135" s="200"/>
    </row>
    <row r="2136" spans="1:9" s="202" customFormat="1" ht="12">
      <c r="A2136" s="150">
        <v>540818</v>
      </c>
      <c r="B2136" s="157" t="s">
        <v>992</v>
      </c>
      <c r="C2136" s="211">
        <v>213676736</v>
      </c>
      <c r="D2136" s="160" t="s">
        <v>864</v>
      </c>
      <c r="E2136" s="173"/>
      <c r="F2136" s="159">
        <v>487044</v>
      </c>
      <c r="G2136" s="199"/>
      <c r="H2136" s="200"/>
      <c r="I2136" s="200"/>
    </row>
    <row r="2137" spans="1:9" s="202" customFormat="1" ht="12">
      <c r="A2137" s="150">
        <v>540818</v>
      </c>
      <c r="B2137" s="157" t="s">
        <v>992</v>
      </c>
      <c r="C2137" s="211">
        <v>212376823</v>
      </c>
      <c r="D2137" s="160" t="s">
        <v>865</v>
      </c>
      <c r="E2137" s="173"/>
      <c r="F2137" s="159">
        <v>191404</v>
      </c>
      <c r="G2137" s="199"/>
      <c r="H2137" s="200"/>
      <c r="I2137" s="200"/>
    </row>
    <row r="2138" spans="1:9" s="202" customFormat="1" ht="12">
      <c r="A2138" s="150">
        <v>540818</v>
      </c>
      <c r="B2138" s="157" t="s">
        <v>992</v>
      </c>
      <c r="C2138" s="211">
        <v>212876828</v>
      </c>
      <c r="D2138" s="160" t="s">
        <v>866</v>
      </c>
      <c r="E2138" s="173"/>
      <c r="F2138" s="159">
        <v>199757</v>
      </c>
      <c r="G2138" s="199"/>
      <c r="H2138" s="200"/>
      <c r="I2138" s="200"/>
    </row>
    <row r="2139" spans="1:9" s="202" customFormat="1" ht="12">
      <c r="A2139" s="150">
        <v>540818</v>
      </c>
      <c r="B2139" s="157" t="s">
        <v>992</v>
      </c>
      <c r="C2139" s="211">
        <v>214576845</v>
      </c>
      <c r="D2139" s="160" t="s">
        <v>867</v>
      </c>
      <c r="E2139" s="173"/>
      <c r="F2139" s="159">
        <v>55433</v>
      </c>
      <c r="G2139" s="199"/>
      <c r="H2139" s="200"/>
      <c r="I2139" s="200"/>
    </row>
    <row r="2140" spans="1:9" s="202" customFormat="1" ht="12">
      <c r="A2140" s="150">
        <v>540818</v>
      </c>
      <c r="B2140" s="157" t="s">
        <v>992</v>
      </c>
      <c r="C2140" s="211">
        <v>216376863</v>
      </c>
      <c r="D2140" s="160" t="s">
        <v>868</v>
      </c>
      <c r="E2140" s="173"/>
      <c r="F2140" s="159">
        <v>85714</v>
      </c>
      <c r="G2140" s="199"/>
      <c r="H2140" s="200"/>
      <c r="I2140" s="200"/>
    </row>
    <row r="2141" spans="1:9" s="202" customFormat="1" ht="12">
      <c r="A2141" s="150">
        <v>540818</v>
      </c>
      <c r="B2141" s="157" t="s">
        <v>992</v>
      </c>
      <c r="C2141" s="211">
        <v>216976869</v>
      </c>
      <c r="D2141" s="160" t="s">
        <v>869</v>
      </c>
      <c r="E2141" s="173"/>
      <c r="F2141" s="159">
        <v>81764</v>
      </c>
      <c r="G2141" s="199"/>
      <c r="H2141" s="200"/>
      <c r="I2141" s="200"/>
    </row>
    <row r="2142" spans="1:9" s="202" customFormat="1" ht="12">
      <c r="A2142" s="150">
        <v>540818</v>
      </c>
      <c r="B2142" s="157" t="s">
        <v>992</v>
      </c>
      <c r="C2142" s="211">
        <v>219076890</v>
      </c>
      <c r="D2142" s="160" t="s">
        <v>870</v>
      </c>
      <c r="E2142" s="173"/>
      <c r="F2142" s="159">
        <v>191631</v>
      </c>
      <c r="G2142" s="199"/>
      <c r="H2142" s="200"/>
      <c r="I2142" s="200"/>
    </row>
    <row r="2143" spans="1:9" s="202" customFormat="1" ht="12">
      <c r="A2143" s="150">
        <v>540818</v>
      </c>
      <c r="B2143" s="157" t="s">
        <v>992</v>
      </c>
      <c r="C2143" s="211">
        <v>219276892</v>
      </c>
      <c r="D2143" s="160" t="s">
        <v>871</v>
      </c>
      <c r="E2143" s="173"/>
      <c r="F2143" s="159">
        <v>989979</v>
      </c>
      <c r="G2143" s="199"/>
      <c r="H2143" s="200"/>
      <c r="I2143" s="200"/>
    </row>
    <row r="2144" spans="1:9" s="202" customFormat="1" ht="12">
      <c r="A2144" s="150">
        <v>540818</v>
      </c>
      <c r="B2144" s="157" t="s">
        <v>992</v>
      </c>
      <c r="C2144" s="211">
        <v>219576895</v>
      </c>
      <c r="D2144" s="160" t="s">
        <v>872</v>
      </c>
      <c r="E2144" s="173"/>
      <c r="F2144" s="159">
        <v>412998</v>
      </c>
      <c r="G2144" s="199"/>
      <c r="H2144" s="200"/>
      <c r="I2144" s="200"/>
    </row>
    <row r="2145" spans="1:9" s="202" customFormat="1" ht="12">
      <c r="A2145" s="150">
        <v>540818</v>
      </c>
      <c r="B2145" s="157" t="s">
        <v>992</v>
      </c>
      <c r="C2145" s="152">
        <v>210181001</v>
      </c>
      <c r="D2145" s="160" t="s">
        <v>873</v>
      </c>
      <c r="E2145" s="173"/>
      <c r="F2145" s="159">
        <v>749226</v>
      </c>
      <c r="G2145" s="199"/>
      <c r="H2145" s="200"/>
      <c r="I2145" s="200"/>
    </row>
    <row r="2146" spans="1:9" s="202" customFormat="1" ht="12">
      <c r="A2146" s="150">
        <v>540818</v>
      </c>
      <c r="B2146" s="157" t="s">
        <v>992</v>
      </c>
      <c r="C2146" s="152">
        <v>216581065</v>
      </c>
      <c r="D2146" s="160" t="s">
        <v>874</v>
      </c>
      <c r="E2146" s="173"/>
      <c r="F2146" s="159">
        <v>525709</v>
      </c>
      <c r="G2146" s="199"/>
      <c r="H2146" s="200"/>
      <c r="I2146" s="200"/>
    </row>
    <row r="2147" spans="1:9" s="202" customFormat="1" ht="12">
      <c r="A2147" s="150">
        <v>540818</v>
      </c>
      <c r="B2147" s="157" t="s">
        <v>992</v>
      </c>
      <c r="C2147" s="152">
        <v>212081220</v>
      </c>
      <c r="D2147" s="160" t="s">
        <v>875</v>
      </c>
      <c r="E2147" s="173"/>
      <c r="F2147" s="159">
        <v>44023</v>
      </c>
      <c r="G2147" s="199"/>
      <c r="H2147" s="200"/>
      <c r="I2147" s="200"/>
    </row>
    <row r="2148" spans="1:9" s="202" customFormat="1" ht="12">
      <c r="A2148" s="150">
        <v>540818</v>
      </c>
      <c r="B2148" s="157" t="s">
        <v>992</v>
      </c>
      <c r="C2148" s="152">
        <v>210081300</v>
      </c>
      <c r="D2148" s="160" t="s">
        <v>876</v>
      </c>
      <c r="E2148" s="173"/>
      <c r="F2148" s="159">
        <v>305227</v>
      </c>
      <c r="G2148" s="199"/>
      <c r="H2148" s="200"/>
      <c r="I2148" s="200"/>
    </row>
    <row r="2149" spans="1:9" s="202" customFormat="1" ht="12">
      <c r="A2149" s="150">
        <v>540818</v>
      </c>
      <c r="B2149" s="157" t="s">
        <v>992</v>
      </c>
      <c r="C2149" s="152">
        <v>219181591</v>
      </c>
      <c r="D2149" s="160" t="s">
        <v>877</v>
      </c>
      <c r="E2149" s="173"/>
      <c r="F2149" s="159">
        <v>51436</v>
      </c>
      <c r="G2149" s="199"/>
      <c r="H2149" s="200"/>
      <c r="I2149" s="200"/>
    </row>
    <row r="2150" spans="1:9" s="202" customFormat="1" ht="12">
      <c r="A2150" s="150">
        <v>540818</v>
      </c>
      <c r="B2150" s="157" t="s">
        <v>992</v>
      </c>
      <c r="C2150" s="152">
        <v>213681736</v>
      </c>
      <c r="D2150" s="160" t="s">
        <v>878</v>
      </c>
      <c r="E2150" s="173"/>
      <c r="F2150" s="159">
        <v>596185</v>
      </c>
      <c r="G2150" s="199"/>
      <c r="H2150" s="200"/>
      <c r="I2150" s="200"/>
    </row>
    <row r="2151" spans="1:9" s="202" customFormat="1" ht="12">
      <c r="A2151" s="150">
        <v>540818</v>
      </c>
      <c r="B2151" s="157" t="s">
        <v>992</v>
      </c>
      <c r="C2151" s="152">
        <v>219481794</v>
      </c>
      <c r="D2151" s="160" t="s">
        <v>879</v>
      </c>
      <c r="E2151" s="173"/>
      <c r="F2151" s="159">
        <v>641179</v>
      </c>
      <c r="G2151" s="199"/>
      <c r="H2151" s="200"/>
      <c r="I2151" s="200"/>
    </row>
    <row r="2152" spans="1:9" s="202" customFormat="1" ht="12">
      <c r="A2152" s="150">
        <v>540818</v>
      </c>
      <c r="B2152" s="157" t="s">
        <v>992</v>
      </c>
      <c r="C2152" s="211">
        <v>210185001</v>
      </c>
      <c r="D2152" s="160" t="s">
        <v>880</v>
      </c>
      <c r="E2152" s="173"/>
      <c r="F2152" s="159">
        <v>1227372</v>
      </c>
      <c r="G2152" s="199"/>
      <c r="H2152" s="200"/>
      <c r="I2152" s="200"/>
    </row>
    <row r="2153" spans="1:9" s="202" customFormat="1" ht="12">
      <c r="A2153" s="150">
        <v>540818</v>
      </c>
      <c r="B2153" s="157" t="s">
        <v>992</v>
      </c>
      <c r="C2153" s="211">
        <v>211085010</v>
      </c>
      <c r="D2153" s="160" t="s">
        <v>881</v>
      </c>
      <c r="E2153" s="173"/>
      <c r="F2153" s="159">
        <v>386530</v>
      </c>
      <c r="G2153" s="199"/>
      <c r="H2153" s="200"/>
      <c r="I2153" s="200"/>
    </row>
    <row r="2154" spans="1:9" s="202" customFormat="1" ht="12">
      <c r="A2154" s="150">
        <v>540818</v>
      </c>
      <c r="B2154" s="157" t="s">
        <v>992</v>
      </c>
      <c r="C2154" s="211">
        <v>211585015</v>
      </c>
      <c r="D2154" s="160" t="s">
        <v>882</v>
      </c>
      <c r="E2154" s="173"/>
      <c r="F2154" s="159">
        <v>19113</v>
      </c>
      <c r="G2154" s="199"/>
      <c r="H2154" s="200"/>
      <c r="I2154" s="200"/>
    </row>
    <row r="2155" spans="1:9" s="202" customFormat="1" ht="12">
      <c r="A2155" s="150">
        <v>540818</v>
      </c>
      <c r="B2155" s="157" t="s">
        <v>992</v>
      </c>
      <c r="C2155" s="211">
        <v>212585125</v>
      </c>
      <c r="D2155" s="160" t="s">
        <v>883</v>
      </c>
      <c r="E2155" s="173"/>
      <c r="F2155" s="159">
        <v>162630</v>
      </c>
      <c r="G2155" s="199"/>
      <c r="H2155" s="200"/>
      <c r="I2155" s="200"/>
    </row>
    <row r="2156" spans="1:9" s="202" customFormat="1" ht="12">
      <c r="A2156" s="150">
        <v>540818</v>
      </c>
      <c r="B2156" s="157" t="s">
        <v>992</v>
      </c>
      <c r="C2156" s="211">
        <v>213685136</v>
      </c>
      <c r="D2156" s="160" t="s">
        <v>884</v>
      </c>
      <c r="E2156" s="173"/>
      <c r="F2156" s="159">
        <v>21294</v>
      </c>
      <c r="G2156" s="199"/>
      <c r="H2156" s="200"/>
      <c r="I2156" s="200"/>
    </row>
    <row r="2157" spans="1:9" s="202" customFormat="1" ht="12">
      <c r="A2157" s="150">
        <v>540818</v>
      </c>
      <c r="B2157" s="157" t="s">
        <v>992</v>
      </c>
      <c r="C2157" s="211">
        <v>213985139</v>
      </c>
      <c r="D2157" s="160" t="s">
        <v>885</v>
      </c>
      <c r="E2157" s="173"/>
      <c r="F2157" s="159">
        <v>139558</v>
      </c>
      <c r="G2157" s="199"/>
      <c r="H2157" s="200"/>
      <c r="I2157" s="200"/>
    </row>
    <row r="2158" spans="1:9" s="202" customFormat="1" ht="12">
      <c r="A2158" s="150">
        <v>540818</v>
      </c>
      <c r="B2158" s="157" t="s">
        <v>992</v>
      </c>
      <c r="C2158" s="211">
        <v>216285162</v>
      </c>
      <c r="D2158" s="160" t="s">
        <v>886</v>
      </c>
      <c r="E2158" s="173"/>
      <c r="F2158" s="159">
        <v>167796</v>
      </c>
      <c r="G2158" s="199"/>
      <c r="H2158" s="200"/>
      <c r="I2158" s="200"/>
    </row>
    <row r="2159" spans="1:9" s="202" customFormat="1" ht="12">
      <c r="A2159" s="150">
        <v>540818</v>
      </c>
      <c r="B2159" s="157" t="s">
        <v>992</v>
      </c>
      <c r="C2159" s="211">
        <v>212585225</v>
      </c>
      <c r="D2159" s="160" t="s">
        <v>887</v>
      </c>
      <c r="E2159" s="173"/>
      <c r="F2159" s="159">
        <v>141742</v>
      </c>
      <c r="G2159" s="199"/>
      <c r="H2159" s="200"/>
      <c r="I2159" s="200"/>
    </row>
    <row r="2160" spans="1:9" s="202" customFormat="1" ht="12">
      <c r="A2160" s="150">
        <v>540818</v>
      </c>
      <c r="B2160" s="157" t="s">
        <v>992</v>
      </c>
      <c r="C2160" s="211">
        <v>213085230</v>
      </c>
      <c r="D2160" s="160" t="s">
        <v>888</v>
      </c>
      <c r="E2160" s="173"/>
      <c r="F2160" s="159">
        <v>125318</v>
      </c>
      <c r="G2160" s="199"/>
      <c r="H2160" s="200"/>
      <c r="I2160" s="200"/>
    </row>
    <row r="2161" spans="1:9" s="202" customFormat="1" ht="12">
      <c r="A2161" s="150">
        <v>540818</v>
      </c>
      <c r="B2161" s="157" t="s">
        <v>992</v>
      </c>
      <c r="C2161" s="211">
        <v>215085250</v>
      </c>
      <c r="D2161" s="160" t="s">
        <v>889</v>
      </c>
      <c r="E2161" s="173"/>
      <c r="F2161" s="159">
        <v>363837</v>
      </c>
      <c r="G2161" s="199"/>
      <c r="H2161" s="200"/>
      <c r="I2161" s="200"/>
    </row>
    <row r="2162" spans="1:9" s="202" customFormat="1" ht="12">
      <c r="A2162" s="150">
        <v>540818</v>
      </c>
      <c r="B2162" s="157" t="s">
        <v>992</v>
      </c>
      <c r="C2162" s="211">
        <v>216385263</v>
      </c>
      <c r="D2162" s="160" t="s">
        <v>890</v>
      </c>
      <c r="E2162" s="173"/>
      <c r="F2162" s="159">
        <v>97041</v>
      </c>
      <c r="G2162" s="199"/>
      <c r="H2162" s="200"/>
      <c r="I2162" s="200"/>
    </row>
    <row r="2163" spans="1:9" s="202" customFormat="1" ht="12">
      <c r="A2163" s="150">
        <v>540818</v>
      </c>
      <c r="B2163" s="157" t="s">
        <v>992</v>
      </c>
      <c r="C2163" s="211">
        <v>217985279</v>
      </c>
      <c r="D2163" s="160" t="s">
        <v>891</v>
      </c>
      <c r="E2163" s="173"/>
      <c r="F2163" s="159">
        <v>18750</v>
      </c>
      <c r="G2163" s="199"/>
      <c r="H2163" s="200"/>
      <c r="I2163" s="200"/>
    </row>
    <row r="2164" spans="1:9" s="202" customFormat="1" ht="12">
      <c r="A2164" s="150">
        <v>540818</v>
      </c>
      <c r="B2164" s="157" t="s">
        <v>992</v>
      </c>
      <c r="C2164" s="211">
        <v>210085300</v>
      </c>
      <c r="D2164" s="160" t="s">
        <v>892</v>
      </c>
      <c r="E2164" s="173"/>
      <c r="F2164" s="159">
        <v>48532</v>
      </c>
      <c r="G2164" s="199"/>
      <c r="H2164" s="200"/>
      <c r="I2164" s="200"/>
    </row>
    <row r="2165" spans="1:9" s="202" customFormat="1" ht="12">
      <c r="A2165" s="150">
        <v>540818</v>
      </c>
      <c r="B2165" s="157" t="s">
        <v>992</v>
      </c>
      <c r="C2165" s="211">
        <v>211585315</v>
      </c>
      <c r="D2165" s="160" t="s">
        <v>893</v>
      </c>
      <c r="E2165" s="173"/>
      <c r="F2165" s="159">
        <v>24031</v>
      </c>
      <c r="G2165" s="199"/>
      <c r="H2165" s="200"/>
      <c r="I2165" s="200"/>
    </row>
    <row r="2166" spans="1:9" s="202" customFormat="1" ht="12">
      <c r="A2166" s="150">
        <v>540818</v>
      </c>
      <c r="B2166" s="157" t="s">
        <v>992</v>
      </c>
      <c r="C2166" s="211">
        <v>212585325</v>
      </c>
      <c r="D2166" s="160" t="s">
        <v>894</v>
      </c>
      <c r="E2166" s="173"/>
      <c r="F2166" s="159">
        <v>77625</v>
      </c>
      <c r="G2166" s="199"/>
      <c r="H2166" s="200"/>
      <c r="I2166" s="200"/>
    </row>
    <row r="2167" spans="1:9" s="202" customFormat="1" ht="12">
      <c r="A2167" s="150">
        <v>540818</v>
      </c>
      <c r="B2167" s="157" t="s">
        <v>992</v>
      </c>
      <c r="C2167" s="211">
        <v>210085400</v>
      </c>
      <c r="D2167" s="160" t="s">
        <v>895</v>
      </c>
      <c r="E2167" s="173"/>
      <c r="F2167" s="159">
        <v>136466</v>
      </c>
      <c r="G2167" s="199"/>
      <c r="H2167" s="200"/>
      <c r="I2167" s="200"/>
    </row>
    <row r="2168" spans="1:9" s="202" customFormat="1" ht="12">
      <c r="A2168" s="150">
        <v>540818</v>
      </c>
      <c r="B2168" s="157" t="s">
        <v>992</v>
      </c>
      <c r="C2168" s="211">
        <v>211085410</v>
      </c>
      <c r="D2168" s="160" t="s">
        <v>896</v>
      </c>
      <c r="E2168" s="173"/>
      <c r="F2168" s="159">
        <v>207067</v>
      </c>
      <c r="G2168" s="199"/>
      <c r="H2168" s="200"/>
      <c r="I2168" s="200"/>
    </row>
    <row r="2169" spans="1:9" s="202" customFormat="1" ht="12">
      <c r="A2169" s="150">
        <v>540818</v>
      </c>
      <c r="B2169" s="157" t="s">
        <v>992</v>
      </c>
      <c r="C2169" s="211">
        <v>213085430</v>
      </c>
      <c r="D2169" s="160" t="s">
        <v>897</v>
      </c>
      <c r="E2169" s="173"/>
      <c r="F2169" s="159">
        <v>158126</v>
      </c>
      <c r="G2169" s="199"/>
      <c r="H2169" s="200"/>
      <c r="I2169" s="200"/>
    </row>
    <row r="2170" spans="1:9" s="202" customFormat="1" ht="12">
      <c r="A2170" s="150">
        <v>540818</v>
      </c>
      <c r="B2170" s="157" t="s">
        <v>992</v>
      </c>
      <c r="C2170" s="211">
        <v>214085440</v>
      </c>
      <c r="D2170" s="160" t="s">
        <v>898</v>
      </c>
      <c r="E2170" s="173"/>
      <c r="F2170" s="159">
        <v>260819</v>
      </c>
      <c r="G2170" s="199"/>
      <c r="H2170" s="200"/>
      <c r="I2170" s="200"/>
    </row>
    <row r="2171" spans="1:9" s="202" customFormat="1" ht="12">
      <c r="A2171" s="150">
        <v>540818</v>
      </c>
      <c r="B2171" s="157" t="s">
        <v>992</v>
      </c>
      <c r="C2171" s="211">
        <v>210186001</v>
      </c>
      <c r="D2171" s="160" t="s">
        <v>899</v>
      </c>
      <c r="E2171" s="173"/>
      <c r="F2171" s="159">
        <v>459215</v>
      </c>
      <c r="G2171" s="199"/>
      <c r="H2171" s="200"/>
      <c r="I2171" s="200"/>
    </row>
    <row r="2172" spans="1:9" s="202" customFormat="1" ht="12">
      <c r="A2172" s="150">
        <v>540818</v>
      </c>
      <c r="B2172" s="157" t="s">
        <v>992</v>
      </c>
      <c r="C2172" s="211">
        <v>211986219</v>
      </c>
      <c r="D2172" s="160" t="s">
        <v>900</v>
      </c>
      <c r="E2172" s="173"/>
      <c r="F2172" s="159">
        <v>58274</v>
      </c>
      <c r="G2172" s="199"/>
      <c r="H2172" s="200"/>
      <c r="I2172" s="200"/>
    </row>
    <row r="2173" spans="1:9" s="202" customFormat="1" ht="12">
      <c r="A2173" s="150">
        <v>540818</v>
      </c>
      <c r="B2173" s="157" t="s">
        <v>992</v>
      </c>
      <c r="C2173" s="211">
        <v>212086320</v>
      </c>
      <c r="D2173" s="160" t="s">
        <v>901</v>
      </c>
      <c r="E2173" s="173"/>
      <c r="F2173" s="159">
        <v>677900</v>
      </c>
      <c r="G2173" s="199"/>
      <c r="H2173" s="200"/>
      <c r="I2173" s="200"/>
    </row>
    <row r="2174" spans="1:9" s="202" customFormat="1" ht="12">
      <c r="A2174" s="150">
        <v>540818</v>
      </c>
      <c r="B2174" s="157" t="s">
        <v>992</v>
      </c>
      <c r="C2174" s="211">
        <v>216886568</v>
      </c>
      <c r="D2174" s="160" t="s">
        <v>902</v>
      </c>
      <c r="E2174" s="173"/>
      <c r="F2174" s="159">
        <v>775292</v>
      </c>
      <c r="G2174" s="199"/>
      <c r="H2174" s="200"/>
      <c r="I2174" s="200"/>
    </row>
    <row r="2175" spans="1:9" s="202" customFormat="1" ht="12">
      <c r="A2175" s="150">
        <v>540818</v>
      </c>
      <c r="B2175" s="157" t="s">
        <v>992</v>
      </c>
      <c r="C2175" s="211">
        <v>216986569</v>
      </c>
      <c r="D2175" s="160" t="s">
        <v>903</v>
      </c>
      <c r="E2175" s="173"/>
      <c r="F2175" s="159">
        <v>185442</v>
      </c>
      <c r="G2175" s="199"/>
      <c r="H2175" s="200"/>
      <c r="I2175" s="200"/>
    </row>
    <row r="2176" spans="1:9" s="202" customFormat="1" ht="12">
      <c r="A2176" s="150">
        <v>540818</v>
      </c>
      <c r="B2176" s="157" t="s">
        <v>992</v>
      </c>
      <c r="C2176" s="211">
        <v>217186571</v>
      </c>
      <c r="D2176" s="160" t="s">
        <v>904</v>
      </c>
      <c r="E2176" s="173"/>
      <c r="F2176" s="159">
        <v>476269</v>
      </c>
      <c r="G2176" s="199"/>
      <c r="H2176" s="200"/>
      <c r="I2176" s="200"/>
    </row>
    <row r="2177" spans="1:9" s="202" customFormat="1" ht="12">
      <c r="A2177" s="150">
        <v>540818</v>
      </c>
      <c r="B2177" s="157" t="s">
        <v>992</v>
      </c>
      <c r="C2177" s="211">
        <v>217386573</v>
      </c>
      <c r="D2177" s="160" t="s">
        <v>905</v>
      </c>
      <c r="E2177" s="173"/>
      <c r="F2177" s="159">
        <v>395343</v>
      </c>
      <c r="G2177" s="199"/>
      <c r="H2177" s="200"/>
      <c r="I2177" s="200"/>
    </row>
    <row r="2178" spans="1:9" s="202" customFormat="1" ht="12">
      <c r="A2178" s="150">
        <v>540818</v>
      </c>
      <c r="B2178" s="157" t="s">
        <v>992</v>
      </c>
      <c r="C2178" s="211">
        <v>214986749</v>
      </c>
      <c r="D2178" s="160" t="s">
        <v>906</v>
      </c>
      <c r="E2178" s="173"/>
      <c r="F2178" s="159">
        <v>186501</v>
      </c>
      <c r="G2178" s="199"/>
      <c r="H2178" s="200"/>
      <c r="I2178" s="200"/>
    </row>
    <row r="2179" spans="1:9" s="202" customFormat="1" ht="12">
      <c r="A2179" s="150">
        <v>540818</v>
      </c>
      <c r="B2179" s="157" t="s">
        <v>992</v>
      </c>
      <c r="C2179" s="211">
        <v>215586755</v>
      </c>
      <c r="D2179" s="160" t="s">
        <v>907</v>
      </c>
      <c r="E2179" s="173"/>
      <c r="F2179" s="159">
        <v>66619</v>
      </c>
      <c r="G2179" s="199"/>
      <c r="H2179" s="200"/>
      <c r="I2179" s="200"/>
    </row>
    <row r="2180" spans="1:9" s="202" customFormat="1" ht="12">
      <c r="A2180" s="150">
        <v>540818</v>
      </c>
      <c r="B2180" s="157" t="s">
        <v>992</v>
      </c>
      <c r="C2180" s="211">
        <v>215786757</v>
      </c>
      <c r="D2180" s="160" t="s">
        <v>908</v>
      </c>
      <c r="E2180" s="173"/>
      <c r="F2180" s="159">
        <v>247908</v>
      </c>
      <c r="G2180" s="199"/>
      <c r="H2180" s="200"/>
      <c r="I2180" s="200"/>
    </row>
    <row r="2181" spans="1:9" s="202" customFormat="1" ht="12">
      <c r="A2181" s="150">
        <v>540818</v>
      </c>
      <c r="B2181" s="157" t="s">
        <v>992</v>
      </c>
      <c r="C2181" s="211">
        <v>216086760</v>
      </c>
      <c r="D2181" s="160" t="s">
        <v>909</v>
      </c>
      <c r="E2181" s="173"/>
      <c r="F2181" s="159">
        <v>111667</v>
      </c>
      <c r="G2181" s="199"/>
      <c r="H2181" s="200"/>
      <c r="I2181" s="200"/>
    </row>
    <row r="2182" spans="1:9" s="202" customFormat="1" ht="12">
      <c r="A2182" s="150">
        <v>540818</v>
      </c>
      <c r="B2182" s="157" t="s">
        <v>992</v>
      </c>
      <c r="C2182" s="211">
        <v>216586865</v>
      </c>
      <c r="D2182" s="160" t="s">
        <v>910</v>
      </c>
      <c r="E2182" s="173"/>
      <c r="F2182" s="159">
        <v>585030</v>
      </c>
      <c r="G2182" s="199"/>
      <c r="H2182" s="200"/>
      <c r="I2182" s="200"/>
    </row>
    <row r="2183" spans="1:9" s="202" customFormat="1" ht="12">
      <c r="A2183" s="150">
        <v>540818</v>
      </c>
      <c r="B2183" s="157" t="s">
        <v>992</v>
      </c>
      <c r="C2183" s="211">
        <v>218586885</v>
      </c>
      <c r="D2183" s="160" t="s">
        <v>911</v>
      </c>
      <c r="E2183" s="173"/>
      <c r="F2183" s="159">
        <v>310208</v>
      </c>
      <c r="G2183" s="199"/>
      <c r="H2183" s="200"/>
      <c r="I2183" s="200"/>
    </row>
    <row r="2184" spans="1:9" s="202" customFormat="1" ht="12">
      <c r="A2184" s="150">
        <v>540818</v>
      </c>
      <c r="B2184" s="157" t="s">
        <v>992</v>
      </c>
      <c r="C2184" s="152">
        <v>216488564</v>
      </c>
      <c r="D2184" s="160" t="s">
        <v>912</v>
      </c>
      <c r="E2184" s="173"/>
      <c r="F2184" s="159">
        <v>561908</v>
      </c>
      <c r="G2184" s="199"/>
      <c r="H2184" s="200"/>
      <c r="I2184" s="200"/>
    </row>
    <row r="2185" spans="1:9" s="202" customFormat="1" ht="12">
      <c r="A2185" s="150">
        <v>540818</v>
      </c>
      <c r="B2185" s="157" t="s">
        <v>992</v>
      </c>
      <c r="C2185" s="152" t="s">
        <v>913</v>
      </c>
      <c r="D2185" s="160" t="s">
        <v>914</v>
      </c>
      <c r="E2185" s="173"/>
      <c r="F2185" s="159">
        <v>557096</v>
      </c>
      <c r="G2185" s="199"/>
      <c r="H2185" s="200"/>
      <c r="I2185" s="200"/>
    </row>
    <row r="2186" spans="1:9" s="202" customFormat="1" ht="12">
      <c r="A2186" s="150">
        <v>540818</v>
      </c>
      <c r="B2186" s="157" t="s">
        <v>992</v>
      </c>
      <c r="C2186" s="152" t="s">
        <v>915</v>
      </c>
      <c r="D2186" s="160" t="s">
        <v>916</v>
      </c>
      <c r="E2186" s="173"/>
      <c r="F2186" s="159">
        <v>140292</v>
      </c>
      <c r="G2186" s="199"/>
      <c r="H2186" s="200"/>
      <c r="I2186" s="200"/>
    </row>
    <row r="2187" spans="1:9" s="202" customFormat="1" ht="12">
      <c r="A2187" s="150">
        <v>540818</v>
      </c>
      <c r="B2187" s="157" t="s">
        <v>992</v>
      </c>
      <c r="C2187" s="211">
        <v>210194001</v>
      </c>
      <c r="D2187" s="160" t="s">
        <v>917</v>
      </c>
      <c r="E2187" s="173"/>
      <c r="F2187" s="159">
        <v>400151</v>
      </c>
      <c r="G2187" s="199"/>
      <c r="H2187" s="200"/>
      <c r="I2187" s="200"/>
    </row>
    <row r="2188" spans="1:9" s="202" customFormat="1" ht="12">
      <c r="A2188" s="150">
        <v>540818</v>
      </c>
      <c r="B2188" s="157" t="s">
        <v>992</v>
      </c>
      <c r="C2188" s="211">
        <v>210195001</v>
      </c>
      <c r="D2188" s="160" t="s">
        <v>1136</v>
      </c>
      <c r="E2188" s="173"/>
      <c r="F2188" s="159">
        <v>766959</v>
      </c>
      <c r="G2188" s="199"/>
      <c r="H2188" s="200"/>
      <c r="I2188" s="200"/>
    </row>
    <row r="2189" spans="1:9" s="202" customFormat="1" ht="12">
      <c r="A2189" s="150">
        <v>540818</v>
      </c>
      <c r="B2189" s="157" t="s">
        <v>992</v>
      </c>
      <c r="C2189" s="211">
        <v>211595015</v>
      </c>
      <c r="D2189" s="160" t="s">
        <v>919</v>
      </c>
      <c r="E2189" s="173"/>
      <c r="F2189" s="159">
        <v>113144</v>
      </c>
      <c r="G2189" s="199"/>
      <c r="H2189" s="200"/>
      <c r="I2189" s="200"/>
    </row>
    <row r="2190" spans="1:9" s="202" customFormat="1" ht="12">
      <c r="A2190" s="150">
        <v>540818</v>
      </c>
      <c r="B2190" s="157" t="s">
        <v>992</v>
      </c>
      <c r="C2190" s="211">
        <v>212595025</v>
      </c>
      <c r="D2190" s="160" t="s">
        <v>920</v>
      </c>
      <c r="E2190" s="173"/>
      <c r="F2190" s="159">
        <v>277189</v>
      </c>
      <c r="G2190" s="199"/>
      <c r="H2190" s="200"/>
      <c r="I2190" s="200"/>
    </row>
    <row r="2191" spans="1:9" s="202" customFormat="1" ht="12">
      <c r="A2191" s="150">
        <v>540818</v>
      </c>
      <c r="B2191" s="157" t="s">
        <v>992</v>
      </c>
      <c r="C2191" s="211">
        <v>210095200</v>
      </c>
      <c r="D2191" s="160" t="s">
        <v>921</v>
      </c>
      <c r="E2191" s="173"/>
      <c r="F2191" s="159">
        <v>98220</v>
      </c>
      <c r="G2191" s="199"/>
      <c r="H2191" s="200"/>
      <c r="I2191" s="200"/>
    </row>
    <row r="2192" spans="1:9" s="202" customFormat="1" ht="12">
      <c r="A2192" s="150">
        <v>540818</v>
      </c>
      <c r="B2192" s="157" t="s">
        <v>992</v>
      </c>
      <c r="C2192" s="211">
        <v>210197001</v>
      </c>
      <c r="D2192" s="160" t="s">
        <v>922</v>
      </c>
      <c r="E2192" s="173"/>
      <c r="F2192" s="159">
        <v>408860</v>
      </c>
      <c r="G2192" s="199"/>
      <c r="H2192" s="200"/>
      <c r="I2192" s="200"/>
    </row>
    <row r="2193" spans="1:9" s="202" customFormat="1" ht="12">
      <c r="A2193" s="150">
        <v>540818</v>
      </c>
      <c r="B2193" s="157" t="s">
        <v>992</v>
      </c>
      <c r="C2193" s="211">
        <v>216197161</v>
      </c>
      <c r="D2193" s="160" t="s">
        <v>923</v>
      </c>
      <c r="E2193" s="173"/>
      <c r="F2193" s="159">
        <v>56103</v>
      </c>
      <c r="G2193" s="199"/>
      <c r="H2193" s="200"/>
      <c r="I2193" s="200"/>
    </row>
    <row r="2194" spans="1:9" s="202" customFormat="1" ht="12">
      <c r="A2194" s="150">
        <v>540818</v>
      </c>
      <c r="B2194" s="157" t="s">
        <v>992</v>
      </c>
      <c r="C2194" s="211">
        <v>216697666</v>
      </c>
      <c r="D2194" s="160" t="s">
        <v>924</v>
      </c>
      <c r="E2194" s="173"/>
      <c r="F2194" s="159">
        <v>23157</v>
      </c>
      <c r="G2194" s="199"/>
      <c r="H2194" s="200"/>
      <c r="I2194" s="200"/>
    </row>
    <row r="2195" spans="1:9" s="202" customFormat="1" ht="12">
      <c r="A2195" s="150">
        <v>540818</v>
      </c>
      <c r="B2195" s="157" t="s">
        <v>992</v>
      </c>
      <c r="C2195" s="211">
        <v>210199001</v>
      </c>
      <c r="D2195" s="160" t="s">
        <v>925</v>
      </c>
      <c r="E2195" s="173"/>
      <c r="F2195" s="159">
        <v>186941</v>
      </c>
      <c r="G2195" s="199"/>
      <c r="H2195" s="200"/>
      <c r="I2195" s="200"/>
    </row>
    <row r="2196" spans="1:9" s="202" customFormat="1" ht="12">
      <c r="A2196" s="150">
        <v>540818</v>
      </c>
      <c r="B2196" s="157" t="s">
        <v>992</v>
      </c>
      <c r="C2196" s="211">
        <v>212499524</v>
      </c>
      <c r="D2196" s="160" t="s">
        <v>926</v>
      </c>
      <c r="E2196" s="173"/>
      <c r="F2196" s="159">
        <v>148783</v>
      </c>
      <c r="G2196" s="199"/>
      <c r="H2196" s="200"/>
      <c r="I2196" s="200"/>
    </row>
    <row r="2197" spans="1:9" s="202" customFormat="1" ht="12">
      <c r="A2197" s="150">
        <v>540818</v>
      </c>
      <c r="B2197" s="157" t="s">
        <v>992</v>
      </c>
      <c r="C2197" s="211">
        <v>212499624</v>
      </c>
      <c r="D2197" s="160" t="s">
        <v>927</v>
      </c>
      <c r="E2197" s="173"/>
      <c r="F2197" s="159">
        <v>63125</v>
      </c>
      <c r="G2197" s="199"/>
      <c r="H2197" s="200"/>
      <c r="I2197" s="200"/>
    </row>
    <row r="2198" spans="1:9" s="202" customFormat="1" ht="12">
      <c r="A2198" s="150">
        <v>540818</v>
      </c>
      <c r="B2198" s="157" t="s">
        <v>992</v>
      </c>
      <c r="C2198" s="211">
        <v>217399773</v>
      </c>
      <c r="D2198" s="160" t="s">
        <v>928</v>
      </c>
      <c r="E2198" s="173"/>
      <c r="F2198" s="159">
        <v>633746</v>
      </c>
      <c r="G2198" s="199"/>
      <c r="H2198" s="200"/>
      <c r="I2198" s="200"/>
    </row>
    <row r="2199" spans="1:9" s="202" customFormat="1" ht="12">
      <c r="A2199" s="148">
        <v>542301</v>
      </c>
      <c r="B2199" s="235" t="s">
        <v>1137</v>
      </c>
      <c r="C2199" s="235"/>
      <c r="D2199" s="235"/>
      <c r="E2199" s="176"/>
      <c r="F2199" s="161">
        <f>+F2200+F2201</f>
        <v>1083491222</v>
      </c>
      <c r="G2199" s="199"/>
      <c r="H2199" s="201"/>
      <c r="I2199" s="206"/>
    </row>
    <row r="2200" spans="1:7" s="202" customFormat="1" ht="12">
      <c r="A2200" s="163">
        <v>542301</v>
      </c>
      <c r="B2200" s="158" t="s">
        <v>1138</v>
      </c>
      <c r="C2200" s="164">
        <v>44600000</v>
      </c>
      <c r="D2200" s="165" t="s">
        <v>930</v>
      </c>
      <c r="E2200" s="166"/>
      <c r="F2200" s="159">
        <v>977992945</v>
      </c>
      <c r="G2200" s="199"/>
    </row>
    <row r="2201" spans="1:7" s="202" customFormat="1" ht="12">
      <c r="A2201" s="163">
        <v>542301</v>
      </c>
      <c r="B2201" s="158" t="s">
        <v>1138</v>
      </c>
      <c r="C2201" s="164">
        <v>27400000</v>
      </c>
      <c r="D2201" s="165" t="s">
        <v>967</v>
      </c>
      <c r="E2201" s="166"/>
      <c r="F2201" s="159">
        <v>105498277</v>
      </c>
      <c r="G2201" s="199"/>
    </row>
    <row r="2202" spans="1:7" s="202" customFormat="1" ht="12">
      <c r="A2202" s="148">
        <v>542303</v>
      </c>
      <c r="B2202" s="236" t="s">
        <v>1139</v>
      </c>
      <c r="C2202" s="236"/>
      <c r="D2202" s="236"/>
      <c r="E2202" s="176"/>
      <c r="F2202" s="161">
        <f>SUM(F2203:F2204)</f>
        <v>1718961</v>
      </c>
      <c r="G2202" s="199"/>
    </row>
    <row r="2203" spans="1:7" s="202" customFormat="1" ht="12">
      <c r="A2203" s="163">
        <v>542303</v>
      </c>
      <c r="B2203" s="158" t="s">
        <v>1140</v>
      </c>
      <c r="C2203" s="164">
        <v>11300000</v>
      </c>
      <c r="D2203" s="165" t="s">
        <v>1993</v>
      </c>
      <c r="E2203" s="166"/>
      <c r="F2203" s="159">
        <v>1698613</v>
      </c>
      <c r="G2203" s="203"/>
    </row>
    <row r="2204" spans="1:7" s="202" customFormat="1" ht="12">
      <c r="A2204" s="163">
        <v>542303</v>
      </c>
      <c r="B2204" s="158" t="s">
        <v>1140</v>
      </c>
      <c r="C2204" s="164">
        <v>234111001</v>
      </c>
      <c r="D2204" s="165" t="s">
        <v>1141</v>
      </c>
      <c r="E2204" s="166"/>
      <c r="F2204" s="159">
        <v>20348</v>
      </c>
      <c r="G2204" s="203"/>
    </row>
    <row r="2205" spans="1:7" s="202" customFormat="1" ht="12">
      <c r="A2205" s="148">
        <v>542305</v>
      </c>
      <c r="B2205" s="236" t="s">
        <v>1142</v>
      </c>
      <c r="C2205" s="236"/>
      <c r="D2205" s="236"/>
      <c r="E2205" s="176"/>
      <c r="F2205" s="161">
        <f>+SUM(F2206:F2246)</f>
        <v>1038112574</v>
      </c>
      <c r="G2205" s="199"/>
    </row>
    <row r="2206" spans="1:7" s="202" customFormat="1" ht="12">
      <c r="A2206" s="163">
        <v>542305</v>
      </c>
      <c r="B2206" s="158" t="s">
        <v>1143</v>
      </c>
      <c r="C2206" s="211">
        <v>124876000</v>
      </c>
      <c r="D2206" s="151" t="s">
        <v>1144</v>
      </c>
      <c r="E2206" s="166"/>
      <c r="F2206" s="159">
        <v>751902</v>
      </c>
      <c r="G2206" s="199"/>
    </row>
    <row r="2207" spans="1:7" s="202" customFormat="1" ht="12">
      <c r="A2207" s="163">
        <v>542305</v>
      </c>
      <c r="B2207" s="158" t="s">
        <v>1143</v>
      </c>
      <c r="C2207" s="217">
        <v>821400000</v>
      </c>
      <c r="D2207" s="151" t="s">
        <v>1145</v>
      </c>
      <c r="E2207" s="166"/>
      <c r="F2207" s="159">
        <v>6922997</v>
      </c>
      <c r="G2207" s="199"/>
    </row>
    <row r="2208" spans="1:7" s="202" customFormat="1" ht="12">
      <c r="A2208" s="163">
        <v>542305</v>
      </c>
      <c r="B2208" s="158" t="s">
        <v>1143</v>
      </c>
      <c r="C2208" s="217">
        <v>120205000</v>
      </c>
      <c r="D2208" s="151" t="s">
        <v>1876</v>
      </c>
      <c r="E2208" s="166"/>
      <c r="F2208" s="159">
        <v>113217232</v>
      </c>
      <c r="G2208" s="199"/>
    </row>
    <row r="2209" spans="1:7" s="202" customFormat="1" ht="12">
      <c r="A2209" s="163">
        <v>542305</v>
      </c>
      <c r="B2209" s="158" t="s">
        <v>1143</v>
      </c>
      <c r="C2209" s="217">
        <v>27017000</v>
      </c>
      <c r="D2209" s="151" t="s">
        <v>1881</v>
      </c>
      <c r="E2209" s="166"/>
      <c r="F2209" s="159">
        <v>37603048</v>
      </c>
      <c r="G2209" s="199"/>
    </row>
    <row r="2210" spans="1:7" s="202" customFormat="1" ht="12">
      <c r="A2210" s="163">
        <v>542305</v>
      </c>
      <c r="B2210" s="158" t="s">
        <v>1143</v>
      </c>
      <c r="C2210" s="217">
        <v>122613000</v>
      </c>
      <c r="D2210" s="151" t="s">
        <v>1146</v>
      </c>
      <c r="E2210" s="166"/>
      <c r="F2210" s="159">
        <v>31369900</v>
      </c>
      <c r="G2210" s="199"/>
    </row>
    <row r="2211" spans="1:7" s="202" customFormat="1" ht="12">
      <c r="A2211" s="163">
        <v>542305</v>
      </c>
      <c r="B2211" s="158" t="s">
        <v>1143</v>
      </c>
      <c r="C2211" s="217">
        <v>27123000</v>
      </c>
      <c r="D2211" s="151" t="s">
        <v>1887</v>
      </c>
      <c r="E2211" s="166"/>
      <c r="F2211" s="159">
        <v>42880051</v>
      </c>
      <c r="G2211" s="199"/>
    </row>
    <row r="2212" spans="1:7" s="202" customFormat="1" ht="12">
      <c r="A2212" s="163">
        <v>542305</v>
      </c>
      <c r="B2212" s="158" t="s">
        <v>1143</v>
      </c>
      <c r="C2212" s="217">
        <v>127625000</v>
      </c>
      <c r="D2212" s="151" t="s">
        <v>1991</v>
      </c>
      <c r="E2212" s="166"/>
      <c r="F2212" s="159">
        <v>3738943</v>
      </c>
      <c r="G2212" s="199"/>
    </row>
    <row r="2213" spans="1:7" s="202" customFormat="1" ht="12">
      <c r="A2213" s="163">
        <v>542305</v>
      </c>
      <c r="B2213" s="158" t="s">
        <v>1143</v>
      </c>
      <c r="C2213" s="217">
        <v>26318000</v>
      </c>
      <c r="D2213" s="151" t="s">
        <v>1147</v>
      </c>
      <c r="E2213" s="166"/>
      <c r="F2213" s="159">
        <v>8264329</v>
      </c>
      <c r="G2213" s="199"/>
    </row>
    <row r="2214" spans="1:7" s="202" customFormat="1" ht="12">
      <c r="A2214" s="163">
        <v>542305</v>
      </c>
      <c r="B2214" s="158" t="s">
        <v>1143</v>
      </c>
      <c r="C2214" s="217">
        <v>129444000</v>
      </c>
      <c r="D2214" s="151" t="s">
        <v>1891</v>
      </c>
      <c r="E2214" s="166"/>
      <c r="F2214" s="159">
        <v>6290793</v>
      </c>
      <c r="G2214" s="199"/>
    </row>
    <row r="2215" spans="1:7" s="202" customFormat="1" ht="12">
      <c r="A2215" s="163">
        <v>542305</v>
      </c>
      <c r="B2215" s="158" t="s">
        <v>1143</v>
      </c>
      <c r="C2215" s="217">
        <v>28450000</v>
      </c>
      <c r="D2215" s="151" t="s">
        <v>1148</v>
      </c>
      <c r="E2215" s="166"/>
      <c r="F2215" s="159">
        <v>11124011</v>
      </c>
      <c r="G2215" s="199"/>
    </row>
    <row r="2216" spans="1:7" s="202" customFormat="1" ht="12">
      <c r="A2216" s="163">
        <v>542305</v>
      </c>
      <c r="B2216" s="158" t="s">
        <v>1143</v>
      </c>
      <c r="C2216" s="217">
        <v>124552000</v>
      </c>
      <c r="D2216" s="151" t="s">
        <v>1149</v>
      </c>
      <c r="E2216" s="166"/>
      <c r="F2216" s="159">
        <v>23538787</v>
      </c>
      <c r="G2216" s="199"/>
    </row>
    <row r="2217" spans="1:7" s="202" customFormat="1" ht="12">
      <c r="A2217" s="163">
        <v>542305</v>
      </c>
      <c r="B2217" s="158" t="s">
        <v>1143</v>
      </c>
      <c r="C2217" s="217">
        <v>125454000</v>
      </c>
      <c r="D2217" s="151" t="s">
        <v>1150</v>
      </c>
      <c r="E2217" s="166"/>
      <c r="F2217" s="159">
        <v>11454991</v>
      </c>
      <c r="G2217" s="199"/>
    </row>
    <row r="2218" spans="1:7" s="202" customFormat="1" ht="12">
      <c r="A2218" s="163">
        <v>542305</v>
      </c>
      <c r="B2218" s="158" t="s">
        <v>1143</v>
      </c>
      <c r="C2218" s="217">
        <v>128870000</v>
      </c>
      <c r="D2218" s="151" t="s">
        <v>1901</v>
      </c>
      <c r="E2218" s="166"/>
      <c r="F2218" s="159">
        <v>6109892</v>
      </c>
      <c r="G2218" s="199"/>
    </row>
    <row r="2219" spans="1:7" s="202" customFormat="1" ht="12">
      <c r="A2219" s="163">
        <v>542305</v>
      </c>
      <c r="B2219" s="158" t="s">
        <v>1143</v>
      </c>
      <c r="C2219" s="217">
        <v>121708000</v>
      </c>
      <c r="D2219" s="151" t="s">
        <v>1878</v>
      </c>
      <c r="E2219" s="166"/>
      <c r="F2219" s="159">
        <v>45071543</v>
      </c>
      <c r="G2219" s="199"/>
    </row>
    <row r="2220" spans="1:7" s="202" customFormat="1" ht="12">
      <c r="A2220" s="163">
        <v>542305</v>
      </c>
      <c r="B2220" s="158" t="s">
        <v>1143</v>
      </c>
      <c r="C2220" s="217">
        <v>27219000</v>
      </c>
      <c r="D2220" s="151" t="s">
        <v>1884</v>
      </c>
      <c r="E2220" s="166"/>
      <c r="F2220" s="159">
        <v>46398115</v>
      </c>
      <c r="G2220" s="199"/>
    </row>
    <row r="2221" spans="1:7" s="202" customFormat="1" ht="12">
      <c r="A2221" s="163">
        <v>542305</v>
      </c>
      <c r="B2221" s="158" t="s">
        <v>1143</v>
      </c>
      <c r="C2221" s="217">
        <v>121647000</v>
      </c>
      <c r="D2221" s="151" t="s">
        <v>1151</v>
      </c>
      <c r="E2221" s="166"/>
      <c r="F2221" s="159">
        <v>16553032</v>
      </c>
      <c r="G2221" s="199"/>
    </row>
    <row r="2222" spans="1:7" s="202" customFormat="1" ht="12">
      <c r="A2222" s="163">
        <v>542305</v>
      </c>
      <c r="B2222" s="158" t="s">
        <v>1143</v>
      </c>
      <c r="C2222" s="217">
        <v>826076000</v>
      </c>
      <c r="D2222" s="151" t="s">
        <v>1152</v>
      </c>
      <c r="E2222" s="166"/>
      <c r="F2222" s="159">
        <v>4092934</v>
      </c>
      <c r="G2222" s="199"/>
    </row>
    <row r="2223" spans="1:7" s="202" customFormat="1" ht="12">
      <c r="A2223" s="163">
        <v>542305</v>
      </c>
      <c r="B2223" s="158" t="s">
        <v>1143</v>
      </c>
      <c r="C2223" s="217">
        <v>126663000</v>
      </c>
      <c r="D2223" s="151" t="s">
        <v>1897</v>
      </c>
      <c r="E2223" s="166"/>
      <c r="F2223" s="159">
        <v>19569093</v>
      </c>
      <c r="G2223" s="199"/>
    </row>
    <row r="2224" spans="1:7" s="202" customFormat="1" ht="12">
      <c r="A2224" s="163">
        <v>542305</v>
      </c>
      <c r="B2224" s="158" t="s">
        <v>1143</v>
      </c>
      <c r="C2224" s="217">
        <v>129373000</v>
      </c>
      <c r="D2224" s="151" t="s">
        <v>1902</v>
      </c>
      <c r="E2224" s="166"/>
      <c r="F2224" s="159">
        <v>15641587</v>
      </c>
      <c r="G2224" s="199"/>
    </row>
    <row r="2225" spans="1:7" s="202" customFormat="1" ht="12">
      <c r="A2225" s="163">
        <v>542305</v>
      </c>
      <c r="B2225" s="158" t="s">
        <v>1143</v>
      </c>
      <c r="C2225" s="217">
        <v>120676000</v>
      </c>
      <c r="D2225" s="151" t="s">
        <v>1153</v>
      </c>
      <c r="E2225" s="166"/>
      <c r="F2225" s="159">
        <v>85722842</v>
      </c>
      <c r="G2225" s="199"/>
    </row>
    <row r="2226" spans="1:7" s="202" customFormat="1" ht="12">
      <c r="A2226" s="163">
        <v>542305</v>
      </c>
      <c r="B2226" s="158" t="s">
        <v>1143</v>
      </c>
      <c r="C2226" s="217">
        <v>222711001</v>
      </c>
      <c r="D2226" s="151" t="s">
        <v>1154</v>
      </c>
      <c r="E2226" s="166"/>
      <c r="F2226" s="159">
        <v>6581905</v>
      </c>
      <c r="G2226" s="199"/>
    </row>
    <row r="2227" spans="1:7" s="202" customFormat="1" ht="12">
      <c r="A2227" s="163">
        <v>542305</v>
      </c>
      <c r="B2227" s="158" t="s">
        <v>1143</v>
      </c>
      <c r="C2227" s="211">
        <v>125354000</v>
      </c>
      <c r="D2227" s="151" t="s">
        <v>1155</v>
      </c>
      <c r="E2227" s="166"/>
      <c r="F2227" s="159">
        <v>11808501</v>
      </c>
      <c r="G2227" s="199"/>
    </row>
    <row r="2228" spans="1:7" s="202" customFormat="1" ht="12">
      <c r="A2228" s="163">
        <v>542305</v>
      </c>
      <c r="B2228" s="158" t="s">
        <v>1143</v>
      </c>
      <c r="C2228" s="211">
        <v>129254000</v>
      </c>
      <c r="D2228" s="151" t="s">
        <v>1156</v>
      </c>
      <c r="E2228" s="166"/>
      <c r="F2228" s="159">
        <v>3268765</v>
      </c>
      <c r="G2228" s="199"/>
    </row>
    <row r="2229" spans="1:7" s="202" customFormat="1" ht="12">
      <c r="A2229" s="163">
        <v>542305</v>
      </c>
      <c r="B2229" s="158" t="s">
        <v>1143</v>
      </c>
      <c r="C2229" s="217">
        <v>128868000</v>
      </c>
      <c r="D2229" s="151" t="s">
        <v>1157</v>
      </c>
      <c r="E2229" s="166"/>
      <c r="F2229" s="159">
        <v>45333658</v>
      </c>
      <c r="G2229" s="199"/>
    </row>
    <row r="2230" spans="1:7" s="202" customFormat="1" ht="12">
      <c r="A2230" s="163">
        <v>542305</v>
      </c>
      <c r="B2230" s="158" t="s">
        <v>1143</v>
      </c>
      <c r="C2230" s="217">
        <v>821700000</v>
      </c>
      <c r="D2230" s="151" t="s">
        <v>1158</v>
      </c>
      <c r="E2230" s="166"/>
      <c r="F2230" s="159">
        <v>3149709</v>
      </c>
      <c r="G2230" s="199"/>
    </row>
    <row r="2231" spans="1:7" s="202" customFormat="1" ht="12">
      <c r="A2231" s="163">
        <v>542305</v>
      </c>
      <c r="B2231" s="158" t="s">
        <v>1143</v>
      </c>
      <c r="C2231" s="217">
        <v>27400000</v>
      </c>
      <c r="D2231" s="151" t="s">
        <v>1159</v>
      </c>
      <c r="E2231" s="166"/>
      <c r="F2231" s="159">
        <v>223330676</v>
      </c>
      <c r="G2231" s="199"/>
    </row>
    <row r="2232" spans="1:7" s="202" customFormat="1" ht="12">
      <c r="A2232" s="163">
        <v>542305</v>
      </c>
      <c r="B2232" s="158" t="s">
        <v>1143</v>
      </c>
      <c r="C2232" s="217">
        <v>27500000</v>
      </c>
      <c r="D2232" s="151" t="s">
        <v>1160</v>
      </c>
      <c r="E2232" s="166"/>
      <c r="F2232" s="159">
        <v>24225512</v>
      </c>
      <c r="G2232" s="199"/>
    </row>
    <row r="2233" spans="1:7" s="202" customFormat="1" ht="12">
      <c r="A2233" s="163">
        <v>542305</v>
      </c>
      <c r="B2233" s="158" t="s">
        <v>1143</v>
      </c>
      <c r="C2233" s="217">
        <v>27615000</v>
      </c>
      <c r="D2233" s="151" t="s">
        <v>1161</v>
      </c>
      <c r="E2233" s="166"/>
      <c r="F2233" s="159">
        <v>45089569</v>
      </c>
      <c r="G2233" s="199"/>
    </row>
    <row r="2234" spans="1:7" s="202" customFormat="1" ht="12">
      <c r="A2234" s="163">
        <v>542305</v>
      </c>
      <c r="B2234" s="158" t="s">
        <v>1143</v>
      </c>
      <c r="C2234" s="217">
        <v>821920000</v>
      </c>
      <c r="D2234" s="151" t="s">
        <v>1162</v>
      </c>
      <c r="E2234" s="166"/>
      <c r="F2234" s="159">
        <v>10009668</v>
      </c>
      <c r="G2234" s="199"/>
    </row>
    <row r="2235" spans="1:7" s="202" customFormat="1" ht="12">
      <c r="A2235" s="163">
        <v>542305</v>
      </c>
      <c r="B2235" s="158" t="s">
        <v>1143</v>
      </c>
      <c r="C2235" s="217">
        <v>28327000</v>
      </c>
      <c r="D2235" s="151" t="s">
        <v>1163</v>
      </c>
      <c r="E2235" s="166"/>
      <c r="F2235" s="159">
        <v>16175331</v>
      </c>
      <c r="G2235" s="199"/>
    </row>
    <row r="2236" spans="1:7" s="202" customFormat="1" ht="12">
      <c r="A2236" s="163">
        <v>542305</v>
      </c>
      <c r="B2236" s="158" t="s">
        <v>1143</v>
      </c>
      <c r="C2236" s="217">
        <v>26141000</v>
      </c>
      <c r="D2236" s="151" t="s">
        <v>1164</v>
      </c>
      <c r="E2236" s="166"/>
      <c r="F2236" s="159">
        <v>19447631</v>
      </c>
      <c r="G2236" s="199"/>
    </row>
    <row r="2237" spans="1:7" s="202" customFormat="1" ht="12">
      <c r="A2237" s="163">
        <v>542305</v>
      </c>
      <c r="B2237" s="158" t="s">
        <v>1143</v>
      </c>
      <c r="C2237" s="217">
        <v>24666000</v>
      </c>
      <c r="D2237" s="151" t="s">
        <v>1165</v>
      </c>
      <c r="E2237" s="166"/>
      <c r="F2237" s="159">
        <v>36027999</v>
      </c>
      <c r="G2237" s="199"/>
    </row>
    <row r="2238" spans="1:7" s="202" customFormat="1" ht="12">
      <c r="A2238" s="163">
        <v>542305</v>
      </c>
      <c r="B2238" s="158" t="s">
        <v>1143</v>
      </c>
      <c r="C2238" s="217">
        <v>20615000</v>
      </c>
      <c r="D2238" s="151" t="s">
        <v>1166</v>
      </c>
      <c r="E2238" s="166"/>
      <c r="F2238" s="159">
        <v>2651764</v>
      </c>
      <c r="G2238" s="199"/>
    </row>
    <row r="2239" spans="1:7" s="202" customFormat="1" ht="12">
      <c r="A2239" s="163">
        <v>542305</v>
      </c>
      <c r="B2239" s="158" t="s">
        <v>1143</v>
      </c>
      <c r="C2239" s="217">
        <v>824105000</v>
      </c>
      <c r="D2239" s="177" t="s">
        <v>1167</v>
      </c>
      <c r="E2239" s="166"/>
      <c r="F2239" s="159">
        <v>815301</v>
      </c>
      <c r="G2239" s="199"/>
    </row>
    <row r="2240" spans="1:7" s="202" customFormat="1" ht="12">
      <c r="A2240" s="163">
        <v>542305</v>
      </c>
      <c r="B2240" s="158" t="s">
        <v>1143</v>
      </c>
      <c r="C2240" s="217">
        <v>824505000</v>
      </c>
      <c r="D2240" s="151" t="s">
        <v>1168</v>
      </c>
      <c r="E2240" s="166"/>
      <c r="F2240" s="159">
        <v>1365715</v>
      </c>
      <c r="G2240" s="199"/>
    </row>
    <row r="2241" spans="1:7" s="202" customFormat="1" ht="12">
      <c r="A2241" s="163">
        <v>542305</v>
      </c>
      <c r="B2241" s="158" t="s">
        <v>1143</v>
      </c>
      <c r="C2241" s="217">
        <v>822719000</v>
      </c>
      <c r="D2241" s="151" t="s">
        <v>1169</v>
      </c>
      <c r="E2241" s="166"/>
      <c r="F2241" s="159">
        <v>1073176</v>
      </c>
      <c r="G2241" s="199"/>
    </row>
    <row r="2242" spans="1:7" s="202" customFormat="1" ht="12">
      <c r="A2242" s="163">
        <v>542305</v>
      </c>
      <c r="B2242" s="158" t="s">
        <v>1143</v>
      </c>
      <c r="C2242" s="217">
        <v>824086000</v>
      </c>
      <c r="D2242" s="151" t="s">
        <v>1170</v>
      </c>
      <c r="E2242" s="166"/>
      <c r="F2242" s="159">
        <v>779855</v>
      </c>
      <c r="G2242" s="199"/>
    </row>
    <row r="2243" spans="1:7" s="202" customFormat="1" ht="12">
      <c r="A2243" s="163">
        <v>542305</v>
      </c>
      <c r="B2243" s="158" t="s">
        <v>1143</v>
      </c>
      <c r="C2243" s="217">
        <v>822000000</v>
      </c>
      <c r="D2243" s="151" t="s">
        <v>1171</v>
      </c>
      <c r="E2243" s="166"/>
      <c r="F2243" s="159">
        <v>11994111</v>
      </c>
      <c r="G2243" s="199"/>
    </row>
    <row r="2244" spans="1:7" s="202" customFormat="1" ht="12">
      <c r="A2244" s="163">
        <v>542305</v>
      </c>
      <c r="B2244" s="158" t="s">
        <v>1143</v>
      </c>
      <c r="C2244" s="217">
        <v>41500000</v>
      </c>
      <c r="D2244" s="151" t="s">
        <v>1871</v>
      </c>
      <c r="E2244" s="166"/>
      <c r="F2244" s="159">
        <v>38069039</v>
      </c>
      <c r="G2244" s="199"/>
    </row>
    <row r="2245" spans="1:7" s="202" customFormat="1" ht="18">
      <c r="A2245" s="163">
        <v>542305</v>
      </c>
      <c r="B2245" s="158" t="s">
        <v>1143</v>
      </c>
      <c r="C2245" s="221" t="s">
        <v>1172</v>
      </c>
      <c r="D2245" s="151" t="s">
        <v>1173</v>
      </c>
      <c r="E2245" s="166"/>
      <c r="F2245" s="159">
        <v>257917</v>
      </c>
      <c r="G2245" s="199"/>
    </row>
    <row r="2246" spans="1:7" s="202" customFormat="1" ht="12">
      <c r="A2246" s="163">
        <v>542305</v>
      </c>
      <c r="B2246" s="158" t="s">
        <v>1143</v>
      </c>
      <c r="C2246" s="221" t="s">
        <v>1174</v>
      </c>
      <c r="D2246" s="210" t="s">
        <v>1175</v>
      </c>
      <c r="E2246" s="166"/>
      <c r="F2246" s="159">
        <v>340750</v>
      </c>
      <c r="G2246" s="199"/>
    </row>
    <row r="2247" spans="1:7" s="202" customFormat="1" ht="12">
      <c r="A2247" s="148">
        <v>572080</v>
      </c>
      <c r="B2247" s="235" t="s">
        <v>1176</v>
      </c>
      <c r="C2247" s="235"/>
      <c r="D2247" s="235"/>
      <c r="E2247" s="176"/>
      <c r="F2247" s="161">
        <f>+F2248</f>
        <v>22494786</v>
      </c>
      <c r="G2247" s="203"/>
    </row>
    <row r="2248" spans="1:7" s="202" customFormat="1" ht="12">
      <c r="A2248" s="163">
        <v>572080</v>
      </c>
      <c r="B2248" s="158" t="s">
        <v>1177</v>
      </c>
      <c r="C2248" s="164">
        <v>11500000</v>
      </c>
      <c r="D2248" s="165" t="s">
        <v>1850</v>
      </c>
      <c r="E2248" s="166"/>
      <c r="F2248" s="159">
        <v>22494786</v>
      </c>
      <c r="G2248" s="199"/>
    </row>
    <row r="2249" spans="1:7" ht="12">
      <c r="A2249" s="148">
        <v>472080</v>
      </c>
      <c r="B2249" s="235" t="s">
        <v>1176</v>
      </c>
      <c r="C2249" s="235"/>
      <c r="D2249" s="235"/>
      <c r="E2249" s="176"/>
      <c r="F2249" s="161">
        <f>+F2250</f>
        <v>13302301</v>
      </c>
      <c r="G2249" s="203"/>
    </row>
    <row r="2250" spans="1:6" ht="12">
      <c r="A2250" s="163">
        <v>472080</v>
      </c>
      <c r="B2250" s="158" t="s">
        <v>1177</v>
      </c>
      <c r="C2250" s="164">
        <v>11500000</v>
      </c>
      <c r="D2250" s="165" t="s">
        <v>1850</v>
      </c>
      <c r="E2250" s="166"/>
      <c r="F2250" s="159">
        <v>13302301</v>
      </c>
    </row>
    <row r="2251" spans="1:6" ht="12">
      <c r="A2251" s="148">
        <v>542302</v>
      </c>
      <c r="B2251" s="235" t="s">
        <v>1630</v>
      </c>
      <c r="C2251" s="235"/>
      <c r="D2251" s="235"/>
      <c r="E2251" s="176"/>
      <c r="F2251" s="161">
        <f>+F2252</f>
        <v>1315982</v>
      </c>
    </row>
    <row r="2252" spans="1:6" ht="12">
      <c r="A2252" s="163">
        <v>472080</v>
      </c>
      <c r="B2252" s="158" t="s">
        <v>1631</v>
      </c>
      <c r="C2252" s="217">
        <v>41500000</v>
      </c>
      <c r="D2252" s="151" t="s">
        <v>1871</v>
      </c>
      <c r="E2252" s="166"/>
      <c r="F2252" s="159">
        <v>1315982</v>
      </c>
    </row>
    <row r="2253" spans="1:6" ht="12">
      <c r="A2253" s="225"/>
      <c r="B2253" s="226"/>
      <c r="C2253" s="229"/>
      <c r="D2253" s="230"/>
      <c r="E2253" s="231"/>
      <c r="F2253" s="232"/>
    </row>
    <row r="2254" spans="1:6" ht="12">
      <c r="A2254" s="225"/>
      <c r="B2254" s="226"/>
      <c r="C2254" s="229"/>
      <c r="D2254" s="230"/>
      <c r="E2254" s="231"/>
      <c r="F2254" s="232"/>
    </row>
    <row r="2255" spans="1:6" ht="12">
      <c r="A2255" s="225"/>
      <c r="B2255" s="226"/>
      <c r="C2255" s="229"/>
      <c r="D2255" s="230"/>
      <c r="E2255" s="231"/>
      <c r="F2255" s="232"/>
    </row>
    <row r="2256" spans="1:6" ht="12">
      <c r="A2256" s="225"/>
      <c r="B2256" s="226"/>
      <c r="C2256" s="229"/>
      <c r="D2256" s="230"/>
      <c r="E2256" s="231"/>
      <c r="F2256" s="232"/>
    </row>
    <row r="2257" spans="1:6" ht="12">
      <c r="A2257" s="225"/>
      <c r="B2257" s="226"/>
      <c r="C2257" s="229"/>
      <c r="D2257" s="230"/>
      <c r="E2257" s="231"/>
      <c r="F2257" s="232"/>
    </row>
    <row r="2258" spans="1:6" ht="12">
      <c r="A2258" s="225"/>
      <c r="B2258" s="226"/>
      <c r="C2258" s="229"/>
      <c r="D2258" s="230"/>
      <c r="E2258" s="231"/>
      <c r="F2258" s="232"/>
    </row>
    <row r="2260" spans="1:5" ht="12.75">
      <c r="A2260" s="238" t="s">
        <v>1824</v>
      </c>
      <c r="B2260" s="238"/>
      <c r="C2260" s="238"/>
      <c r="D2260" s="1" t="s">
        <v>1825</v>
      </c>
      <c r="E2260" s="1"/>
    </row>
    <row r="2261" spans="1:5" ht="12.75">
      <c r="A2261" s="233" t="s">
        <v>1826</v>
      </c>
      <c r="B2261" s="233"/>
      <c r="C2261" s="233"/>
      <c r="D2261" s="5" t="s">
        <v>1827</v>
      </c>
      <c r="E2261" s="5"/>
    </row>
    <row r="2262" spans="1:5" ht="12.75">
      <c r="A2262" s="183"/>
      <c r="B2262" s="184"/>
      <c r="C2262" s="222"/>
      <c r="D2262" s="185"/>
      <c r="E2262" s="184"/>
    </row>
    <row r="2263" spans="1:5" ht="12.75">
      <c r="A2263" s="183"/>
      <c r="B2263" s="184"/>
      <c r="C2263" s="222"/>
      <c r="D2263" s="185"/>
      <c r="E2263" s="184"/>
    </row>
    <row r="2264" spans="1:5" ht="12.75">
      <c r="A2264" s="183"/>
      <c r="B2264" s="184"/>
      <c r="C2264" s="222"/>
      <c r="D2264" s="185"/>
      <c r="E2264" s="184"/>
    </row>
    <row r="2265" spans="1:5" ht="12.75">
      <c r="A2265" s="183"/>
      <c r="B2265" s="184"/>
      <c r="C2265" s="222"/>
      <c r="D2265" s="185"/>
      <c r="E2265" s="184"/>
    </row>
    <row r="2266" spans="1:5" ht="12.75">
      <c r="A2266" s="183"/>
      <c r="B2266" s="184"/>
      <c r="C2266" s="222"/>
      <c r="D2266" s="185"/>
      <c r="E2266" s="184"/>
    </row>
    <row r="2267" spans="1:5" ht="12.75">
      <c r="A2267" s="183"/>
      <c r="B2267" s="184"/>
      <c r="C2267" s="222"/>
      <c r="D2267" s="185"/>
      <c r="E2267" s="184"/>
    </row>
    <row r="2268" spans="1:5" ht="12.75">
      <c r="A2268" s="238" t="s">
        <v>1828</v>
      </c>
      <c r="B2268" s="238"/>
      <c r="C2268" s="238"/>
      <c r="D2268" s="185"/>
      <c r="E2268" s="184"/>
    </row>
    <row r="2269" spans="1:5" ht="12.75">
      <c r="A2269" s="233" t="s">
        <v>1829</v>
      </c>
      <c r="B2269" s="233"/>
      <c r="C2269" s="233"/>
      <c r="D2269" s="185"/>
      <c r="E2269" s="184"/>
    </row>
    <row r="2270" spans="1:5" ht="12.75">
      <c r="A2270" s="233" t="s">
        <v>1830</v>
      </c>
      <c r="B2270" s="233"/>
      <c r="C2270" s="233"/>
      <c r="D2270" s="185"/>
      <c r="E2270" s="184"/>
    </row>
  </sheetData>
  <mergeCells count="44">
    <mergeCell ref="D1:F1"/>
    <mergeCell ref="D2:F2"/>
    <mergeCell ref="D6:F6"/>
    <mergeCell ref="B9:D9"/>
    <mergeCell ref="B11:D11"/>
    <mergeCell ref="B14:D14"/>
    <mergeCell ref="B16:D16"/>
    <mergeCell ref="B18:D18"/>
    <mergeCell ref="B20:D20"/>
    <mergeCell ref="B22:D22"/>
    <mergeCell ref="B24:D24"/>
    <mergeCell ref="B26:D26"/>
    <mergeCell ref="B1013:D1013"/>
    <mergeCell ref="B1015:D1015"/>
    <mergeCell ref="B1017:D1017"/>
    <mergeCell ref="B1019:D1019"/>
    <mergeCell ref="B1023:D1023"/>
    <mergeCell ref="B1025:D1025"/>
    <mergeCell ref="B1027:D1027"/>
    <mergeCell ref="B1029:D1029"/>
    <mergeCell ref="B1031:D1031"/>
    <mergeCell ref="B1033:D1033"/>
    <mergeCell ref="B1035:D1035"/>
    <mergeCell ref="B1037:D1037"/>
    <mergeCell ref="B1063:D1063"/>
    <mergeCell ref="B1065:D1065"/>
    <mergeCell ref="B1067:D1067"/>
    <mergeCell ref="B1051:D1051"/>
    <mergeCell ref="B1069:D1069"/>
    <mergeCell ref="A2268:C2268"/>
    <mergeCell ref="A2260:C2260"/>
    <mergeCell ref="A2261:C2261"/>
    <mergeCell ref="B2249:D2249"/>
    <mergeCell ref="B2251:D2251"/>
    <mergeCell ref="A2269:C2269"/>
    <mergeCell ref="A2270:C2270"/>
    <mergeCell ref="B1021:D1021"/>
    <mergeCell ref="B2199:D2199"/>
    <mergeCell ref="B2202:D2202"/>
    <mergeCell ref="B2205:D2205"/>
    <mergeCell ref="B2247:D2247"/>
    <mergeCell ref="B1042:D1042"/>
    <mergeCell ref="B1046:D1046"/>
    <mergeCell ref="B1053:D1053"/>
  </mergeCells>
  <printOptions/>
  <pageMargins left="0.25" right="0.2" top="1" bottom="0.36" header="0" footer="0"/>
  <pageSetup horizontalDpi="600" verticalDpi="600" orientation="landscape" r:id="rId3"/>
  <headerFooter alignWithMargins="0">
    <oddFooter>&amp;R&amp;P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mcamelo</cp:lastModifiedBy>
  <cp:lastPrinted>2007-10-30T22:06:30Z</cp:lastPrinted>
  <dcterms:created xsi:type="dcterms:W3CDTF">2007-10-24T19:51:46Z</dcterms:created>
  <dcterms:modified xsi:type="dcterms:W3CDTF">2007-11-16T22:44:46Z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