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5195" windowHeight="5730" tabRatio="753" activeTab="0"/>
  </bookViews>
  <sheets>
    <sheet name="Otras Transf_Universidades" sheetId="1" r:id="rId1"/>
    <sheet name="Hoja3" sheetId="2" r:id="rId2"/>
    <sheet name="Hoja4" sheetId="3" r:id="rId3"/>
    <sheet name="Hoja1" sheetId="4" r:id="rId4"/>
  </sheets>
  <externalReferences>
    <externalReference r:id="rId7"/>
  </externalReferences>
  <definedNames>
    <definedName name="_xlnm._FilterDatabase" localSheetId="1" hidden="1">'Hoja3'!$A$2:$F$62</definedName>
    <definedName name="_xlnm._FilterDatabase" localSheetId="0" hidden="1">'Otras Transf_Universidades'!$BL$3:$BO$55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P30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Pago Cuota de Auditaje
Año 2012</t>
        </r>
      </text>
    </comment>
    <comment ref="BV6" authorId="0">
      <text>
        <r>
          <rPr>
            <b/>
            <sz val="9"/>
            <rFont val="Tahoma"/>
            <family val="0"/>
          </rPr>
          <t>Liliana Santos Cubides:</t>
        </r>
        <r>
          <rPr>
            <sz val="9"/>
            <rFont val="Tahoma"/>
            <family val="0"/>
          </rPr>
          <t xml:space="preserve">
28.165.496 correspondiente a cuota de auditaje</t>
        </r>
      </text>
    </comment>
    <comment ref="BV31" authorId="0">
      <text>
        <r>
          <rPr>
            <b/>
            <sz val="9"/>
            <rFont val="Tahoma"/>
            <family val="0"/>
          </rPr>
          <t>Liliana Santos Cubides:</t>
        </r>
        <r>
          <rPr>
            <sz val="9"/>
            <rFont val="Tahoma"/>
            <family val="0"/>
          </rPr>
          <t xml:space="preserve">
81.640.834 cuota de auditaje</t>
        </r>
      </text>
    </comment>
    <comment ref="BV37" authorId="0">
      <text>
        <r>
          <rPr>
            <b/>
            <sz val="9"/>
            <rFont val="Tahoma"/>
            <family val="0"/>
          </rPr>
          <t>Liliana Santos Cubides:</t>
        </r>
        <r>
          <rPr>
            <sz val="9"/>
            <rFont val="Tahoma"/>
            <family val="0"/>
          </rPr>
          <t xml:space="preserve">
64.819.967 corresponde a cuota de auditaje</t>
        </r>
      </text>
    </comment>
  </commentList>
</comments>
</file>

<file path=xl/sharedStrings.xml><?xml version="1.0" encoding="utf-8"?>
<sst xmlns="http://schemas.openxmlformats.org/spreadsheetml/2006/main" count="332" uniqueCount="210">
  <si>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</si>
  <si>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</si>
  <si>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</si>
  <si>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</si>
  <si>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</si>
  <si>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</si>
  <si>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</si>
  <si>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</si>
  <si>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</si>
  <si>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</si>
  <si>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UNIVERSIDAD MILITAR  NUEVA GRA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</si>
  <si>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</si>
  <si>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</si>
  <si>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</si>
  <si>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</si>
  <si>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</si>
  <si>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</si>
  <si>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</si>
  <si>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</si>
  <si>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</si>
  <si>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</si>
  <si>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</si>
  <si>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</si>
  <si>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</si>
  <si>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</si>
  <si>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UNIVERSIDAD FRANCISCO DE PAULA</t>
  </si>
  <si>
    <t>rectoria@ufps.edu.co</t>
  </si>
  <si>
    <t>UNIVERSIDAD DE PAMPLONA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</si>
  <si>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</si>
  <si>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</si>
  <si>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</si>
  <si>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</si>
  <si>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</si>
  <si>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</si>
  <si>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</si>
  <si>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</si>
  <si>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</si>
  <si>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</si>
  <si>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</si>
  <si>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</si>
  <si>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</si>
  <si>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</si>
  <si>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</si>
  <si>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</si>
  <si>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</si>
  <si>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</si>
  <si>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</si>
  <si>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</si>
  <si>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</si>
  <si>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</si>
  <si>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</si>
  <si>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</si>
  <si>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INSTITUTO NACIONAL DE FORMACIO</t>
  </si>
  <si>
    <t>inhvg@hotmail.com</t>
  </si>
  <si>
    <t>UNIVERSIDAD TECNOLOGICA DEL MA</t>
  </si>
  <si>
    <t>COLEGIO DE BOYACA MUNICIPIO DE</t>
  </si>
  <si>
    <t>colboy7@telecom.com.co</t>
  </si>
  <si>
    <t>UNIVERSIDAD PEDAGÓGICA Y TECNO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</si>
  <si>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</si>
  <si>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</si>
  <si>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</si>
  <si>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</si>
  <si>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</si>
  <si>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</si>
  <si>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</si>
  <si>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</si>
  <si>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</si>
  <si>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</si>
  <si>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</si>
  <si>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</si>
  <si>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</si>
  <si>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</si>
  <si>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</si>
  <si>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</si>
  <si>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</si>
  <si>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</si>
  <si>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INST.SUP. ISER DE PAMPLONA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</si>
  <si>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</si>
  <si>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</si>
  <si>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</si>
  <si>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</si>
  <si>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</si>
  <si>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</si>
  <si>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</si>
  <si>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</si>
  <si>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</si>
  <si>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</si>
  <si>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</si>
  <si>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</si>
  <si>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</si>
  <si>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</si>
  <si>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</si>
  <si>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</si>
  <si>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</si>
  <si>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</si>
  <si>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</si>
  <si>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</si>
  <si>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</si>
  <si>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</si>
  <si>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</si>
  <si>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</si>
  <si>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</si>
  <si>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</si>
  <si>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</si>
  <si>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</si>
  <si>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</si>
  <si>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</si>
  <si>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</si>
  <si>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</si>
  <si>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</si>
  <si>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</si>
  <si>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</si>
  <si>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</si>
  <si>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</si>
  <si>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</si>
  <si>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</si>
  <si>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</si>
  <si>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</si>
  <si>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</si>
  <si>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</si>
  <si>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</si>
  <si>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</si>
  <si>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</si>
  <si>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</si>
  <si>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</si>
  <si>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</si>
  <si>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</si>
  <si>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</si>
  <si>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</si>
  <si>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</si>
  <si>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</si>
  <si>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</si>
  <si>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</si>
  <si>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</si>
  <si>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</si>
  <si>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</si>
  <si>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</si>
  <si>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</si>
  <si>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</si>
  <si>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</si>
  <si>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FEBRERO DEL 2012</t>
  </si>
  <si>
    <t>SALDOS A 30 ENERO DEL 2012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</si>
  <si>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</si>
  <si>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</si>
  <si>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</si>
  <si>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</si>
  <si>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</si>
  <si>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</si>
  <si>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</si>
  <si>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</si>
  <si>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</si>
  <si>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</si>
  <si>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</si>
  <si>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</si>
  <si>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</si>
  <si>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</si>
  <si>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</si>
  <si>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</si>
  <si>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</si>
  <si>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</si>
  <si>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</si>
  <si>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</si>
  <si>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</si>
  <si>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</si>
  <si>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</si>
  <si>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</si>
  <si>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</si>
  <si>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</si>
  <si>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</si>
  <si>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</si>
  <si>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</si>
  <si>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</si>
  <si>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</si>
  <si>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</si>
  <si>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</si>
  <si>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</si>
  <si>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</si>
  <si>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</si>
  <si>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</si>
  <si>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SALDOS A 30 ENERO DEL 2013</t>
  </si>
  <si>
    <t>SALDOS A 30 FEBRERO DEL 2013</t>
  </si>
  <si>
    <t>SALDOS A 30 MARZO DEL 2013</t>
  </si>
  <si>
    <t>gestioncontable@unicesar.edu.co; orlandoseoanes@unicesar.edu.co; sandravegaramirez@unicesar.edu.co</t>
  </si>
  <si>
    <t>divnacc_nal@unal.edu.co; lnandradem@unal.edu.co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</si>
  <si>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</si>
  <si>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</si>
  <si>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</si>
  <si>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</si>
  <si>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</si>
  <si>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MOVIMIENTOS DE ABRIL</t>
  </si>
  <si>
    <t>SALDOS A 30 ABRIL DEL 2013</t>
  </si>
  <si>
    <t>411061 Contribuciones</t>
  </si>
  <si>
    <t>MOVIMIENTOS DE MAYO</t>
  </si>
  <si>
    <t>SALDOS A 30 MAYO DEL 2013</t>
  </si>
  <si>
    <t>2% Giro Funcionamiento</t>
  </si>
  <si>
    <t>MOVIMIENTOS DE JUNIO</t>
  </si>
  <si>
    <t>SALDOS A 30 JUNIO DEL 2013</t>
  </si>
  <si>
    <t>contabilidad@unimagdalena.edu.co; mnarvaez@unimagdalena.edu.co</t>
  </si>
  <si>
    <t>RESOLUCION 4985 VOTACIONES - FUNCIONAMIENTO</t>
  </si>
  <si>
    <t>seccontabi@unipamplona.edu.co; secpagadu@unipamplona.edu.co</t>
  </si>
  <si>
    <t>upn@uni.pedagogica.edu.co; lmartinezt@pedagogica.edu.co; jramos@pedagogica.edu.co;agromeroq@pedagogica.edu.co</t>
  </si>
  <si>
    <t>MOVIMIENTOS DE JULIO</t>
  </si>
  <si>
    <t>SALDOS A 31 JULIO DEL 2013</t>
  </si>
  <si>
    <t>RESOLUCION 6373 2% ICFES</t>
  </si>
  <si>
    <t>RESOLUCION 6373 2% ICFES INVERSION</t>
  </si>
  <si>
    <t>MOVIMIENTOS DE AGOSTO</t>
  </si>
  <si>
    <t>SALDOS A 31 AGOSTO DEL 2013</t>
  </si>
  <si>
    <t>MOVIMIENTOS DE SEPTIEMBRE</t>
  </si>
  <si>
    <t>SALDOS A 30 SEPTIEMBRE DEL 2013</t>
  </si>
  <si>
    <t>SEPTIEMBRE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</si>
</sst>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  <numFmt numFmtId="166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ndale WT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b/>
      <sz val="9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164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164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164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2" fillId="0" borderId="10" xfId="54" applyFont="1" applyFill="1" applyBorder="1" applyAlignment="1">
      <alignment/>
      <protection/>
    </xf>
    <xf numFmtId="0" fontId="49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2" xfId="54" applyFont="1" applyFill="1" applyBorder="1" applyAlignment="1">
      <alignment horizontal="left" vertical="center"/>
      <protection/>
    </xf>
    <xf numFmtId="0" fontId="5" fillId="33" borderId="13" xfId="54" applyFont="1" applyFill="1" applyBorder="1" applyAlignment="1">
      <alignment/>
      <protection/>
    </xf>
    <xf numFmtId="0" fontId="2" fillId="33" borderId="13" xfId="54" applyFont="1" applyFill="1" applyBorder="1" applyAlignment="1">
      <alignment/>
      <protection/>
    </xf>
    <xf numFmtId="0" fontId="5" fillId="33" borderId="14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164" fontId="5" fillId="33" borderId="10" xfId="54" applyNumberFormat="1" applyFont="1" applyFill="1" applyBorder="1" applyAlignment="1">
      <alignment/>
      <protection/>
    </xf>
    <xf numFmtId="164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164" fontId="2" fillId="0" borderId="0" xfId="54" applyNumberFormat="1">
      <alignment wrapText="1"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8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6" fontId="0" fillId="0" borderId="0" xfId="48" applyNumberFormat="1" applyFont="1" applyAlignment="1">
      <alignment/>
    </xf>
    <xf numFmtId="164" fontId="0" fillId="0" borderId="0" xfId="48" applyFont="1" applyAlignment="1">
      <alignment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0" fontId="0" fillId="0" borderId="0" xfId="0" applyBorder="1" applyAlignment="1">
      <alignment/>
    </xf>
    <xf numFmtId="164" fontId="0" fillId="0" borderId="0" xfId="48" applyFont="1" applyBorder="1" applyAlignment="1">
      <alignment/>
    </xf>
    <xf numFmtId="0" fontId="48" fillId="0" borderId="0" xfId="0" applyFont="1" applyAlignment="1">
      <alignment horizontal="center"/>
    </xf>
    <xf numFmtId="0" fontId="50" fillId="0" borderId="16" xfId="0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2" fillId="0" borderId="0" xfId="48" applyAlignment="1">
      <alignment wrapText="1"/>
    </xf>
    <xf numFmtId="0" fontId="2" fillId="0" borderId="10" xfId="54" applyFill="1" applyBorder="1" applyAlignment="1">
      <alignment/>
      <protection/>
    </xf>
    <xf numFmtId="0" fontId="2" fillId="0" borderId="12" xfId="54" applyFill="1" applyBorder="1" applyAlignment="1">
      <alignment/>
      <protection/>
    </xf>
    <xf numFmtId="0" fontId="50" fillId="0" borderId="16" xfId="0" applyFont="1" applyFill="1" applyBorder="1" applyAlignment="1">
      <alignment vertical="top"/>
    </xf>
    <xf numFmtId="0" fontId="6" fillId="0" borderId="14" xfId="46" applyFill="1" applyBorder="1" applyAlignment="1" applyProtection="1">
      <alignment/>
      <protection/>
    </xf>
    <xf numFmtId="1" fontId="2" fillId="0" borderId="10" xfId="54" applyNumberFormat="1" applyFont="1" applyFill="1" applyBorder="1" applyAlignment="1">
      <alignment/>
      <protection/>
    </xf>
    <xf numFmtId="1" fontId="2" fillId="0" borderId="10" xfId="54" applyNumberFormat="1" applyFont="1" applyBorder="1" applyAlignment="1">
      <alignment/>
      <protection/>
    </xf>
    <xf numFmtId="0" fontId="2" fillId="33" borderId="13" xfId="54" applyFont="1" applyFill="1" applyBorder="1" applyAlignment="1">
      <alignment horizontal="left" vertical="center"/>
      <protection/>
    </xf>
    <xf numFmtId="0" fontId="6" fillId="0" borderId="10" xfId="46" applyFill="1" applyBorder="1" applyAlignment="1" applyProtection="1">
      <alignment/>
      <protection/>
    </xf>
    <xf numFmtId="0" fontId="6" fillId="0" borderId="0" xfId="46" applyFill="1" applyAlignment="1" applyProtection="1">
      <alignment/>
      <protection/>
    </xf>
    <xf numFmtId="0" fontId="5" fillId="33" borderId="13" xfId="54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4" fontId="2" fillId="0" borderId="0" xfId="54" applyNumberFormat="1">
      <alignment wrapText="1"/>
      <protection/>
    </xf>
    <xf numFmtId="0" fontId="0" fillId="37" borderId="0" xfId="0" applyFill="1" applyAlignment="1">
      <alignment horizontal="center" wrapText="1"/>
    </xf>
    <xf numFmtId="164" fontId="0" fillId="37" borderId="0" xfId="48" applyFont="1" applyFill="1" applyAlignment="1">
      <alignment/>
    </xf>
    <xf numFmtId="3" fontId="12" fillId="0" borderId="15" xfId="0" applyNumberFormat="1" applyFont="1" applyBorder="1" applyAlignment="1">
      <alignment horizontal="right"/>
    </xf>
    <xf numFmtId="3" fontId="5" fillId="37" borderId="10" xfId="54" applyNumberFormat="1" applyFont="1" applyFill="1" applyBorder="1" applyAlignment="1">
      <alignment horizontal="center" vertical="center" wrapText="1"/>
      <protection/>
    </xf>
    <xf numFmtId="3" fontId="12" fillId="0" borderId="15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51" fillId="0" borderId="18" xfId="0" applyNumberFormat="1" applyFont="1" applyBorder="1" applyAlignment="1">
      <alignment horizontal="center" wrapText="1"/>
    </xf>
    <xf numFmtId="164" fontId="48" fillId="0" borderId="0" xfId="48" applyFont="1" applyAlignment="1">
      <alignment/>
    </xf>
    <xf numFmtId="166" fontId="2" fillId="0" borderId="0" xfId="48" applyNumberFormat="1" applyAlignment="1">
      <alignment wrapText="1"/>
    </xf>
    <xf numFmtId="3" fontId="2" fillId="34" borderId="10" xfId="54" applyNumberFormat="1" applyFill="1" applyBorder="1" applyAlignment="1">
      <alignment/>
      <protection/>
    </xf>
    <xf numFmtId="164" fontId="2" fillId="0" borderId="0" xfId="48" applyFont="1" applyAlignment="1">
      <alignment wrapText="1"/>
    </xf>
    <xf numFmtId="0" fontId="5" fillId="6" borderId="12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IPROCAS%20SGP%20Y%20TRANSFERENCIA\A&#241;o%202013\Universidades%20y%20Colegios\Julio\411061%20Jul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INSTITUTO TECNOLOGICO DE SOLEDAD - ATLANTICO ITSA</v>
          </cell>
          <cell r="C21">
            <v>24726546</v>
          </cell>
          <cell r="D21">
            <v>0</v>
          </cell>
          <cell r="E21">
            <v>4121091</v>
          </cell>
        </row>
        <row r="22">
          <cell r="A22">
            <v>890480054</v>
          </cell>
          <cell r="B22" t="str">
            <v>COLEGIO MAYOR DE BOLIVAR</v>
          </cell>
          <cell r="C22">
            <v>25672218</v>
          </cell>
          <cell r="D22">
            <v>0</v>
          </cell>
          <cell r="E22">
            <v>4278703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30289433</v>
          </cell>
          <cell r="D23">
            <v>0</v>
          </cell>
          <cell r="E23">
            <v>3786179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15843948</v>
          </cell>
          <cell r="D24">
            <v>0</v>
          </cell>
          <cell r="E24">
            <v>2640658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61106910</v>
          </cell>
          <cell r="D25">
            <v>0</v>
          </cell>
          <cell r="E25">
            <v>10184485</v>
          </cell>
        </row>
        <row r="26">
          <cell r="A26">
            <v>891701932</v>
          </cell>
          <cell r="B26" t="str">
            <v>INSTITUTO NACIONAL DE FORMACION TECNICA PROFESIONAL DE CIENAGA</v>
          </cell>
          <cell r="C26">
            <v>19686582</v>
          </cell>
          <cell r="D26">
            <v>0</v>
          </cell>
          <cell r="E26">
            <v>3281097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29062752</v>
          </cell>
          <cell r="D27">
            <v>0</v>
          </cell>
          <cell r="E27">
            <v>4843792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21223920</v>
          </cell>
          <cell r="D28">
            <v>0</v>
          </cell>
          <cell r="E28">
            <v>3537320</v>
          </cell>
        </row>
        <row r="29">
          <cell r="A29">
            <v>899999090</v>
          </cell>
          <cell r="B29" t="str">
            <v>MINHACIENDA Y CREDITO PUBLICO - GESTION GENERAL</v>
          </cell>
          <cell r="C29">
            <v>0</v>
          </cell>
          <cell r="D29">
            <v>23661985190</v>
          </cell>
          <cell r="E29">
            <v>23661985190</v>
          </cell>
        </row>
        <row r="30">
          <cell r="A30">
            <v>800248004</v>
          </cell>
          <cell r="B30" t="str">
            <v>INSTITUTO TECNICO NACIONAL DE COMERCIO SIMON RODRIGUEZ DE CALI</v>
          </cell>
          <cell r="C30">
            <v>42288458.67</v>
          </cell>
          <cell r="D30">
            <v>0</v>
          </cell>
          <cell r="E30">
            <v>1116863.53</v>
          </cell>
        </row>
        <row r="31">
          <cell r="A31">
            <v>891680089</v>
          </cell>
          <cell r="B31" t="str">
            <v>UNIVERSIDAD TECNOLOGICA DEL CHOCO</v>
          </cell>
          <cell r="C31">
            <v>417542854</v>
          </cell>
          <cell r="D31">
            <v>0</v>
          </cell>
          <cell r="E31">
            <v>86255032</v>
          </cell>
        </row>
        <row r="32">
          <cell r="A32">
            <v>800144829</v>
          </cell>
          <cell r="B32" t="str">
            <v>UNIVERSIDAD COLEGIO MAYOR DE CUNDINAMARCA</v>
          </cell>
          <cell r="C32">
            <v>204246010</v>
          </cell>
          <cell r="D32">
            <v>0</v>
          </cell>
          <cell r="E32">
            <v>50719242</v>
          </cell>
        </row>
        <row r="33">
          <cell r="A33">
            <v>800247940</v>
          </cell>
          <cell r="B33" t="str">
            <v>INSTITUTO TECNOLOGICO DEL PUTUMAYO</v>
          </cell>
          <cell r="C33">
            <v>15184644</v>
          </cell>
          <cell r="D33">
            <v>0</v>
          </cell>
          <cell r="E33">
            <v>2530774</v>
          </cell>
        </row>
        <row r="34">
          <cell r="A34">
            <v>890000432</v>
          </cell>
          <cell r="B34" t="str">
            <v>UNIVERSIDAD DEL QUINDIO</v>
          </cell>
          <cell r="C34">
            <v>465234212</v>
          </cell>
          <cell r="D34">
            <v>0</v>
          </cell>
          <cell r="E34">
            <v>97019881</v>
          </cell>
        </row>
        <row r="35">
          <cell r="A35">
            <v>890201213</v>
          </cell>
          <cell r="B35" t="str">
            <v>UNIVERSIDAD INDUSTRIAL DE SANTANDER</v>
          </cell>
          <cell r="C35">
            <v>1015570674</v>
          </cell>
          <cell r="D35">
            <v>0</v>
          </cell>
          <cell r="E35">
            <v>182070032</v>
          </cell>
        </row>
        <row r="36">
          <cell r="A36">
            <v>890680062</v>
          </cell>
          <cell r="B36" t="str">
            <v>UNIVERSIDAD DE CUNDINAMARCA</v>
          </cell>
          <cell r="C36">
            <v>136202358</v>
          </cell>
          <cell r="D36">
            <v>0</v>
          </cell>
          <cell r="E36">
            <v>37683811</v>
          </cell>
        </row>
        <row r="37">
          <cell r="A37">
            <v>890700640</v>
          </cell>
          <cell r="B37" t="str">
            <v>UNIVERSIDAD DEL TOLIMA</v>
          </cell>
          <cell r="C37">
            <v>432965279</v>
          </cell>
          <cell r="D37">
            <v>0</v>
          </cell>
          <cell r="E37">
            <v>87834402</v>
          </cell>
        </row>
        <row r="38">
          <cell r="A38">
            <v>891190346</v>
          </cell>
          <cell r="B38" t="str">
            <v>UNIVERSIDAD DE LA AMAZONIA</v>
          </cell>
          <cell r="C38">
            <v>245938658</v>
          </cell>
          <cell r="D38">
            <v>0</v>
          </cell>
          <cell r="E38">
            <v>58433559</v>
          </cell>
        </row>
        <row r="39">
          <cell r="A39">
            <v>835000300</v>
          </cell>
          <cell r="B39" t="str">
            <v>UNIVERSIDAD DEL PACIFICO</v>
          </cell>
          <cell r="C39">
            <v>139649717</v>
          </cell>
          <cell r="D39">
            <v>0</v>
          </cell>
          <cell r="E39">
            <v>28158416</v>
          </cell>
        </row>
        <row r="40">
          <cell r="A40">
            <v>800225340</v>
          </cell>
          <cell r="B40" t="str">
            <v>UNIVERSIDAD MILITAR NUEVA GRANADA</v>
          </cell>
          <cell r="C40">
            <v>196690842</v>
          </cell>
          <cell r="D40">
            <v>0</v>
          </cell>
          <cell r="E40">
            <v>42399721</v>
          </cell>
        </row>
        <row r="41">
          <cell r="A41">
            <v>800118954</v>
          </cell>
          <cell r="B41" t="str">
            <v>UNIVERSIDAD DE NARIÑO</v>
          </cell>
          <cell r="C41">
            <v>524858423</v>
          </cell>
          <cell r="D41">
            <v>0</v>
          </cell>
          <cell r="E41">
            <v>97029052</v>
          </cell>
        </row>
        <row r="42">
          <cell r="A42">
            <v>899999063</v>
          </cell>
          <cell r="B42" t="str">
            <v>UNIVERSIDAD NACIONAL DE COLOMBIA</v>
          </cell>
          <cell r="C42">
            <v>8048850014</v>
          </cell>
          <cell r="D42">
            <v>0</v>
          </cell>
          <cell r="E42">
            <v>1197394127</v>
          </cell>
        </row>
        <row r="43">
          <cell r="A43">
            <v>891480035</v>
          </cell>
          <cell r="B43" t="str">
            <v>UNIVERSIDAD TECNOLOGICA DE PEREIRA</v>
          </cell>
          <cell r="C43">
            <v>866755466</v>
          </cell>
          <cell r="D43">
            <v>0</v>
          </cell>
          <cell r="E43">
            <v>145265913</v>
          </cell>
        </row>
        <row r="44">
          <cell r="A44">
            <v>892000757</v>
          </cell>
          <cell r="B44" t="str">
            <v>UNIVERSIDAD DE LOS LLANOS</v>
          </cell>
          <cell r="C44">
            <v>271064133</v>
          </cell>
          <cell r="D44">
            <v>0</v>
          </cell>
          <cell r="E44">
            <v>49773381</v>
          </cell>
        </row>
        <row r="45">
          <cell r="A45">
            <v>890102257</v>
          </cell>
          <cell r="B45" t="str">
            <v>UNIVERSIDAD DEL ATLANTICO</v>
          </cell>
          <cell r="C45">
            <v>965406676</v>
          </cell>
          <cell r="D45">
            <v>0</v>
          </cell>
          <cell r="E45">
            <v>173139245</v>
          </cell>
        </row>
        <row r="46">
          <cell r="A46">
            <v>891780111</v>
          </cell>
          <cell r="B46" t="str">
            <v>UNIVERSIDAD DEL MAGDALENA</v>
          </cell>
          <cell r="C46">
            <v>432749581</v>
          </cell>
          <cell r="D46">
            <v>0</v>
          </cell>
          <cell r="E46">
            <v>93303137</v>
          </cell>
        </row>
        <row r="47">
          <cell r="A47">
            <v>890399010</v>
          </cell>
          <cell r="B47" t="str">
            <v>UNIVERSIDAD DEL VALLE</v>
          </cell>
          <cell r="C47">
            <v>1913118350</v>
          </cell>
          <cell r="D47">
            <v>0</v>
          </cell>
          <cell r="E47">
            <v>337504634</v>
          </cell>
        </row>
        <row r="48">
          <cell r="A48">
            <v>890980040</v>
          </cell>
          <cell r="B48" t="str">
            <v>UNIVERSIDAD DE ANTIOQUIA</v>
          </cell>
          <cell r="C48">
            <v>2545681839</v>
          </cell>
          <cell r="D48">
            <v>0</v>
          </cell>
          <cell r="E48">
            <v>436261786</v>
          </cell>
        </row>
        <row r="49">
          <cell r="A49">
            <v>899999230</v>
          </cell>
          <cell r="B49" t="str">
            <v>UNIVERSIDAD DISTRITAL FRANCISCO JOSE DE CALDAS</v>
          </cell>
          <cell r="C49">
            <v>157311590</v>
          </cell>
          <cell r="D49">
            <v>0</v>
          </cell>
          <cell r="E49">
            <v>32264894</v>
          </cell>
        </row>
        <row r="50">
          <cell r="A50">
            <v>860512780</v>
          </cell>
          <cell r="B50" t="str">
            <v>UNIVERSIDAD NACIONAL ABIERTA Y A DISTANCIA</v>
          </cell>
          <cell r="C50">
            <v>512273552</v>
          </cell>
          <cell r="D50">
            <v>0</v>
          </cell>
          <cell r="E50">
            <v>80231444</v>
          </cell>
        </row>
        <row r="51">
          <cell r="A51">
            <v>891500319</v>
          </cell>
          <cell r="B51" t="str">
            <v>UNIVERSIDAD DEL CAUCA</v>
          </cell>
          <cell r="C51">
            <v>1098863266</v>
          </cell>
          <cell r="D51">
            <v>0</v>
          </cell>
          <cell r="E51">
            <v>181164510</v>
          </cell>
        </row>
        <row r="52">
          <cell r="A52">
            <v>890480123</v>
          </cell>
          <cell r="B52" t="str">
            <v>UNIVERSIDAD DE CARTAGENA</v>
          </cell>
          <cell r="C52">
            <v>684045740</v>
          </cell>
          <cell r="D52">
            <v>0</v>
          </cell>
          <cell r="E52">
            <v>123807289</v>
          </cell>
        </row>
        <row r="53">
          <cell r="A53">
            <v>899999124</v>
          </cell>
          <cell r="B53" t="str">
            <v>UNIVERSIDAD PEDAGOGICA NACIONAL</v>
          </cell>
          <cell r="C53">
            <v>564385008</v>
          </cell>
          <cell r="D53">
            <v>0</v>
          </cell>
          <cell r="E53">
            <v>99278543</v>
          </cell>
        </row>
        <row r="54">
          <cell r="A54">
            <v>890501510</v>
          </cell>
          <cell r="B54" t="str">
            <v>UNIVERSIDAD DE PAMPLONA</v>
          </cell>
          <cell r="C54">
            <v>353193615</v>
          </cell>
          <cell r="D54">
            <v>0</v>
          </cell>
          <cell r="E54">
            <v>76761130</v>
          </cell>
        </row>
        <row r="55">
          <cell r="A55">
            <v>890980134</v>
          </cell>
          <cell r="B55" t="str">
            <v>COLEGIO MAYOR DE ANTIOQUIA</v>
          </cell>
          <cell r="C55">
            <v>25791900</v>
          </cell>
          <cell r="D55">
            <v>0</v>
          </cell>
          <cell r="E55">
            <v>4298650</v>
          </cell>
        </row>
        <row r="56">
          <cell r="A56">
            <v>891800330</v>
          </cell>
          <cell r="B56" t="str">
            <v>UNIVERSIDAD PEDAGOGICA Y TECNOLOGICA DE COLOMBIA</v>
          </cell>
          <cell r="C56">
            <v>1134720415</v>
          </cell>
          <cell r="D56">
            <v>0</v>
          </cell>
          <cell r="E56">
            <v>197108603</v>
          </cell>
        </row>
        <row r="57">
          <cell r="A57">
            <v>891500759</v>
          </cell>
          <cell r="B57" t="str">
            <v>COLEGIO MAYOR DEL CAUCA</v>
          </cell>
          <cell r="C57">
            <v>35479266</v>
          </cell>
          <cell r="D57">
            <v>0</v>
          </cell>
          <cell r="E57">
            <v>5913211</v>
          </cell>
        </row>
        <row r="58">
          <cell r="A58">
            <v>891900853</v>
          </cell>
          <cell r="B58" t="str">
            <v>UNIDAD CENTRAL DEL VALLE DEL CAUCA</v>
          </cell>
          <cell r="C58">
            <v>19651050</v>
          </cell>
          <cell r="D58">
            <v>0</v>
          </cell>
          <cell r="E58">
            <v>2456381</v>
          </cell>
        </row>
        <row r="59">
          <cell r="A59">
            <v>890801063</v>
          </cell>
          <cell r="B59" t="str">
            <v>UNIVERSIDAD DE CALDAS</v>
          </cell>
          <cell r="C59">
            <v>880230126</v>
          </cell>
          <cell r="D59">
            <v>0</v>
          </cell>
          <cell r="E59">
            <v>143276853</v>
          </cell>
        </row>
        <row r="60">
          <cell r="A60">
            <v>891080031</v>
          </cell>
          <cell r="B60" t="str">
            <v>UNIVERSIDAD DE CORDOBA</v>
          </cell>
          <cell r="C60">
            <v>973900375</v>
          </cell>
          <cell r="D60">
            <v>0</v>
          </cell>
          <cell r="E60">
            <v>161345540</v>
          </cell>
        </row>
        <row r="61">
          <cell r="A61">
            <v>892115029</v>
          </cell>
          <cell r="B61" t="str">
            <v>UNIVERSIDAD DE LA GUAJIRA</v>
          </cell>
          <cell r="C61">
            <v>187645968</v>
          </cell>
          <cell r="D61">
            <v>0</v>
          </cell>
          <cell r="E61">
            <v>51427366</v>
          </cell>
        </row>
        <row r="62">
          <cell r="A62">
            <v>892200323</v>
          </cell>
          <cell r="B62" t="str">
            <v>UNIVERSIDAD DE SUCRE</v>
          </cell>
          <cell r="C62">
            <v>180389135</v>
          </cell>
          <cell r="D62">
            <v>0</v>
          </cell>
          <cell r="E62">
            <v>36673304</v>
          </cell>
        </row>
        <row r="63">
          <cell r="A63">
            <v>890500622</v>
          </cell>
          <cell r="B63" t="str">
            <v>UNIVERSIDAD FRANCISCO DE PAULA SANTANDER</v>
          </cell>
          <cell r="C63">
            <v>301658437</v>
          </cell>
          <cell r="D63">
            <v>0</v>
          </cell>
          <cell r="E63">
            <v>72308286</v>
          </cell>
        </row>
        <row r="64">
          <cell r="A64">
            <v>800163130</v>
          </cell>
          <cell r="B64" t="str">
            <v>UNIVERSIDAD FRANCISCO DE PAULA SANTANDER SECCIONAL OCAÑA</v>
          </cell>
          <cell r="C64">
            <v>149056205</v>
          </cell>
          <cell r="D64">
            <v>0</v>
          </cell>
          <cell r="E64">
            <v>43480533</v>
          </cell>
        </row>
        <row r="65">
          <cell r="A65">
            <v>892300285</v>
          </cell>
          <cell r="B65" t="str">
            <v>UNIVERSIDAD POPULAR DEL CESAR</v>
          </cell>
          <cell r="C65">
            <v>260250990</v>
          </cell>
          <cell r="D65">
            <v>0</v>
          </cell>
          <cell r="E65">
            <v>60436104</v>
          </cell>
        </row>
        <row r="66">
          <cell r="A66">
            <v>891180084</v>
          </cell>
          <cell r="B66" t="str">
            <v>UNIVERSIDAD SURCOLOMBIANA</v>
          </cell>
          <cell r="C66">
            <v>495759818</v>
          </cell>
          <cell r="D66">
            <v>0</v>
          </cell>
          <cell r="E66">
            <v>82873785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7"/>
  <sheetViews>
    <sheetView tabSelected="1" zoomScale="90" zoomScaleNormal="90" zoomScalePageLayoutView="0" workbookViewId="0" topLeftCell="A1">
      <pane xSplit="4" ySplit="3" topLeftCell="BV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V26" sqref="BV26"/>
    </sheetView>
  </sheetViews>
  <sheetFormatPr defaultColWidth="11.421875" defaultRowHeight="15"/>
  <cols>
    <col min="1" max="1" width="13.8515625" style="19" customWidth="1"/>
    <col min="2" max="2" width="12.7109375" style="13" customWidth="1"/>
    <col min="3" max="3" width="14.57421875" style="19" customWidth="1"/>
    <col min="4" max="4" width="57.421875" style="13" customWidth="1"/>
    <col min="5" max="5" width="45.140625" style="19" customWidth="1"/>
    <col min="6" max="6" width="18.57421875" style="35" customWidth="1"/>
    <col min="7" max="7" width="19.57421875" style="19" customWidth="1"/>
    <col min="8" max="8" width="18.7109375" style="37" customWidth="1"/>
    <col min="9" max="9" width="16.140625" style="19" customWidth="1"/>
    <col min="10" max="10" width="21.421875" style="19" customWidth="1"/>
    <col min="11" max="11" width="19.7109375" style="19" customWidth="1"/>
    <col min="12" max="13" width="20.140625" style="19" customWidth="1"/>
    <col min="14" max="14" width="18.140625" style="19" bestFit="1" customWidth="1"/>
    <col min="15" max="15" width="15.57421875" style="19" customWidth="1"/>
    <col min="16" max="16" width="20.140625" style="19" bestFit="1" customWidth="1"/>
    <col min="17" max="17" width="20.140625" style="19" customWidth="1"/>
    <col min="18" max="18" width="18.8515625" style="19" bestFit="1" customWidth="1"/>
    <col min="19" max="19" width="12.57421875" style="19" bestFit="1" customWidth="1"/>
    <col min="20" max="20" width="20.00390625" style="19" bestFit="1" customWidth="1"/>
    <col min="21" max="21" width="20.00390625" style="19" customWidth="1"/>
    <col min="22" max="22" width="23.140625" style="19" bestFit="1" customWidth="1"/>
    <col min="23" max="23" width="18.140625" style="19" bestFit="1" customWidth="1"/>
    <col min="24" max="24" width="24.421875" style="19" bestFit="1" customWidth="1"/>
    <col min="25" max="25" width="18.57421875" style="19" customWidth="1"/>
    <col min="26" max="26" width="18.8515625" style="19" bestFit="1" customWidth="1"/>
    <col min="27" max="27" width="18.8515625" style="19" customWidth="1"/>
    <col min="28" max="28" width="20.00390625" style="19" bestFit="1" customWidth="1"/>
    <col min="29" max="29" width="20.00390625" style="19" customWidth="1"/>
    <col min="30" max="31" width="18.57421875" style="19" bestFit="1" customWidth="1"/>
    <col min="32" max="32" width="15.8515625" style="19" bestFit="1" customWidth="1"/>
    <col min="33" max="33" width="15.8515625" style="19" customWidth="1"/>
    <col min="34" max="35" width="18.8515625" style="19" bestFit="1" customWidth="1"/>
    <col min="36" max="36" width="20.00390625" style="19" bestFit="1" customWidth="1"/>
    <col min="37" max="37" width="18.8515625" style="19" bestFit="1" customWidth="1"/>
    <col min="38" max="38" width="18.140625" style="19" bestFit="1" customWidth="1"/>
    <col min="39" max="39" width="19.00390625" style="19" customWidth="1"/>
    <col min="40" max="40" width="16.8515625" style="19" customWidth="1"/>
    <col min="41" max="41" width="16.421875" style="19" customWidth="1"/>
    <col min="42" max="43" width="18.8515625" style="19" bestFit="1" customWidth="1"/>
    <col min="44" max="44" width="20.00390625" style="19" bestFit="1" customWidth="1"/>
    <col min="45" max="45" width="18.8515625" style="19" bestFit="1" customWidth="1"/>
    <col min="46" max="46" width="20.8515625" style="19" customWidth="1"/>
    <col min="47" max="47" width="14.57421875" style="19" customWidth="1"/>
    <col min="48" max="48" width="16.57421875" style="19" customWidth="1"/>
    <col min="49" max="49" width="23.7109375" style="19" customWidth="1"/>
    <col min="50" max="50" width="15.421875" style="19" customWidth="1"/>
    <col min="51" max="51" width="20.00390625" style="19" customWidth="1"/>
    <col min="52" max="52" width="18.8515625" style="19" bestFit="1" customWidth="1"/>
    <col min="53" max="53" width="21.57421875" style="19" customWidth="1"/>
    <col min="54" max="54" width="18.8515625" style="19" bestFit="1" customWidth="1"/>
    <col min="55" max="55" width="18.7109375" style="19" bestFit="1" customWidth="1"/>
    <col min="56" max="56" width="17.28125" style="19" bestFit="1" customWidth="1"/>
    <col min="57" max="57" width="20.00390625" style="19" customWidth="1"/>
    <col min="58" max="58" width="13.57421875" style="19" bestFit="1" customWidth="1"/>
    <col min="59" max="59" width="14.8515625" style="19" customWidth="1"/>
    <col min="60" max="60" width="20.00390625" style="19" bestFit="1" customWidth="1"/>
    <col min="61" max="61" width="18.8515625" style="19" bestFit="1" customWidth="1"/>
    <col min="62" max="62" width="21.57421875" style="19" bestFit="1" customWidth="1"/>
    <col min="63" max="63" width="18.8515625" style="19" bestFit="1" customWidth="1"/>
    <col min="64" max="64" width="19.28125" style="19" customWidth="1"/>
    <col min="65" max="65" width="12.57421875" style="19" bestFit="1" customWidth="1"/>
    <col min="66" max="66" width="18.140625" style="19" customWidth="1"/>
    <col min="67" max="67" width="17.57421875" style="19" customWidth="1"/>
    <col min="68" max="68" width="20.00390625" style="19" bestFit="1" customWidth="1"/>
    <col min="69" max="69" width="18.8515625" style="19" bestFit="1" customWidth="1"/>
    <col min="70" max="70" width="21.57421875" style="19" bestFit="1" customWidth="1"/>
    <col min="71" max="71" width="18.8515625" style="19" bestFit="1" customWidth="1"/>
    <col min="72" max="72" width="18.57421875" style="19" customWidth="1"/>
    <col min="73" max="73" width="18.7109375" style="19" customWidth="1"/>
    <col min="74" max="74" width="20.140625" style="19" customWidth="1"/>
    <col min="75" max="76" width="20.00390625" style="19" bestFit="1" customWidth="1"/>
    <col min="77" max="77" width="18.8515625" style="19" bestFit="1" customWidth="1"/>
    <col min="78" max="78" width="21.7109375" style="19" customWidth="1"/>
    <col min="79" max="79" width="18.8515625" style="19" bestFit="1" customWidth="1"/>
    <col min="80" max="80" width="17.57421875" style="19" customWidth="1"/>
    <col min="81" max="81" width="15.7109375" style="19" bestFit="1" customWidth="1"/>
    <col min="82" max="16384" width="11.421875" style="19" customWidth="1"/>
  </cols>
  <sheetData>
    <row r="1" spans="1:13" s="5" customFormat="1" ht="30.75" customHeight="1">
      <c r="A1" s="1" t="s">
        <v>147</v>
      </c>
      <c r="B1" s="2"/>
      <c r="C1" s="1"/>
      <c r="D1" s="2"/>
      <c r="E1" s="1"/>
      <c r="F1" s="3"/>
      <c r="G1" s="1"/>
      <c r="H1" s="4"/>
      <c r="I1" s="1"/>
      <c r="J1" s="1"/>
      <c r="K1" s="1"/>
      <c r="L1" s="1"/>
      <c r="M1" s="1"/>
    </row>
    <row r="2" spans="1:79" s="7" customFormat="1" ht="22.5" customHeight="1">
      <c r="A2" s="6"/>
      <c r="B2" s="6"/>
      <c r="C2" s="6"/>
      <c r="D2" s="6"/>
      <c r="E2" s="6"/>
      <c r="F2" s="88" t="s">
        <v>0</v>
      </c>
      <c r="G2" s="89"/>
      <c r="H2" s="89"/>
      <c r="I2" s="90"/>
      <c r="J2" s="92" t="s">
        <v>179</v>
      </c>
      <c r="K2" s="93"/>
      <c r="L2" s="93"/>
      <c r="M2" s="94"/>
      <c r="N2" s="88" t="s">
        <v>138</v>
      </c>
      <c r="O2" s="89"/>
      <c r="P2" s="89"/>
      <c r="Q2" s="90"/>
      <c r="R2" s="92" t="s">
        <v>180</v>
      </c>
      <c r="S2" s="93"/>
      <c r="T2" s="93"/>
      <c r="U2" s="73"/>
      <c r="V2" s="88" t="s">
        <v>139</v>
      </c>
      <c r="W2" s="89"/>
      <c r="X2" s="89"/>
      <c r="Y2" s="90"/>
      <c r="Z2" s="92" t="s">
        <v>181</v>
      </c>
      <c r="AA2" s="93"/>
      <c r="AB2" s="93"/>
      <c r="AC2" s="94"/>
      <c r="AD2" s="88" t="s">
        <v>189</v>
      </c>
      <c r="AE2" s="89"/>
      <c r="AF2" s="89"/>
      <c r="AG2" s="90"/>
      <c r="AH2" s="91" t="s">
        <v>190</v>
      </c>
      <c r="AI2" s="91"/>
      <c r="AJ2" s="91"/>
      <c r="AK2" s="91"/>
      <c r="AL2" s="88" t="s">
        <v>192</v>
      </c>
      <c r="AM2" s="89"/>
      <c r="AN2" s="89"/>
      <c r="AO2" s="90"/>
      <c r="AP2" s="91" t="s">
        <v>193</v>
      </c>
      <c r="AQ2" s="91"/>
      <c r="AR2" s="91"/>
      <c r="AS2" s="91"/>
      <c r="AT2" s="88" t="s">
        <v>195</v>
      </c>
      <c r="AU2" s="89"/>
      <c r="AV2" s="89"/>
      <c r="AW2" s="89"/>
      <c r="AX2" s="90"/>
      <c r="AY2" s="91" t="s">
        <v>196</v>
      </c>
      <c r="AZ2" s="91"/>
      <c r="BA2" s="91"/>
      <c r="BB2" s="91"/>
      <c r="BC2" s="88" t="s">
        <v>201</v>
      </c>
      <c r="BD2" s="89"/>
      <c r="BE2" s="89"/>
      <c r="BF2" s="89"/>
      <c r="BG2" s="90"/>
      <c r="BH2" s="91" t="s">
        <v>202</v>
      </c>
      <c r="BI2" s="91"/>
      <c r="BJ2" s="91"/>
      <c r="BK2" s="91"/>
      <c r="BL2" s="88" t="s">
        <v>205</v>
      </c>
      <c r="BM2" s="89"/>
      <c r="BN2" s="89"/>
      <c r="BO2" s="90"/>
      <c r="BP2" s="91" t="s">
        <v>206</v>
      </c>
      <c r="BQ2" s="91"/>
      <c r="BR2" s="91"/>
      <c r="BS2" s="91"/>
      <c r="BT2" s="88" t="s">
        <v>207</v>
      </c>
      <c r="BU2" s="89"/>
      <c r="BV2" s="89"/>
      <c r="BW2" s="90"/>
      <c r="BX2" s="91" t="s">
        <v>208</v>
      </c>
      <c r="BY2" s="91"/>
      <c r="BZ2" s="91"/>
      <c r="CA2" s="91"/>
    </row>
    <row r="3" spans="1:79" s="13" customFormat="1" ht="57.75" customHeight="1">
      <c r="A3" s="8" t="s">
        <v>1</v>
      </c>
      <c r="B3" s="9" t="s">
        <v>148</v>
      </c>
      <c r="C3" s="8" t="s">
        <v>2</v>
      </c>
      <c r="D3" s="8" t="s">
        <v>3</v>
      </c>
      <c r="E3" s="8" t="s">
        <v>4</v>
      </c>
      <c r="F3" s="10" t="s">
        <v>79</v>
      </c>
      <c r="G3" s="11" t="s">
        <v>80</v>
      </c>
      <c r="H3" s="12" t="s">
        <v>81</v>
      </c>
      <c r="I3" s="12" t="s">
        <v>191</v>
      </c>
      <c r="J3" s="8" t="s">
        <v>79</v>
      </c>
      <c r="K3" s="8" t="s">
        <v>80</v>
      </c>
      <c r="L3" s="8" t="s">
        <v>81</v>
      </c>
      <c r="M3" s="8" t="s">
        <v>191</v>
      </c>
      <c r="N3" s="10" t="s">
        <v>79</v>
      </c>
      <c r="O3" s="11" t="s">
        <v>80</v>
      </c>
      <c r="P3" s="12" t="s">
        <v>81</v>
      </c>
      <c r="Q3" s="12" t="s">
        <v>191</v>
      </c>
      <c r="R3" s="8" t="s">
        <v>79</v>
      </c>
      <c r="S3" s="8" t="s">
        <v>80</v>
      </c>
      <c r="T3" s="8" t="s">
        <v>81</v>
      </c>
      <c r="U3" s="8" t="s">
        <v>191</v>
      </c>
      <c r="V3" s="10" t="s">
        <v>79</v>
      </c>
      <c r="W3" s="11" t="s">
        <v>80</v>
      </c>
      <c r="X3" s="12" t="s">
        <v>81</v>
      </c>
      <c r="Y3" s="12" t="s">
        <v>191</v>
      </c>
      <c r="Z3" s="8" t="s">
        <v>79</v>
      </c>
      <c r="AA3" s="8" t="s">
        <v>80</v>
      </c>
      <c r="AB3" s="8" t="s">
        <v>81</v>
      </c>
      <c r="AC3" s="8" t="s">
        <v>191</v>
      </c>
      <c r="AD3" s="10" t="s">
        <v>79</v>
      </c>
      <c r="AE3" s="11" t="s">
        <v>80</v>
      </c>
      <c r="AF3" s="12" t="s">
        <v>81</v>
      </c>
      <c r="AG3" s="12" t="s">
        <v>191</v>
      </c>
      <c r="AH3" s="8" t="s">
        <v>79</v>
      </c>
      <c r="AI3" s="8" t="s">
        <v>80</v>
      </c>
      <c r="AJ3" s="8" t="s">
        <v>81</v>
      </c>
      <c r="AK3" s="8" t="s">
        <v>191</v>
      </c>
      <c r="AL3" s="10" t="s">
        <v>79</v>
      </c>
      <c r="AM3" s="11" t="s">
        <v>80</v>
      </c>
      <c r="AN3" s="12" t="s">
        <v>81</v>
      </c>
      <c r="AO3" s="12" t="s">
        <v>191</v>
      </c>
      <c r="AP3" s="8" t="s">
        <v>79</v>
      </c>
      <c r="AQ3" s="8" t="s">
        <v>80</v>
      </c>
      <c r="AR3" s="8" t="s">
        <v>81</v>
      </c>
      <c r="AS3" s="8" t="s">
        <v>191</v>
      </c>
      <c r="AT3" s="10" t="s">
        <v>79</v>
      </c>
      <c r="AU3" s="11" t="s">
        <v>80</v>
      </c>
      <c r="AV3" s="12" t="s">
        <v>81</v>
      </c>
      <c r="AW3" s="79" t="s">
        <v>198</v>
      </c>
      <c r="AX3" s="12" t="s">
        <v>191</v>
      </c>
      <c r="AY3" s="8" t="s">
        <v>79</v>
      </c>
      <c r="AZ3" s="8" t="s">
        <v>80</v>
      </c>
      <c r="BA3" s="8" t="s">
        <v>81</v>
      </c>
      <c r="BB3" s="8" t="s">
        <v>191</v>
      </c>
      <c r="BC3" s="10" t="s">
        <v>79</v>
      </c>
      <c r="BD3" s="11" t="s">
        <v>80</v>
      </c>
      <c r="BE3" s="12" t="s">
        <v>81</v>
      </c>
      <c r="BF3" s="79" t="s">
        <v>198</v>
      </c>
      <c r="BG3" s="12" t="s">
        <v>191</v>
      </c>
      <c r="BH3" s="8" t="s">
        <v>79</v>
      </c>
      <c r="BI3" s="8" t="s">
        <v>80</v>
      </c>
      <c r="BJ3" s="8" t="s">
        <v>81</v>
      </c>
      <c r="BK3" s="8" t="s">
        <v>191</v>
      </c>
      <c r="BL3" s="10" t="s">
        <v>79</v>
      </c>
      <c r="BM3" s="11" t="s">
        <v>80</v>
      </c>
      <c r="BN3" s="12" t="s">
        <v>81</v>
      </c>
      <c r="BO3" s="12" t="s">
        <v>191</v>
      </c>
      <c r="BP3" s="8" t="s">
        <v>79</v>
      </c>
      <c r="BQ3" s="8" t="s">
        <v>80</v>
      </c>
      <c r="BR3" s="8" t="s">
        <v>81</v>
      </c>
      <c r="BS3" s="8" t="s">
        <v>191</v>
      </c>
      <c r="BT3" s="10" t="s">
        <v>79</v>
      </c>
      <c r="BU3" s="11" t="s">
        <v>80</v>
      </c>
      <c r="BV3" s="12" t="s">
        <v>81</v>
      </c>
      <c r="BW3" s="12" t="s">
        <v>191</v>
      </c>
      <c r="BX3" s="8" t="s">
        <v>79</v>
      </c>
      <c r="BY3" s="8" t="s">
        <v>80</v>
      </c>
      <c r="BZ3" s="8" t="s">
        <v>81</v>
      </c>
      <c r="CA3" s="8" t="s">
        <v>191</v>
      </c>
    </row>
    <row r="4" spans="1:79" ht="12.75">
      <c r="A4" s="14">
        <v>8001189541</v>
      </c>
      <c r="B4" s="68">
        <v>800118954</v>
      </c>
      <c r="C4" s="20">
        <v>124552000</v>
      </c>
      <c r="D4" s="21" t="s">
        <v>5</v>
      </c>
      <c r="E4" s="71" t="s">
        <v>6</v>
      </c>
      <c r="F4" s="16">
        <v>0</v>
      </c>
      <c r="G4" s="16"/>
      <c r="H4" s="17">
        <v>3272526154.0666666</v>
      </c>
      <c r="I4" s="16">
        <v>65450523</v>
      </c>
      <c r="J4" s="18">
        <f>F4</f>
        <v>0</v>
      </c>
      <c r="K4" s="18">
        <f>G4</f>
        <v>0</v>
      </c>
      <c r="L4" s="18">
        <f>H4</f>
        <v>3272526154.0666666</v>
      </c>
      <c r="M4" s="18">
        <f>+I4</f>
        <v>65450523</v>
      </c>
      <c r="N4" s="16">
        <v>0</v>
      </c>
      <c r="O4" s="16"/>
      <c r="P4" s="17">
        <v>6545052308.133333</v>
      </c>
      <c r="Q4" s="17">
        <v>130901046</v>
      </c>
      <c r="R4" s="18">
        <f>+J4+N4</f>
        <v>0</v>
      </c>
      <c r="S4" s="18">
        <f>+K4+O4</f>
        <v>0</v>
      </c>
      <c r="T4" s="18">
        <f>+L4+P4</f>
        <v>9817578462.2</v>
      </c>
      <c r="U4" s="18">
        <f>+M4+Q4</f>
        <v>196351569</v>
      </c>
      <c r="V4" s="16">
        <v>0</v>
      </c>
      <c r="W4" s="16">
        <v>0</v>
      </c>
      <c r="X4" s="17">
        <v>3272526154.0666666</v>
      </c>
      <c r="Y4" s="17">
        <v>65450523</v>
      </c>
      <c r="Z4" s="18">
        <f>+R4+V4</f>
        <v>0</v>
      </c>
      <c r="AA4" s="18">
        <f>+S4+W4</f>
        <v>0</v>
      </c>
      <c r="AB4" s="18">
        <f>+T4+X4</f>
        <v>13090104616.266666</v>
      </c>
      <c r="AC4" s="18">
        <f>+U4+Y4</f>
        <v>261802092</v>
      </c>
      <c r="AD4" s="16">
        <v>0</v>
      </c>
      <c r="AE4" s="16"/>
      <c r="AF4" s="17">
        <v>3272526154.0666666</v>
      </c>
      <c r="AG4" s="17">
        <v>65450523</v>
      </c>
      <c r="AH4" s="18">
        <f>+Z4+AD4</f>
        <v>0</v>
      </c>
      <c r="AI4" s="18">
        <f>+AA4+AE4</f>
        <v>0</v>
      </c>
      <c r="AJ4" s="18">
        <f>+AB4+AF4</f>
        <v>16362630770.333332</v>
      </c>
      <c r="AK4" s="18">
        <f>+AG4+AC4</f>
        <v>327252615</v>
      </c>
      <c r="AL4" s="16">
        <v>0</v>
      </c>
      <c r="AM4" s="16"/>
      <c r="AN4" s="17">
        <v>3335238114.0666666</v>
      </c>
      <c r="AO4" s="17">
        <v>66704762</v>
      </c>
      <c r="AP4" s="18">
        <f>+AH4+AL4</f>
        <v>0</v>
      </c>
      <c r="AQ4" s="18">
        <f>+AI4+AM4</f>
        <v>0</v>
      </c>
      <c r="AR4" s="18">
        <f>+AJ4+AN4</f>
        <v>19697868884.399998</v>
      </c>
      <c r="AS4" s="18">
        <f>+AO4+AK4</f>
        <v>393957377</v>
      </c>
      <c r="AT4" s="16">
        <v>0</v>
      </c>
      <c r="AU4" s="16"/>
      <c r="AV4" s="17">
        <v>6545052308</v>
      </c>
      <c r="AW4" s="17"/>
      <c r="AX4" s="17">
        <v>130901046.16</v>
      </c>
      <c r="AY4" s="18">
        <f aca="true" t="shared" si="0" ref="AY4:AY14">+AP4+AT4</f>
        <v>0</v>
      </c>
      <c r="AZ4" s="18">
        <f aca="true" t="shared" si="1" ref="AZ4:AZ14">+AQ4+AU4</f>
        <v>0</v>
      </c>
      <c r="BA4" s="18">
        <f aca="true" t="shared" si="2" ref="BA4:BA14">+AR4+AV4</f>
        <v>26242921192.399998</v>
      </c>
      <c r="BB4" s="18">
        <f aca="true" t="shared" si="3" ref="BB4:BB35">+AX4+AS4</f>
        <v>524858423.15999997</v>
      </c>
      <c r="BC4" s="16">
        <v>0</v>
      </c>
      <c r="BD4" s="16">
        <v>589054708</v>
      </c>
      <c r="BE4" s="17">
        <v>4262397901.06667</v>
      </c>
      <c r="BF4" s="17"/>
      <c r="BG4" s="17">
        <f>VLOOKUP(B4,'[1]REPNCT004ReporteAuxiliarContabl'!$A$21:$E$66,5,0)</f>
        <v>97029052</v>
      </c>
      <c r="BH4" s="18">
        <f aca="true" t="shared" si="4" ref="BH4:BH17">+AY4+BC4</f>
        <v>0</v>
      </c>
      <c r="BI4" s="18">
        <f aca="true" t="shared" si="5" ref="BI4:BI54">+AZ4+BD4</f>
        <v>589054708</v>
      </c>
      <c r="BJ4" s="18">
        <f aca="true" t="shared" si="6" ref="BJ4:BJ14">+BA4+BE4</f>
        <v>30505319093.466667</v>
      </c>
      <c r="BK4" s="18">
        <f aca="true" t="shared" si="7" ref="BK4:BK54">+BG4+BB4</f>
        <v>621887475.16</v>
      </c>
      <c r="BL4" s="16">
        <v>0</v>
      </c>
      <c r="BM4" s="16"/>
      <c r="BN4" s="17">
        <v>3272526154.0666666</v>
      </c>
      <c r="BO4" s="17">
        <v>65450523</v>
      </c>
      <c r="BP4" s="18">
        <f aca="true" t="shared" si="8" ref="BP4:BP14">+BH4+BL4</f>
        <v>0</v>
      </c>
      <c r="BQ4" s="18">
        <f aca="true" t="shared" si="9" ref="BQ4:BQ14">+BI4+BM4</f>
        <v>589054708</v>
      </c>
      <c r="BR4" s="18">
        <f aca="true" t="shared" si="10" ref="BR4:BR14">+BJ4+BN4</f>
        <v>33777845247.533333</v>
      </c>
      <c r="BS4" s="18">
        <f aca="true" t="shared" si="11" ref="BS4:BS35">+BO4+BK4</f>
        <v>687337998.16</v>
      </c>
      <c r="BT4" s="16">
        <v>0</v>
      </c>
      <c r="BU4" s="16"/>
      <c r="BV4" s="17">
        <v>3272526154.0666666</v>
      </c>
      <c r="BW4" s="17">
        <v>65450523.08133333</v>
      </c>
      <c r="BX4" s="18">
        <f>+BP4+BT4</f>
        <v>0</v>
      </c>
      <c r="BY4" s="18">
        <f>+BQ4+BU4</f>
        <v>589054708</v>
      </c>
      <c r="BZ4" s="18">
        <f>+BR4+BV4</f>
        <v>37050371401.6</v>
      </c>
      <c r="CA4" s="18">
        <f>+BW4+BS4</f>
        <v>752788521.2413332</v>
      </c>
    </row>
    <row r="5" spans="1:79" ht="12.75">
      <c r="A5" s="14">
        <v>8001240234</v>
      </c>
      <c r="B5" s="68">
        <v>800124023</v>
      </c>
      <c r="C5" s="20">
        <v>824276000</v>
      </c>
      <c r="D5" s="21" t="s">
        <v>149</v>
      </c>
      <c r="E5" s="64" t="s">
        <v>84</v>
      </c>
      <c r="F5" s="16">
        <v>0</v>
      </c>
      <c r="G5" s="16"/>
      <c r="H5" s="17">
        <v>176865981</v>
      </c>
      <c r="I5" s="16">
        <v>3537320</v>
      </c>
      <c r="J5" s="18">
        <f aca="true" t="shared" si="12" ref="J5:L52">F5</f>
        <v>0</v>
      </c>
      <c r="K5" s="18">
        <f t="shared" si="12"/>
        <v>0</v>
      </c>
      <c r="L5" s="18">
        <f t="shared" si="12"/>
        <v>176865981</v>
      </c>
      <c r="M5" s="18">
        <f aca="true" t="shared" si="13" ref="M5:M54">+I5</f>
        <v>3537320</v>
      </c>
      <c r="N5" s="16">
        <v>0</v>
      </c>
      <c r="O5" s="16"/>
      <c r="P5" s="17">
        <v>176865981</v>
      </c>
      <c r="Q5" s="17">
        <v>3537320</v>
      </c>
      <c r="R5" s="18">
        <f aca="true" t="shared" si="14" ref="R5:R54">+J5+N5</f>
        <v>0</v>
      </c>
      <c r="S5" s="18">
        <f aca="true" t="shared" si="15" ref="S5:S54">+K5+O5</f>
        <v>0</v>
      </c>
      <c r="T5" s="18">
        <f aca="true" t="shared" si="16" ref="T5:T54">+L5+P5</f>
        <v>353731962</v>
      </c>
      <c r="U5" s="18">
        <f aca="true" t="shared" si="17" ref="U5:U54">+M5+Q5</f>
        <v>7074640</v>
      </c>
      <c r="V5" s="16">
        <v>0</v>
      </c>
      <c r="W5" s="16">
        <v>0</v>
      </c>
      <c r="X5" s="17">
        <v>176865981</v>
      </c>
      <c r="Y5" s="17">
        <v>3537320</v>
      </c>
      <c r="Z5" s="18">
        <f aca="true" t="shared" si="18" ref="Z5:Z54">+R5+V5</f>
        <v>0</v>
      </c>
      <c r="AA5" s="18">
        <f aca="true" t="shared" si="19" ref="AA5:AA54">+S5+W5</f>
        <v>0</v>
      </c>
      <c r="AB5" s="18">
        <f aca="true" t="shared" si="20" ref="AB5:AB54">+T5+X5</f>
        <v>530597943</v>
      </c>
      <c r="AC5" s="18">
        <f aca="true" t="shared" si="21" ref="AC5:AC54">+U5+Y5</f>
        <v>10611960</v>
      </c>
      <c r="AD5" s="16">
        <v>0</v>
      </c>
      <c r="AE5" s="16"/>
      <c r="AF5" s="17">
        <v>176865981</v>
      </c>
      <c r="AG5" s="17">
        <v>3537320</v>
      </c>
      <c r="AH5" s="18">
        <f aca="true" t="shared" si="22" ref="AH5:AH54">+Z5+AD5</f>
        <v>0</v>
      </c>
      <c r="AI5" s="18">
        <f aca="true" t="shared" si="23" ref="AI5:AI54">+AA5+AE5</f>
        <v>0</v>
      </c>
      <c r="AJ5" s="18">
        <f aca="true" t="shared" si="24" ref="AJ5:AJ54">+AB5+AF5</f>
        <v>707463924</v>
      </c>
      <c r="AK5" s="18">
        <f aca="true" t="shared" si="25" ref="AK5:AK54">+AG5+AC5</f>
        <v>14149280</v>
      </c>
      <c r="AL5" s="16">
        <v>0</v>
      </c>
      <c r="AM5" s="16"/>
      <c r="AN5" s="17">
        <v>176865981</v>
      </c>
      <c r="AO5" s="17">
        <v>3537320</v>
      </c>
      <c r="AP5" s="18">
        <f aca="true" t="shared" si="26" ref="AP5:AP54">+AH5+AL5</f>
        <v>0</v>
      </c>
      <c r="AQ5" s="18">
        <f aca="true" t="shared" si="27" ref="AQ5:AQ54">+AI5+AM5</f>
        <v>0</v>
      </c>
      <c r="AR5" s="18">
        <f aca="true" t="shared" si="28" ref="AR5:AR54">+AJ5+AN5</f>
        <v>884329905</v>
      </c>
      <c r="AS5" s="18">
        <f aca="true" t="shared" si="29" ref="AS5:AS54">+AO5+AK5</f>
        <v>17686600</v>
      </c>
      <c r="AT5" s="16">
        <v>0</v>
      </c>
      <c r="AU5" s="16"/>
      <c r="AV5" s="17">
        <v>176865981</v>
      </c>
      <c r="AW5" s="17"/>
      <c r="AX5" s="17">
        <v>3537319.62</v>
      </c>
      <c r="AY5" s="18">
        <f t="shared" si="0"/>
        <v>0</v>
      </c>
      <c r="AZ5" s="18">
        <f t="shared" si="1"/>
        <v>0</v>
      </c>
      <c r="BA5" s="18">
        <f t="shared" si="2"/>
        <v>1061195886</v>
      </c>
      <c r="BB5" s="18">
        <f t="shared" si="3"/>
        <v>21223919.62</v>
      </c>
      <c r="BC5" s="16">
        <v>0</v>
      </c>
      <c r="BD5" s="16">
        <v>0</v>
      </c>
      <c r="BE5" s="17">
        <v>176865981</v>
      </c>
      <c r="BF5" s="17"/>
      <c r="BG5" s="17">
        <f>VLOOKUP(B5,'[1]REPNCT004ReporteAuxiliarContabl'!$A$21:$E$66,5,0)</f>
        <v>3537320</v>
      </c>
      <c r="BH5" s="18">
        <f t="shared" si="4"/>
        <v>0</v>
      </c>
      <c r="BI5" s="18">
        <f t="shared" si="5"/>
        <v>0</v>
      </c>
      <c r="BJ5" s="18">
        <f t="shared" si="6"/>
        <v>1238061867</v>
      </c>
      <c r="BK5" s="18">
        <f t="shared" si="7"/>
        <v>24761239.62</v>
      </c>
      <c r="BL5" s="16">
        <v>0</v>
      </c>
      <c r="BM5" s="16"/>
      <c r="BN5" s="17">
        <v>176865981</v>
      </c>
      <c r="BO5" s="17">
        <v>3537320</v>
      </c>
      <c r="BP5" s="18">
        <f t="shared" si="8"/>
        <v>0</v>
      </c>
      <c r="BQ5" s="18">
        <f t="shared" si="9"/>
        <v>0</v>
      </c>
      <c r="BR5" s="18">
        <f t="shared" si="10"/>
        <v>1414927848</v>
      </c>
      <c r="BS5" s="18">
        <f t="shared" si="11"/>
        <v>28298559.62</v>
      </c>
      <c r="BT5" s="16">
        <v>0</v>
      </c>
      <c r="BU5" s="16"/>
      <c r="BV5" s="17">
        <v>176865981</v>
      </c>
      <c r="BW5" s="17">
        <v>3537319.62</v>
      </c>
      <c r="BX5" s="18">
        <f aca="true" t="shared" si="30" ref="BX5:BX54">+BP5+BT5</f>
        <v>0</v>
      </c>
      <c r="BY5" s="18">
        <f aca="true" t="shared" si="31" ref="BY5:BY54">+BQ5+BU5</f>
        <v>0</v>
      </c>
      <c r="BZ5" s="18">
        <f aca="true" t="shared" si="32" ref="BZ5:BZ54">+BR5+BV5</f>
        <v>1591793829</v>
      </c>
      <c r="CA5" s="18">
        <f aca="true" t="shared" si="33" ref="CA5:CA54">+BW5+BS5</f>
        <v>31835879.240000002</v>
      </c>
    </row>
    <row r="6" spans="1:79" ht="12.75">
      <c r="A6" s="14">
        <v>8001448299</v>
      </c>
      <c r="B6" s="68">
        <v>800144829</v>
      </c>
      <c r="C6" s="20">
        <v>821400000</v>
      </c>
      <c r="D6" s="21" t="s">
        <v>150</v>
      </c>
      <c r="E6" s="71" t="s">
        <v>146</v>
      </c>
      <c r="F6" s="16">
        <v>0</v>
      </c>
      <c r="G6" s="16"/>
      <c r="H6" s="17">
        <v>1110055653.6</v>
      </c>
      <c r="I6" s="16">
        <v>22201113</v>
      </c>
      <c r="J6" s="18">
        <f t="shared" si="12"/>
        <v>0</v>
      </c>
      <c r="K6" s="18">
        <f t="shared" si="12"/>
        <v>0</v>
      </c>
      <c r="L6" s="18">
        <f t="shared" si="12"/>
        <v>1110055653.6</v>
      </c>
      <c r="M6" s="18">
        <f t="shared" si="13"/>
        <v>22201113</v>
      </c>
      <c r="N6" s="16">
        <v>0</v>
      </c>
      <c r="O6" s="16"/>
      <c r="P6" s="17">
        <v>2220111307.2</v>
      </c>
      <c r="Q6" s="17">
        <v>44402226</v>
      </c>
      <c r="R6" s="18">
        <f t="shared" si="14"/>
        <v>0</v>
      </c>
      <c r="S6" s="18">
        <f t="shared" si="15"/>
        <v>0</v>
      </c>
      <c r="T6" s="18">
        <f t="shared" si="16"/>
        <v>3330166960.7999997</v>
      </c>
      <c r="U6" s="18">
        <f t="shared" si="17"/>
        <v>66603339</v>
      </c>
      <c r="V6" s="16">
        <v>0</v>
      </c>
      <c r="W6" s="16">
        <v>895781688</v>
      </c>
      <c r="X6" s="17">
        <v>1110055653.6</v>
      </c>
      <c r="Y6" s="17">
        <v>40116747</v>
      </c>
      <c r="Z6" s="18">
        <f t="shared" si="18"/>
        <v>0</v>
      </c>
      <c r="AA6" s="18">
        <f t="shared" si="19"/>
        <v>895781688</v>
      </c>
      <c r="AB6" s="18">
        <f t="shared" si="20"/>
        <v>4440222614.4</v>
      </c>
      <c r="AC6" s="18">
        <f t="shared" si="21"/>
        <v>106720086</v>
      </c>
      <c r="AD6" s="16">
        <v>0</v>
      </c>
      <c r="AE6" s="16"/>
      <c r="AF6" s="17">
        <v>1110055653.6</v>
      </c>
      <c r="AG6" s="17">
        <v>22201113</v>
      </c>
      <c r="AH6" s="18">
        <f t="shared" si="22"/>
        <v>0</v>
      </c>
      <c r="AI6" s="18">
        <f t="shared" si="23"/>
        <v>895781688</v>
      </c>
      <c r="AJ6" s="18">
        <f t="shared" si="24"/>
        <v>5550278268</v>
      </c>
      <c r="AK6" s="18">
        <f t="shared" si="25"/>
        <v>128921199</v>
      </c>
      <c r="AL6" s="16">
        <v>0</v>
      </c>
      <c r="AM6" s="16"/>
      <c r="AN6" s="17">
        <v>1546129237.6</v>
      </c>
      <c r="AO6" s="17">
        <v>30922585</v>
      </c>
      <c r="AP6" s="18">
        <f t="shared" si="26"/>
        <v>0</v>
      </c>
      <c r="AQ6" s="18">
        <f t="shared" si="27"/>
        <v>895781688</v>
      </c>
      <c r="AR6" s="18">
        <f t="shared" si="28"/>
        <v>7096407505.6</v>
      </c>
      <c r="AS6" s="18">
        <f t="shared" si="29"/>
        <v>159843784</v>
      </c>
      <c r="AT6" s="16">
        <v>0</v>
      </c>
      <c r="AU6" s="16"/>
      <c r="AV6" s="17">
        <v>2220111308</v>
      </c>
      <c r="AW6" s="17"/>
      <c r="AX6" s="17">
        <v>44402226.160000004</v>
      </c>
      <c r="AY6" s="18">
        <f t="shared" si="0"/>
        <v>0</v>
      </c>
      <c r="AZ6" s="18">
        <f t="shared" si="1"/>
        <v>895781688</v>
      </c>
      <c r="BA6" s="18">
        <f t="shared" si="2"/>
        <v>9316518813.6</v>
      </c>
      <c r="BB6" s="18">
        <f t="shared" si="3"/>
        <v>204246010.16</v>
      </c>
      <c r="BC6" s="16">
        <v>0</v>
      </c>
      <c r="BD6" s="16">
        <v>199810018</v>
      </c>
      <c r="BE6" s="17">
        <v>2336152086.6</v>
      </c>
      <c r="BF6" s="17"/>
      <c r="BG6" s="17">
        <f>VLOOKUP(B6,'[1]REPNCT004ReporteAuxiliarContabl'!$A$21:$E$66,5,0)</f>
        <v>50719242</v>
      </c>
      <c r="BH6" s="18">
        <f t="shared" si="4"/>
        <v>0</v>
      </c>
      <c r="BI6" s="18">
        <f t="shared" si="5"/>
        <v>1095591706</v>
      </c>
      <c r="BJ6" s="18">
        <f t="shared" si="6"/>
        <v>11652670900.2</v>
      </c>
      <c r="BK6" s="18">
        <f t="shared" si="7"/>
        <v>254965252.16</v>
      </c>
      <c r="BL6" s="16">
        <v>0</v>
      </c>
      <c r="BM6" s="16"/>
      <c r="BN6" s="17">
        <v>1110055653.6</v>
      </c>
      <c r="BO6" s="17">
        <v>22201113</v>
      </c>
      <c r="BP6" s="18">
        <f t="shared" si="8"/>
        <v>0</v>
      </c>
      <c r="BQ6" s="18">
        <f t="shared" si="9"/>
        <v>1095591706</v>
      </c>
      <c r="BR6" s="18">
        <f t="shared" si="10"/>
        <v>12762726553.800001</v>
      </c>
      <c r="BS6" s="18">
        <f t="shared" si="11"/>
        <v>277166365.15999997</v>
      </c>
      <c r="BT6" s="16">
        <v>0</v>
      </c>
      <c r="BU6" s="16"/>
      <c r="BV6" s="17">
        <f>1110055653.6+28165496</f>
        <v>1138221149.6</v>
      </c>
      <c r="BW6" s="17">
        <v>22201113.071999997</v>
      </c>
      <c r="BX6" s="18">
        <f t="shared" si="30"/>
        <v>0</v>
      </c>
      <c r="BY6" s="18">
        <f t="shared" si="31"/>
        <v>1095591706</v>
      </c>
      <c r="BZ6" s="18">
        <f t="shared" si="32"/>
        <v>13900947703.400002</v>
      </c>
      <c r="CA6" s="18">
        <f t="shared" si="33"/>
        <v>299367478.232</v>
      </c>
    </row>
    <row r="7" spans="1:80" ht="12.75">
      <c r="A7" s="20">
        <v>8001631300</v>
      </c>
      <c r="B7" s="68">
        <v>800163130</v>
      </c>
      <c r="C7" s="20">
        <v>129254000</v>
      </c>
      <c r="D7" s="21" t="s">
        <v>151</v>
      </c>
      <c r="E7" s="71" t="s">
        <v>172</v>
      </c>
      <c r="F7" s="16">
        <v>0</v>
      </c>
      <c r="G7" s="16"/>
      <c r="H7" s="17">
        <v>826347588.3333334</v>
      </c>
      <c r="I7" s="16">
        <v>16526952</v>
      </c>
      <c r="J7" s="18">
        <f t="shared" si="12"/>
        <v>0</v>
      </c>
      <c r="K7" s="18">
        <f t="shared" si="12"/>
        <v>0</v>
      </c>
      <c r="L7" s="18">
        <f t="shared" si="12"/>
        <v>826347588.3333334</v>
      </c>
      <c r="M7" s="18">
        <f t="shared" si="13"/>
        <v>16526952</v>
      </c>
      <c r="N7" s="16">
        <v>0</v>
      </c>
      <c r="O7" s="16"/>
      <c r="P7" s="17">
        <v>1652695176.6666667</v>
      </c>
      <c r="Q7" s="17">
        <v>33053904</v>
      </c>
      <c r="R7" s="18">
        <f t="shared" si="14"/>
        <v>0</v>
      </c>
      <c r="S7" s="18">
        <f t="shared" si="15"/>
        <v>0</v>
      </c>
      <c r="T7" s="18">
        <f t="shared" si="16"/>
        <v>2479042765</v>
      </c>
      <c r="U7" s="18">
        <f t="shared" si="17"/>
        <v>49580856</v>
      </c>
      <c r="V7" s="16">
        <v>0</v>
      </c>
      <c r="W7" s="16">
        <v>0</v>
      </c>
      <c r="X7" s="17">
        <v>826347588.3333334</v>
      </c>
      <c r="Y7" s="17">
        <v>16526952</v>
      </c>
      <c r="Z7" s="18">
        <f t="shared" si="18"/>
        <v>0</v>
      </c>
      <c r="AA7" s="18">
        <f t="shared" si="19"/>
        <v>0</v>
      </c>
      <c r="AB7" s="18">
        <f t="shared" si="20"/>
        <v>3305390353.3333335</v>
      </c>
      <c r="AC7" s="18">
        <f t="shared" si="21"/>
        <v>66107808</v>
      </c>
      <c r="AD7" s="16">
        <v>0</v>
      </c>
      <c r="AE7" s="16"/>
      <c r="AF7" s="17">
        <v>826347588.3333334</v>
      </c>
      <c r="AG7" s="17">
        <v>16526952</v>
      </c>
      <c r="AH7" s="18">
        <f t="shared" si="22"/>
        <v>0</v>
      </c>
      <c r="AI7" s="18">
        <f t="shared" si="23"/>
        <v>0</v>
      </c>
      <c r="AJ7" s="18">
        <f t="shared" si="24"/>
        <v>4131737941.666667</v>
      </c>
      <c r="AK7" s="18">
        <f t="shared" si="25"/>
        <v>82634760</v>
      </c>
      <c r="AL7" s="16">
        <v>0</v>
      </c>
      <c r="AM7" s="16"/>
      <c r="AN7" s="17">
        <v>842029444.3333334</v>
      </c>
      <c r="AO7" s="17">
        <v>16840589</v>
      </c>
      <c r="AP7" s="18">
        <f t="shared" si="26"/>
        <v>0</v>
      </c>
      <c r="AQ7" s="18">
        <f t="shared" si="27"/>
        <v>0</v>
      </c>
      <c r="AR7" s="18">
        <f t="shared" si="28"/>
        <v>4973767386</v>
      </c>
      <c r="AS7" s="18">
        <f t="shared" si="29"/>
        <v>99475349</v>
      </c>
      <c r="AT7" s="16">
        <v>0</v>
      </c>
      <c r="AU7" s="16"/>
      <c r="AV7" s="17">
        <v>1652695176</v>
      </c>
      <c r="AW7" s="17"/>
      <c r="AX7" s="17">
        <v>33053903.52</v>
      </c>
      <c r="AY7" s="18">
        <f t="shared" si="0"/>
        <v>0</v>
      </c>
      <c r="AZ7" s="18">
        <f t="shared" si="1"/>
        <v>0</v>
      </c>
      <c r="BA7" s="18">
        <f t="shared" si="2"/>
        <v>6626462562</v>
      </c>
      <c r="BB7" s="18">
        <f t="shared" si="3"/>
        <v>132529252.52</v>
      </c>
      <c r="BC7" s="16">
        <v>0</v>
      </c>
      <c r="BD7" s="16">
        <v>148742566</v>
      </c>
      <c r="BE7" s="17">
        <v>2025284085.333333</v>
      </c>
      <c r="BF7" s="17"/>
      <c r="BG7" s="17">
        <f>VLOOKUP(B7,'[1]REPNCT004ReporteAuxiliarContabl'!$A$21:$E$66,5,0)</f>
        <v>43480533</v>
      </c>
      <c r="BH7" s="18">
        <f t="shared" si="4"/>
        <v>0</v>
      </c>
      <c r="BI7" s="18">
        <f t="shared" si="5"/>
        <v>148742566</v>
      </c>
      <c r="BJ7" s="18">
        <f t="shared" si="6"/>
        <v>8651746647.333332</v>
      </c>
      <c r="BK7" s="18">
        <f t="shared" si="7"/>
        <v>176009785.51999998</v>
      </c>
      <c r="BL7" s="16">
        <v>0</v>
      </c>
      <c r="BM7" s="16"/>
      <c r="BN7" s="17">
        <v>826347588.3333334</v>
      </c>
      <c r="BO7" s="17">
        <v>16526952</v>
      </c>
      <c r="BP7" s="18">
        <f t="shared" si="8"/>
        <v>0</v>
      </c>
      <c r="BQ7" s="18">
        <f t="shared" si="9"/>
        <v>148742566</v>
      </c>
      <c r="BR7" s="18">
        <f t="shared" si="10"/>
        <v>9478094235.666666</v>
      </c>
      <c r="BS7" s="18">
        <f t="shared" si="11"/>
        <v>192536737.51999998</v>
      </c>
      <c r="BT7" s="16">
        <v>0</v>
      </c>
      <c r="BU7" s="16"/>
      <c r="BV7" s="17">
        <v>826347588.3333334</v>
      </c>
      <c r="BW7" s="17">
        <v>16526951.766666668</v>
      </c>
      <c r="BX7" s="18">
        <f t="shared" si="30"/>
        <v>0</v>
      </c>
      <c r="BY7" s="18">
        <f t="shared" si="31"/>
        <v>148742566</v>
      </c>
      <c r="BZ7" s="18">
        <f t="shared" si="32"/>
        <v>10304441824</v>
      </c>
      <c r="CA7" s="18">
        <f>+BW7+BS7</f>
        <v>209063689.28666666</v>
      </c>
      <c r="CB7" s="87"/>
    </row>
    <row r="8" spans="1:81" ht="12.75">
      <c r="A8" s="20"/>
      <c r="B8" s="68">
        <v>800173719</v>
      </c>
      <c r="C8" s="20">
        <v>825873000</v>
      </c>
      <c r="D8" s="21" t="s">
        <v>171</v>
      </c>
      <c r="E8" s="71" t="s">
        <v>175</v>
      </c>
      <c r="F8" s="16">
        <v>0</v>
      </c>
      <c r="G8" s="16"/>
      <c r="H8" s="17">
        <v>0</v>
      </c>
      <c r="I8" s="16">
        <v>0</v>
      </c>
      <c r="J8" s="18"/>
      <c r="K8" s="18"/>
      <c r="L8" s="18"/>
      <c r="M8" s="18">
        <f t="shared" si="13"/>
        <v>0</v>
      </c>
      <c r="N8" s="16">
        <v>0</v>
      </c>
      <c r="O8" s="16"/>
      <c r="P8" s="17">
        <v>0</v>
      </c>
      <c r="Q8" s="17">
        <v>0</v>
      </c>
      <c r="R8" s="18"/>
      <c r="S8" s="18"/>
      <c r="T8" s="18"/>
      <c r="U8" s="18">
        <f t="shared" si="17"/>
        <v>0</v>
      </c>
      <c r="V8" s="16">
        <v>0</v>
      </c>
      <c r="W8" s="16">
        <v>0</v>
      </c>
      <c r="X8" s="17">
        <v>0</v>
      </c>
      <c r="Y8" s="17">
        <v>0</v>
      </c>
      <c r="Z8" s="18">
        <f t="shared" si="18"/>
        <v>0</v>
      </c>
      <c r="AA8" s="18">
        <f t="shared" si="19"/>
        <v>0</v>
      </c>
      <c r="AB8" s="18">
        <f t="shared" si="20"/>
        <v>0</v>
      </c>
      <c r="AC8" s="18">
        <f t="shared" si="21"/>
        <v>0</v>
      </c>
      <c r="AD8" s="16">
        <v>0</v>
      </c>
      <c r="AE8" s="16"/>
      <c r="AF8" s="17">
        <v>0</v>
      </c>
      <c r="AG8" s="17">
        <v>0</v>
      </c>
      <c r="AH8" s="18">
        <f t="shared" si="22"/>
        <v>0</v>
      </c>
      <c r="AI8" s="18">
        <f t="shared" si="23"/>
        <v>0</v>
      </c>
      <c r="AJ8" s="18">
        <f t="shared" si="24"/>
        <v>0</v>
      </c>
      <c r="AK8" s="18">
        <f t="shared" si="25"/>
        <v>0</v>
      </c>
      <c r="AL8" s="16">
        <v>0</v>
      </c>
      <c r="AM8" s="16"/>
      <c r="AN8" s="17">
        <v>0</v>
      </c>
      <c r="AO8" s="17">
        <v>0</v>
      </c>
      <c r="AP8" s="18">
        <f t="shared" si="26"/>
        <v>0</v>
      </c>
      <c r="AQ8" s="18">
        <f t="shared" si="27"/>
        <v>0</v>
      </c>
      <c r="AR8" s="18">
        <f t="shared" si="28"/>
        <v>0</v>
      </c>
      <c r="AS8" s="18">
        <f t="shared" si="29"/>
        <v>0</v>
      </c>
      <c r="AT8" s="16">
        <v>0</v>
      </c>
      <c r="AU8" s="16"/>
      <c r="AV8" s="17">
        <v>0</v>
      </c>
      <c r="AW8" s="17"/>
      <c r="AX8" s="17">
        <v>0</v>
      </c>
      <c r="AY8" s="18">
        <f t="shared" si="0"/>
        <v>0</v>
      </c>
      <c r="AZ8" s="18">
        <f t="shared" si="1"/>
        <v>0</v>
      </c>
      <c r="BA8" s="18">
        <f t="shared" si="2"/>
        <v>0</v>
      </c>
      <c r="BB8" s="18">
        <f t="shared" si="3"/>
        <v>0</v>
      </c>
      <c r="BC8" s="16">
        <v>0</v>
      </c>
      <c r="BD8" s="16">
        <v>0</v>
      </c>
      <c r="BE8" s="17">
        <v>0</v>
      </c>
      <c r="BF8" s="17"/>
      <c r="BG8" s="17">
        <v>0</v>
      </c>
      <c r="BH8" s="18">
        <f t="shared" si="4"/>
        <v>0</v>
      </c>
      <c r="BI8" s="18">
        <f t="shared" si="5"/>
        <v>0</v>
      </c>
      <c r="BJ8" s="18">
        <f t="shared" si="6"/>
        <v>0</v>
      </c>
      <c r="BK8" s="18">
        <f t="shared" si="7"/>
        <v>0</v>
      </c>
      <c r="BL8" s="16">
        <v>0</v>
      </c>
      <c r="BM8" s="16"/>
      <c r="BN8" s="17">
        <v>0</v>
      </c>
      <c r="BO8" s="17">
        <v>0</v>
      </c>
      <c r="BP8" s="18">
        <f t="shared" si="8"/>
        <v>0</v>
      </c>
      <c r="BQ8" s="18">
        <f t="shared" si="9"/>
        <v>0</v>
      </c>
      <c r="BR8" s="18">
        <f t="shared" si="10"/>
        <v>0</v>
      </c>
      <c r="BS8" s="18">
        <f t="shared" si="11"/>
        <v>0</v>
      </c>
      <c r="BT8" s="16">
        <v>0</v>
      </c>
      <c r="BU8" s="16"/>
      <c r="BV8" s="17">
        <v>0</v>
      </c>
      <c r="BW8" s="17">
        <v>0</v>
      </c>
      <c r="BX8" s="18">
        <f t="shared" si="30"/>
        <v>0</v>
      </c>
      <c r="BY8" s="18">
        <f t="shared" si="31"/>
        <v>0</v>
      </c>
      <c r="BZ8" s="18">
        <f t="shared" si="32"/>
        <v>0</v>
      </c>
      <c r="CA8" s="18">
        <f t="shared" si="33"/>
        <v>0</v>
      </c>
      <c r="CC8" s="38"/>
    </row>
    <row r="9" spans="1:79" ht="12.75">
      <c r="A9" s="14">
        <v>8002253408</v>
      </c>
      <c r="B9" s="68">
        <v>800225340</v>
      </c>
      <c r="C9" s="20">
        <v>821700000</v>
      </c>
      <c r="D9" s="21" t="s">
        <v>152</v>
      </c>
      <c r="E9" s="71" t="s">
        <v>174</v>
      </c>
      <c r="F9" s="16">
        <v>0</v>
      </c>
      <c r="G9" s="16"/>
      <c r="H9" s="17">
        <v>753443820.3333334</v>
      </c>
      <c r="I9" s="16">
        <v>15068876</v>
      </c>
      <c r="J9" s="18">
        <f t="shared" si="12"/>
        <v>0</v>
      </c>
      <c r="K9" s="18">
        <f t="shared" si="12"/>
        <v>0</v>
      </c>
      <c r="L9" s="18">
        <f t="shared" si="12"/>
        <v>753443820.3333334</v>
      </c>
      <c r="M9" s="18">
        <f t="shared" si="13"/>
        <v>15068876</v>
      </c>
      <c r="N9" s="16">
        <v>0</v>
      </c>
      <c r="O9" s="16"/>
      <c r="P9" s="17">
        <v>1506887640.6666667</v>
      </c>
      <c r="Q9" s="17">
        <v>30137753</v>
      </c>
      <c r="R9" s="18">
        <f t="shared" si="14"/>
        <v>0</v>
      </c>
      <c r="S9" s="18">
        <f t="shared" si="15"/>
        <v>0</v>
      </c>
      <c r="T9" s="18">
        <f t="shared" si="16"/>
        <v>2260331461</v>
      </c>
      <c r="U9" s="18">
        <f t="shared" si="17"/>
        <v>45206629</v>
      </c>
      <c r="V9" s="16">
        <v>0</v>
      </c>
      <c r="W9" s="16">
        <v>0</v>
      </c>
      <c r="X9" s="17">
        <v>753443820.3333334</v>
      </c>
      <c r="Y9" s="17">
        <v>15068876</v>
      </c>
      <c r="Z9" s="18">
        <f t="shared" si="18"/>
        <v>0</v>
      </c>
      <c r="AA9" s="18">
        <f t="shared" si="19"/>
        <v>0</v>
      </c>
      <c r="AB9" s="18">
        <f t="shared" si="20"/>
        <v>3013775281.3333335</v>
      </c>
      <c r="AC9" s="18">
        <f t="shared" si="21"/>
        <v>60275505</v>
      </c>
      <c r="AD9" s="16">
        <v>0</v>
      </c>
      <c r="AE9" s="16"/>
      <c r="AF9" s="17">
        <v>753443820.3333334</v>
      </c>
      <c r="AG9" s="17">
        <v>15068876</v>
      </c>
      <c r="AH9" s="18">
        <f t="shared" si="22"/>
        <v>0</v>
      </c>
      <c r="AI9" s="18">
        <f t="shared" si="23"/>
        <v>0</v>
      </c>
      <c r="AJ9" s="18">
        <f t="shared" si="24"/>
        <v>3767219101.666667</v>
      </c>
      <c r="AK9" s="18">
        <f t="shared" si="25"/>
        <v>75344381</v>
      </c>
      <c r="AL9" s="16">
        <v>0</v>
      </c>
      <c r="AM9" s="16"/>
      <c r="AN9" s="17">
        <v>4560435403.333333</v>
      </c>
      <c r="AO9" s="17">
        <v>91208708</v>
      </c>
      <c r="AP9" s="18">
        <f t="shared" si="26"/>
        <v>0</v>
      </c>
      <c r="AQ9" s="18">
        <f t="shared" si="27"/>
        <v>0</v>
      </c>
      <c r="AR9" s="18">
        <f t="shared" si="28"/>
        <v>8327654505</v>
      </c>
      <c r="AS9" s="18">
        <f t="shared" si="29"/>
        <v>166553089</v>
      </c>
      <c r="AT9" s="16">
        <v>0</v>
      </c>
      <c r="AU9" s="16"/>
      <c r="AV9" s="17">
        <v>1506887640</v>
      </c>
      <c r="AW9" s="17"/>
      <c r="AX9" s="17">
        <v>30137752.8</v>
      </c>
      <c r="AY9" s="18">
        <f t="shared" si="0"/>
        <v>0</v>
      </c>
      <c r="AZ9" s="18">
        <f t="shared" si="1"/>
        <v>0</v>
      </c>
      <c r="BA9" s="18">
        <f t="shared" si="2"/>
        <v>9834542145</v>
      </c>
      <c r="BB9" s="18">
        <f t="shared" si="3"/>
        <v>196690841.8</v>
      </c>
      <c r="BC9" s="16">
        <v>0</v>
      </c>
      <c r="BD9" s="16">
        <v>135619888</v>
      </c>
      <c r="BE9" s="17">
        <v>1984366132.333333</v>
      </c>
      <c r="BF9" s="17"/>
      <c r="BG9" s="17">
        <f>VLOOKUP(B9,'[1]REPNCT004ReporteAuxiliarContabl'!$A$21:$E$66,5,0)</f>
        <v>42399721</v>
      </c>
      <c r="BH9" s="18">
        <f t="shared" si="4"/>
        <v>0</v>
      </c>
      <c r="BI9" s="18">
        <f t="shared" si="5"/>
        <v>135619888</v>
      </c>
      <c r="BJ9" s="18">
        <f t="shared" si="6"/>
        <v>11818908277.333332</v>
      </c>
      <c r="BK9" s="18">
        <f t="shared" si="7"/>
        <v>239090562.8</v>
      </c>
      <c r="BL9" s="16">
        <v>0</v>
      </c>
      <c r="BM9" s="16"/>
      <c r="BN9" s="17">
        <v>753443820.3333334</v>
      </c>
      <c r="BO9" s="17">
        <v>15068876</v>
      </c>
      <c r="BP9" s="18">
        <f t="shared" si="8"/>
        <v>0</v>
      </c>
      <c r="BQ9" s="18">
        <f t="shared" si="9"/>
        <v>135619888</v>
      </c>
      <c r="BR9" s="18">
        <f t="shared" si="10"/>
        <v>12572352097.666666</v>
      </c>
      <c r="BS9" s="18">
        <f t="shared" si="11"/>
        <v>254159438.8</v>
      </c>
      <c r="BT9" s="16">
        <v>0</v>
      </c>
      <c r="BU9" s="16"/>
      <c r="BV9" s="17">
        <v>753443820.3333334</v>
      </c>
      <c r="BW9" s="17">
        <v>15068876.406666668</v>
      </c>
      <c r="BX9" s="18">
        <f t="shared" si="30"/>
        <v>0</v>
      </c>
      <c r="BY9" s="18">
        <f t="shared" si="31"/>
        <v>135619888</v>
      </c>
      <c r="BZ9" s="18">
        <f t="shared" si="32"/>
        <v>13325795918</v>
      </c>
      <c r="CA9" s="18">
        <f t="shared" si="33"/>
        <v>269228315.2066667</v>
      </c>
    </row>
    <row r="10" spans="1:79" ht="12.75">
      <c r="A10" s="14">
        <v>8002479401</v>
      </c>
      <c r="B10" s="68">
        <v>800247940</v>
      </c>
      <c r="C10" s="20">
        <v>824086000</v>
      </c>
      <c r="D10" s="21" t="s">
        <v>153</v>
      </c>
      <c r="E10" s="64" t="s">
        <v>12</v>
      </c>
      <c r="F10" s="16">
        <v>0</v>
      </c>
      <c r="G10" s="16"/>
      <c r="H10" s="17">
        <v>126538698</v>
      </c>
      <c r="I10" s="16">
        <v>2530774</v>
      </c>
      <c r="J10" s="18">
        <f t="shared" si="12"/>
        <v>0</v>
      </c>
      <c r="K10" s="18">
        <f t="shared" si="12"/>
        <v>0</v>
      </c>
      <c r="L10" s="18">
        <f t="shared" si="12"/>
        <v>126538698</v>
      </c>
      <c r="M10" s="18">
        <f t="shared" si="13"/>
        <v>2530774</v>
      </c>
      <c r="N10" s="16">
        <v>0</v>
      </c>
      <c r="O10" s="16"/>
      <c r="P10" s="17">
        <v>126538698</v>
      </c>
      <c r="Q10" s="17">
        <v>2530774</v>
      </c>
      <c r="R10" s="18">
        <f t="shared" si="14"/>
        <v>0</v>
      </c>
      <c r="S10" s="18">
        <f t="shared" si="15"/>
        <v>0</v>
      </c>
      <c r="T10" s="18">
        <f t="shared" si="16"/>
        <v>253077396</v>
      </c>
      <c r="U10" s="18">
        <f t="shared" si="17"/>
        <v>5061548</v>
      </c>
      <c r="V10" s="16">
        <v>0</v>
      </c>
      <c r="W10" s="16">
        <v>0</v>
      </c>
      <c r="X10" s="17">
        <v>126538698</v>
      </c>
      <c r="Y10" s="17">
        <v>2530774</v>
      </c>
      <c r="Z10" s="18">
        <f t="shared" si="18"/>
        <v>0</v>
      </c>
      <c r="AA10" s="18">
        <f t="shared" si="19"/>
        <v>0</v>
      </c>
      <c r="AB10" s="18">
        <f t="shared" si="20"/>
        <v>379616094</v>
      </c>
      <c r="AC10" s="18">
        <f t="shared" si="21"/>
        <v>7592322</v>
      </c>
      <c r="AD10" s="16">
        <v>0</v>
      </c>
      <c r="AE10" s="16"/>
      <c r="AF10" s="17">
        <v>126538698</v>
      </c>
      <c r="AG10" s="17">
        <v>2530774</v>
      </c>
      <c r="AH10" s="18">
        <f t="shared" si="22"/>
        <v>0</v>
      </c>
      <c r="AI10" s="18">
        <f t="shared" si="23"/>
        <v>0</v>
      </c>
      <c r="AJ10" s="18">
        <f t="shared" si="24"/>
        <v>506154792</v>
      </c>
      <c r="AK10" s="18">
        <f t="shared" si="25"/>
        <v>10123096</v>
      </c>
      <c r="AL10" s="16">
        <v>0</v>
      </c>
      <c r="AM10" s="16"/>
      <c r="AN10" s="17">
        <v>126538698</v>
      </c>
      <c r="AO10" s="17">
        <v>2530774</v>
      </c>
      <c r="AP10" s="18">
        <f t="shared" si="26"/>
        <v>0</v>
      </c>
      <c r="AQ10" s="18">
        <f t="shared" si="27"/>
        <v>0</v>
      </c>
      <c r="AR10" s="18">
        <f t="shared" si="28"/>
        <v>632693490</v>
      </c>
      <c r="AS10" s="18">
        <f t="shared" si="29"/>
        <v>12653870</v>
      </c>
      <c r="AT10" s="16">
        <v>0</v>
      </c>
      <c r="AU10" s="16"/>
      <c r="AV10" s="17">
        <v>126538698</v>
      </c>
      <c r="AW10" s="17"/>
      <c r="AX10" s="17">
        <v>2530773.96</v>
      </c>
      <c r="AY10" s="18">
        <f t="shared" si="0"/>
        <v>0</v>
      </c>
      <c r="AZ10" s="18">
        <f t="shared" si="1"/>
        <v>0</v>
      </c>
      <c r="BA10" s="18">
        <f t="shared" si="2"/>
        <v>759232188</v>
      </c>
      <c r="BB10" s="18">
        <f t="shared" si="3"/>
        <v>15184643.96</v>
      </c>
      <c r="BC10" s="16">
        <v>0</v>
      </c>
      <c r="BD10" s="16">
        <v>0</v>
      </c>
      <c r="BE10" s="17">
        <v>126538698</v>
      </c>
      <c r="BF10" s="17"/>
      <c r="BG10" s="17">
        <f>VLOOKUP(B10,'[1]REPNCT004ReporteAuxiliarContabl'!$A$21:$E$66,5,0)</f>
        <v>2530774</v>
      </c>
      <c r="BH10" s="18">
        <f t="shared" si="4"/>
        <v>0</v>
      </c>
      <c r="BI10" s="18">
        <f t="shared" si="5"/>
        <v>0</v>
      </c>
      <c r="BJ10" s="18">
        <f t="shared" si="6"/>
        <v>885770886</v>
      </c>
      <c r="BK10" s="18">
        <f t="shared" si="7"/>
        <v>17715417.96</v>
      </c>
      <c r="BL10" s="16">
        <v>0</v>
      </c>
      <c r="BM10" s="16"/>
      <c r="BN10" s="17">
        <v>126538698</v>
      </c>
      <c r="BO10" s="17">
        <v>2530774</v>
      </c>
      <c r="BP10" s="18">
        <f t="shared" si="8"/>
        <v>0</v>
      </c>
      <c r="BQ10" s="18">
        <f t="shared" si="9"/>
        <v>0</v>
      </c>
      <c r="BR10" s="18">
        <f t="shared" si="10"/>
        <v>1012309584</v>
      </c>
      <c r="BS10" s="18">
        <f t="shared" si="11"/>
        <v>20246191.96</v>
      </c>
      <c r="BT10" s="16">
        <v>0</v>
      </c>
      <c r="BU10" s="16"/>
      <c r="BV10" s="17">
        <v>126538698</v>
      </c>
      <c r="BW10" s="17">
        <v>2530773.96</v>
      </c>
      <c r="BX10" s="18">
        <f t="shared" si="30"/>
        <v>0</v>
      </c>
      <c r="BY10" s="18">
        <f t="shared" si="31"/>
        <v>0</v>
      </c>
      <c r="BZ10" s="18">
        <f t="shared" si="32"/>
        <v>1138848282</v>
      </c>
      <c r="CA10" s="18">
        <f t="shared" si="33"/>
        <v>22776965.92</v>
      </c>
    </row>
    <row r="11" spans="1:79" ht="12.75">
      <c r="A11" s="14"/>
      <c r="B11" s="68">
        <v>800248004</v>
      </c>
      <c r="C11" s="20">
        <v>825717000</v>
      </c>
      <c r="D11" s="21" t="s">
        <v>142</v>
      </c>
      <c r="E11" s="64" t="s">
        <v>178</v>
      </c>
      <c r="F11" s="16">
        <v>0</v>
      </c>
      <c r="G11" s="16"/>
      <c r="H11" s="17">
        <v>0</v>
      </c>
      <c r="I11" s="16">
        <v>3229967.21</v>
      </c>
      <c r="J11" s="18"/>
      <c r="K11" s="18"/>
      <c r="L11" s="18">
        <f t="shared" si="12"/>
        <v>0</v>
      </c>
      <c r="M11" s="18">
        <f t="shared" si="13"/>
        <v>3229967.21</v>
      </c>
      <c r="N11" s="16">
        <v>0</v>
      </c>
      <c r="O11" s="16"/>
      <c r="P11" s="17">
        <v>0</v>
      </c>
      <c r="Q11" s="17">
        <v>23297855.87</v>
      </c>
      <c r="R11" s="18"/>
      <c r="S11" s="18"/>
      <c r="T11" s="18">
        <f t="shared" si="16"/>
        <v>0</v>
      </c>
      <c r="U11" s="18">
        <f t="shared" si="17"/>
        <v>26527823.080000002</v>
      </c>
      <c r="V11" s="16">
        <v>0</v>
      </c>
      <c r="W11" s="16">
        <v>0</v>
      </c>
      <c r="X11" s="17">
        <v>0</v>
      </c>
      <c r="Y11" s="17">
        <v>3625114.03</v>
      </c>
      <c r="Z11" s="18">
        <f t="shared" si="18"/>
        <v>0</v>
      </c>
      <c r="AA11" s="18">
        <f t="shared" si="19"/>
        <v>0</v>
      </c>
      <c r="AB11" s="18">
        <f t="shared" si="20"/>
        <v>0</v>
      </c>
      <c r="AC11" s="18">
        <f t="shared" si="21"/>
        <v>30152937.110000003</v>
      </c>
      <c r="AD11" s="16">
        <v>0</v>
      </c>
      <c r="AE11" s="16"/>
      <c r="AF11" s="17">
        <v>0</v>
      </c>
      <c r="AG11" s="17">
        <v>3495139.15</v>
      </c>
      <c r="AH11" s="18">
        <f t="shared" si="22"/>
        <v>0</v>
      </c>
      <c r="AI11" s="18">
        <f t="shared" si="23"/>
        <v>0</v>
      </c>
      <c r="AJ11" s="18">
        <f t="shared" si="24"/>
        <v>0</v>
      </c>
      <c r="AK11" s="18">
        <f t="shared" si="25"/>
        <v>33648076.260000005</v>
      </c>
      <c r="AL11" s="16">
        <v>0</v>
      </c>
      <c r="AM11" s="16"/>
      <c r="AN11" s="17">
        <v>0</v>
      </c>
      <c r="AO11" s="17">
        <v>0</v>
      </c>
      <c r="AP11" s="18">
        <f t="shared" si="26"/>
        <v>0</v>
      </c>
      <c r="AQ11" s="18">
        <f t="shared" si="27"/>
        <v>0</v>
      </c>
      <c r="AR11" s="18">
        <f t="shared" si="28"/>
        <v>0</v>
      </c>
      <c r="AS11" s="18">
        <f t="shared" si="29"/>
        <v>33648076.260000005</v>
      </c>
      <c r="AT11" s="16">
        <v>0</v>
      </c>
      <c r="AU11" s="16"/>
      <c r="AV11" s="17">
        <v>0</v>
      </c>
      <c r="AW11" s="17"/>
      <c r="AX11" s="17">
        <v>0</v>
      </c>
      <c r="AY11" s="18">
        <f t="shared" si="0"/>
        <v>0</v>
      </c>
      <c r="AZ11" s="18">
        <f t="shared" si="1"/>
        <v>0</v>
      </c>
      <c r="BA11" s="18">
        <f t="shared" si="2"/>
        <v>0</v>
      </c>
      <c r="BB11" s="18">
        <f t="shared" si="3"/>
        <v>33648076.260000005</v>
      </c>
      <c r="BC11" s="16">
        <v>0</v>
      </c>
      <c r="BD11" s="16">
        <v>0</v>
      </c>
      <c r="BE11" s="17">
        <v>0</v>
      </c>
      <c r="BF11" s="17"/>
      <c r="BG11" s="17">
        <f>VLOOKUP(B11,'[1]REPNCT004ReporteAuxiliarContabl'!$A$21:$E$66,5,0)</f>
        <v>1116863.53</v>
      </c>
      <c r="BH11" s="18">
        <f t="shared" si="4"/>
        <v>0</v>
      </c>
      <c r="BI11" s="18">
        <f t="shared" si="5"/>
        <v>0</v>
      </c>
      <c r="BJ11" s="18">
        <f t="shared" si="6"/>
        <v>0</v>
      </c>
      <c r="BK11" s="18">
        <f t="shared" si="7"/>
        <v>34764939.79000001</v>
      </c>
      <c r="BL11" s="16">
        <v>0</v>
      </c>
      <c r="BM11" s="16"/>
      <c r="BN11" s="17">
        <v>0</v>
      </c>
      <c r="BO11" s="17">
        <v>7240790.23</v>
      </c>
      <c r="BP11" s="18">
        <f t="shared" si="8"/>
        <v>0</v>
      </c>
      <c r="BQ11" s="18">
        <f t="shared" si="9"/>
        <v>0</v>
      </c>
      <c r="BR11" s="18">
        <f t="shared" si="10"/>
        <v>0</v>
      </c>
      <c r="BS11" s="18">
        <f t="shared" si="11"/>
        <v>42005730.02000001</v>
      </c>
      <c r="BT11" s="16">
        <v>0</v>
      </c>
      <c r="BU11" s="16"/>
      <c r="BV11" s="17">
        <v>0</v>
      </c>
      <c r="BW11" s="17">
        <v>0</v>
      </c>
      <c r="BX11" s="18">
        <f t="shared" si="30"/>
        <v>0</v>
      </c>
      <c r="BY11" s="18">
        <f t="shared" si="31"/>
        <v>0</v>
      </c>
      <c r="BZ11" s="18">
        <f t="shared" si="32"/>
        <v>0</v>
      </c>
      <c r="CA11" s="18">
        <f t="shared" si="33"/>
        <v>42005730.02000001</v>
      </c>
    </row>
    <row r="12" spans="1:79" ht="12.75">
      <c r="A12" s="14">
        <v>8350003004</v>
      </c>
      <c r="B12" s="69">
        <v>835000300</v>
      </c>
      <c r="C12" s="14">
        <v>826076000</v>
      </c>
      <c r="D12" s="21" t="s">
        <v>13</v>
      </c>
      <c r="E12" s="71" t="s">
        <v>14</v>
      </c>
      <c r="F12" s="16">
        <v>0</v>
      </c>
      <c r="G12" s="16"/>
      <c r="H12" s="17">
        <v>821309035.1333333</v>
      </c>
      <c r="I12" s="16">
        <v>16426181</v>
      </c>
      <c r="J12" s="18">
        <f t="shared" si="12"/>
        <v>0</v>
      </c>
      <c r="K12" s="18">
        <f t="shared" si="12"/>
        <v>0</v>
      </c>
      <c r="L12" s="18">
        <f t="shared" si="12"/>
        <v>821309035.1333333</v>
      </c>
      <c r="M12" s="18">
        <f t="shared" si="13"/>
        <v>16426181</v>
      </c>
      <c r="N12" s="16">
        <v>0</v>
      </c>
      <c r="O12" s="16"/>
      <c r="P12" s="17">
        <v>1642618070.2666667</v>
      </c>
      <c r="Q12" s="17">
        <v>32852361</v>
      </c>
      <c r="R12" s="18">
        <f t="shared" si="14"/>
        <v>0</v>
      </c>
      <c r="S12" s="18">
        <f t="shared" si="15"/>
        <v>0</v>
      </c>
      <c r="T12" s="18">
        <f t="shared" si="16"/>
        <v>2463927105.4</v>
      </c>
      <c r="U12" s="18">
        <f t="shared" si="17"/>
        <v>49278542</v>
      </c>
      <c r="V12" s="16">
        <v>0</v>
      </c>
      <c r="W12" s="16">
        <v>385668926</v>
      </c>
      <c r="X12" s="17">
        <v>821309035.1333333</v>
      </c>
      <c r="Y12" s="17">
        <v>24139559</v>
      </c>
      <c r="Z12" s="18">
        <f t="shared" si="18"/>
        <v>0</v>
      </c>
      <c r="AA12" s="18">
        <f t="shared" si="19"/>
        <v>385668926</v>
      </c>
      <c r="AB12" s="18">
        <f t="shared" si="20"/>
        <v>3285236140.5333333</v>
      </c>
      <c r="AC12" s="18">
        <f t="shared" si="21"/>
        <v>73418101</v>
      </c>
      <c r="AD12" s="16">
        <v>0</v>
      </c>
      <c r="AE12" s="16"/>
      <c r="AF12" s="17">
        <v>821309035.1333333</v>
      </c>
      <c r="AG12" s="17">
        <v>16426181</v>
      </c>
      <c r="AH12" s="18">
        <f t="shared" si="22"/>
        <v>0</v>
      </c>
      <c r="AI12" s="18">
        <f t="shared" si="23"/>
        <v>385668926</v>
      </c>
      <c r="AJ12" s="18">
        <f t="shared" si="24"/>
        <v>4106545175.6666665</v>
      </c>
      <c r="AK12" s="18">
        <f t="shared" si="25"/>
        <v>89844282</v>
      </c>
      <c r="AL12" s="16">
        <v>0</v>
      </c>
      <c r="AM12" s="16"/>
      <c r="AN12" s="17">
        <v>847653683.1333333</v>
      </c>
      <c r="AO12" s="17">
        <v>16953074</v>
      </c>
      <c r="AP12" s="18">
        <f t="shared" si="26"/>
        <v>0</v>
      </c>
      <c r="AQ12" s="18">
        <f t="shared" si="27"/>
        <v>385668926</v>
      </c>
      <c r="AR12" s="18">
        <f t="shared" si="28"/>
        <v>4954198858.8</v>
      </c>
      <c r="AS12" s="18">
        <f t="shared" si="29"/>
        <v>106797356</v>
      </c>
      <c r="AT12" s="16">
        <v>0</v>
      </c>
      <c r="AU12" s="16"/>
      <c r="AV12" s="17">
        <v>1642618070</v>
      </c>
      <c r="AW12" s="17"/>
      <c r="AX12" s="17">
        <v>32852361.400000002</v>
      </c>
      <c r="AY12" s="18">
        <f t="shared" si="0"/>
        <v>0</v>
      </c>
      <c r="AZ12" s="18">
        <f t="shared" si="1"/>
        <v>385668926</v>
      </c>
      <c r="BA12" s="18">
        <f t="shared" si="2"/>
        <v>6596816928.8</v>
      </c>
      <c r="BB12" s="18">
        <f t="shared" si="3"/>
        <v>139649717.4</v>
      </c>
      <c r="BC12" s="16">
        <v>0</v>
      </c>
      <c r="BD12" s="16">
        <v>147835626</v>
      </c>
      <c r="BE12" s="17">
        <v>1260085171.133333</v>
      </c>
      <c r="BF12" s="17"/>
      <c r="BG12" s="17">
        <f>VLOOKUP(B12,'[1]REPNCT004ReporteAuxiliarContabl'!$A$21:$E$66,5,0)</f>
        <v>28158416</v>
      </c>
      <c r="BH12" s="18">
        <f t="shared" si="4"/>
        <v>0</v>
      </c>
      <c r="BI12" s="18">
        <f t="shared" si="5"/>
        <v>533504552</v>
      </c>
      <c r="BJ12" s="18">
        <f t="shared" si="6"/>
        <v>7856902099.933333</v>
      </c>
      <c r="BK12" s="18">
        <f t="shared" si="7"/>
        <v>167808133.4</v>
      </c>
      <c r="BL12" s="16">
        <v>0</v>
      </c>
      <c r="BM12" s="16"/>
      <c r="BN12" s="17">
        <v>821309035.1333333</v>
      </c>
      <c r="BO12" s="17">
        <v>16426181</v>
      </c>
      <c r="BP12" s="18">
        <f t="shared" si="8"/>
        <v>0</v>
      </c>
      <c r="BQ12" s="18">
        <f t="shared" si="9"/>
        <v>533504552</v>
      </c>
      <c r="BR12" s="18">
        <f t="shared" si="10"/>
        <v>8678211135.066668</v>
      </c>
      <c r="BS12" s="18">
        <f t="shared" si="11"/>
        <v>184234314.4</v>
      </c>
      <c r="BT12" s="16">
        <v>0</v>
      </c>
      <c r="BU12" s="16"/>
      <c r="BV12" s="17">
        <v>821309035.1333333</v>
      </c>
      <c r="BW12" s="17">
        <v>16426180.702666666</v>
      </c>
      <c r="BX12" s="18">
        <f t="shared" si="30"/>
        <v>0</v>
      </c>
      <c r="BY12" s="18">
        <f t="shared" si="31"/>
        <v>533504552</v>
      </c>
      <c r="BZ12" s="18">
        <f t="shared" si="32"/>
        <v>9499520170.2</v>
      </c>
      <c r="CA12" s="18">
        <f t="shared" si="33"/>
        <v>200660495.10266668</v>
      </c>
    </row>
    <row r="13" spans="1:79" ht="12.75">
      <c r="A13" s="14">
        <v>8605127804</v>
      </c>
      <c r="B13" s="69">
        <v>860512780</v>
      </c>
      <c r="C13" s="14">
        <v>822000000</v>
      </c>
      <c r="D13" s="21" t="s">
        <v>154</v>
      </c>
      <c r="E13" s="64" t="s">
        <v>144</v>
      </c>
      <c r="F13" s="16">
        <v>0</v>
      </c>
      <c r="G13" s="16"/>
      <c r="H13" s="17">
        <v>2262022237.133333</v>
      </c>
      <c r="I13" s="16">
        <v>45240445</v>
      </c>
      <c r="J13" s="18">
        <f t="shared" si="12"/>
        <v>0</v>
      </c>
      <c r="K13" s="18">
        <f t="shared" si="12"/>
        <v>0</v>
      </c>
      <c r="L13" s="18">
        <f t="shared" si="12"/>
        <v>2262022237.133333</v>
      </c>
      <c r="M13" s="18">
        <f t="shared" si="13"/>
        <v>45240445</v>
      </c>
      <c r="N13" s="16">
        <v>0</v>
      </c>
      <c r="O13" s="16"/>
      <c r="P13" s="17">
        <v>4524044474.266666</v>
      </c>
      <c r="Q13" s="17">
        <v>90480889</v>
      </c>
      <c r="R13" s="18">
        <f t="shared" si="14"/>
        <v>0</v>
      </c>
      <c r="S13" s="18">
        <f t="shared" si="15"/>
        <v>0</v>
      </c>
      <c r="T13" s="18">
        <f t="shared" si="16"/>
        <v>6786066711.4</v>
      </c>
      <c r="U13" s="18">
        <f t="shared" si="17"/>
        <v>135721334</v>
      </c>
      <c r="V13" s="16">
        <v>0</v>
      </c>
      <c r="W13" s="16">
        <v>1899490648</v>
      </c>
      <c r="X13" s="17">
        <v>2262022237.133333</v>
      </c>
      <c r="Y13" s="17">
        <v>83230258</v>
      </c>
      <c r="Z13" s="18">
        <f t="shared" si="18"/>
        <v>0</v>
      </c>
      <c r="AA13" s="18">
        <f t="shared" si="19"/>
        <v>1899490648</v>
      </c>
      <c r="AB13" s="18">
        <f t="shared" si="20"/>
        <v>9048088948.533333</v>
      </c>
      <c r="AC13" s="18">
        <f t="shared" si="21"/>
        <v>218951592</v>
      </c>
      <c r="AD13" s="16">
        <v>0</v>
      </c>
      <c r="AE13" s="16"/>
      <c r="AF13" s="17">
        <v>2262022237.133333</v>
      </c>
      <c r="AG13" s="17">
        <v>45240445</v>
      </c>
      <c r="AH13" s="18">
        <f t="shared" si="22"/>
        <v>0</v>
      </c>
      <c r="AI13" s="18">
        <f t="shared" si="23"/>
        <v>1899490648</v>
      </c>
      <c r="AJ13" s="18">
        <f t="shared" si="24"/>
        <v>11310111185.666666</v>
      </c>
      <c r="AK13" s="18">
        <f t="shared" si="25"/>
        <v>264192037</v>
      </c>
      <c r="AL13" s="16">
        <v>0</v>
      </c>
      <c r="AM13" s="16"/>
      <c r="AN13" s="17">
        <v>7880031271.133333</v>
      </c>
      <c r="AO13" s="17">
        <v>157600626</v>
      </c>
      <c r="AP13" s="18">
        <f t="shared" si="26"/>
        <v>0</v>
      </c>
      <c r="AQ13" s="18">
        <f t="shared" si="27"/>
        <v>1899490648</v>
      </c>
      <c r="AR13" s="18">
        <f t="shared" si="28"/>
        <v>19190142456.8</v>
      </c>
      <c r="AS13" s="18">
        <f t="shared" si="29"/>
        <v>421792663</v>
      </c>
      <c r="AT13" s="16">
        <v>0</v>
      </c>
      <c r="AU13" s="16"/>
      <c r="AV13" s="17">
        <v>4524044474</v>
      </c>
      <c r="AW13" s="17"/>
      <c r="AX13" s="17">
        <v>90480889.48</v>
      </c>
      <c r="AY13" s="18">
        <f t="shared" si="0"/>
        <v>0</v>
      </c>
      <c r="AZ13" s="18">
        <f t="shared" si="1"/>
        <v>1899490648</v>
      </c>
      <c r="BA13" s="18">
        <f t="shared" si="2"/>
        <v>23714186930.8</v>
      </c>
      <c r="BB13" s="18">
        <f t="shared" si="3"/>
        <v>512273552.48</v>
      </c>
      <c r="BC13" s="16">
        <v>0</v>
      </c>
      <c r="BD13" s="16">
        <v>407164003</v>
      </c>
      <c r="BE13" s="17">
        <v>3604408194.13333</v>
      </c>
      <c r="BF13" s="17"/>
      <c r="BG13" s="17">
        <f>VLOOKUP(B13,'[1]REPNCT004ReporteAuxiliarContabl'!$A$21:$E$66,5,0)</f>
        <v>80231444</v>
      </c>
      <c r="BH13" s="18">
        <f t="shared" si="4"/>
        <v>0</v>
      </c>
      <c r="BI13" s="18">
        <f t="shared" si="5"/>
        <v>2306654651</v>
      </c>
      <c r="BJ13" s="18">
        <f t="shared" si="6"/>
        <v>27318595124.93333</v>
      </c>
      <c r="BK13" s="18">
        <f t="shared" si="7"/>
        <v>592504996.48</v>
      </c>
      <c r="BL13" s="16">
        <v>0</v>
      </c>
      <c r="BM13" s="16"/>
      <c r="BN13" s="17">
        <v>2262022237.133333</v>
      </c>
      <c r="BO13" s="17">
        <v>45240445</v>
      </c>
      <c r="BP13" s="18">
        <f t="shared" si="8"/>
        <v>0</v>
      </c>
      <c r="BQ13" s="18">
        <f t="shared" si="9"/>
        <v>2306654651</v>
      </c>
      <c r="BR13" s="18">
        <f t="shared" si="10"/>
        <v>29580617362.066666</v>
      </c>
      <c r="BS13" s="18">
        <f t="shared" si="11"/>
        <v>637745441.48</v>
      </c>
      <c r="BT13" s="16">
        <v>0</v>
      </c>
      <c r="BU13" s="16"/>
      <c r="BV13" s="17">
        <v>2262022237.133333</v>
      </c>
      <c r="BW13" s="17">
        <v>45240444.74266666</v>
      </c>
      <c r="BX13" s="18">
        <f t="shared" si="30"/>
        <v>0</v>
      </c>
      <c r="BY13" s="18">
        <f t="shared" si="31"/>
        <v>2306654651</v>
      </c>
      <c r="BZ13" s="18">
        <f t="shared" si="32"/>
        <v>31842639599.199997</v>
      </c>
      <c r="CA13" s="18">
        <f t="shared" si="33"/>
        <v>682985886.2226667</v>
      </c>
    </row>
    <row r="14" spans="1:79" ht="12.75">
      <c r="A14" s="14"/>
      <c r="B14" s="69">
        <v>860523694</v>
      </c>
      <c r="C14" s="14">
        <v>823600000</v>
      </c>
      <c r="D14" s="21" t="s">
        <v>170</v>
      </c>
      <c r="E14" s="64" t="s">
        <v>176</v>
      </c>
      <c r="F14" s="16">
        <v>0</v>
      </c>
      <c r="G14" s="16"/>
      <c r="H14" s="17">
        <v>0</v>
      </c>
      <c r="I14" s="16">
        <v>0</v>
      </c>
      <c r="J14" s="18"/>
      <c r="K14" s="18"/>
      <c r="L14" s="18"/>
      <c r="M14" s="18">
        <f t="shared" si="13"/>
        <v>0</v>
      </c>
      <c r="N14" s="16">
        <v>0</v>
      </c>
      <c r="O14" s="16"/>
      <c r="P14" s="17">
        <v>0</v>
      </c>
      <c r="Q14" s="17">
        <v>0</v>
      </c>
      <c r="R14" s="18"/>
      <c r="S14" s="18"/>
      <c r="T14" s="18"/>
      <c r="U14" s="18">
        <f t="shared" si="17"/>
        <v>0</v>
      </c>
      <c r="V14" s="16">
        <v>0</v>
      </c>
      <c r="W14" s="16">
        <v>0</v>
      </c>
      <c r="X14" s="17">
        <v>0</v>
      </c>
      <c r="Y14" s="17">
        <v>0</v>
      </c>
      <c r="Z14" s="18">
        <f t="shared" si="18"/>
        <v>0</v>
      </c>
      <c r="AA14" s="18">
        <f t="shared" si="19"/>
        <v>0</v>
      </c>
      <c r="AB14" s="18">
        <f t="shared" si="20"/>
        <v>0</v>
      </c>
      <c r="AC14" s="18">
        <f t="shared" si="21"/>
        <v>0</v>
      </c>
      <c r="AD14" s="16">
        <v>0</v>
      </c>
      <c r="AE14" s="16"/>
      <c r="AF14" s="17">
        <v>0</v>
      </c>
      <c r="AG14" s="17">
        <v>0</v>
      </c>
      <c r="AH14" s="18">
        <f t="shared" si="22"/>
        <v>0</v>
      </c>
      <c r="AI14" s="18">
        <f t="shared" si="23"/>
        <v>0</v>
      </c>
      <c r="AJ14" s="18">
        <f t="shared" si="24"/>
        <v>0</v>
      </c>
      <c r="AK14" s="18">
        <f t="shared" si="25"/>
        <v>0</v>
      </c>
      <c r="AL14" s="16">
        <v>0</v>
      </c>
      <c r="AM14" s="16"/>
      <c r="AN14" s="17">
        <v>0</v>
      </c>
      <c r="AO14" s="17">
        <v>0</v>
      </c>
      <c r="AP14" s="18">
        <f t="shared" si="26"/>
        <v>0</v>
      </c>
      <c r="AQ14" s="18">
        <f t="shared" si="27"/>
        <v>0</v>
      </c>
      <c r="AR14" s="18">
        <f t="shared" si="28"/>
        <v>0</v>
      </c>
      <c r="AS14" s="18">
        <f t="shared" si="29"/>
        <v>0</v>
      </c>
      <c r="AT14" s="16">
        <v>0</v>
      </c>
      <c r="AU14" s="16"/>
      <c r="AV14" s="17">
        <v>0</v>
      </c>
      <c r="AW14" s="17"/>
      <c r="AX14" s="17"/>
      <c r="AY14" s="18">
        <f t="shared" si="0"/>
        <v>0</v>
      </c>
      <c r="AZ14" s="18">
        <f t="shared" si="1"/>
        <v>0</v>
      </c>
      <c r="BA14" s="18">
        <f t="shared" si="2"/>
        <v>0</v>
      </c>
      <c r="BB14" s="18">
        <f t="shared" si="3"/>
        <v>0</v>
      </c>
      <c r="BC14" s="16">
        <v>0</v>
      </c>
      <c r="BD14" s="16">
        <v>0</v>
      </c>
      <c r="BE14" s="17">
        <v>0</v>
      </c>
      <c r="BF14" s="17"/>
      <c r="BG14" s="17">
        <v>0</v>
      </c>
      <c r="BH14" s="18">
        <f t="shared" si="4"/>
        <v>0</v>
      </c>
      <c r="BI14" s="18">
        <f t="shared" si="5"/>
        <v>0</v>
      </c>
      <c r="BJ14" s="18">
        <f t="shared" si="6"/>
        <v>0</v>
      </c>
      <c r="BK14" s="18">
        <f t="shared" si="7"/>
        <v>0</v>
      </c>
      <c r="BL14" s="16">
        <v>0</v>
      </c>
      <c r="BM14" s="16"/>
      <c r="BN14" s="17">
        <v>0</v>
      </c>
      <c r="BO14" s="17">
        <v>0</v>
      </c>
      <c r="BP14" s="18">
        <f t="shared" si="8"/>
        <v>0</v>
      </c>
      <c r="BQ14" s="18">
        <f t="shared" si="9"/>
        <v>0</v>
      </c>
      <c r="BR14" s="18">
        <f t="shared" si="10"/>
        <v>0</v>
      </c>
      <c r="BS14" s="18">
        <f t="shared" si="11"/>
        <v>0</v>
      </c>
      <c r="BT14" s="16">
        <v>0</v>
      </c>
      <c r="BU14" s="16"/>
      <c r="BV14" s="17">
        <v>0</v>
      </c>
      <c r="BW14" s="17">
        <v>0</v>
      </c>
      <c r="BX14" s="18">
        <f t="shared" si="30"/>
        <v>0</v>
      </c>
      <c r="BY14" s="18">
        <f t="shared" si="31"/>
        <v>0</v>
      </c>
      <c r="BZ14" s="18">
        <f t="shared" si="32"/>
        <v>0</v>
      </c>
      <c r="CA14" s="18">
        <f t="shared" si="33"/>
        <v>0</v>
      </c>
    </row>
    <row r="15" spans="1:79" ht="12.75">
      <c r="A15" s="14">
        <v>8900004328</v>
      </c>
      <c r="B15" s="69">
        <v>890000432</v>
      </c>
      <c r="C15" s="14">
        <v>126663000</v>
      </c>
      <c r="D15" s="21" t="s">
        <v>17</v>
      </c>
      <c r="E15" s="71" t="s">
        <v>18</v>
      </c>
      <c r="F15" s="16">
        <v>0</v>
      </c>
      <c r="G15" s="16"/>
      <c r="H15" s="17">
        <v>2800977661.8</v>
      </c>
      <c r="I15" s="16">
        <v>56019553</v>
      </c>
      <c r="J15" s="18">
        <f t="shared" si="12"/>
        <v>0</v>
      </c>
      <c r="K15" s="18">
        <f t="shared" si="12"/>
        <v>0</v>
      </c>
      <c r="L15" s="18">
        <f t="shared" si="12"/>
        <v>2800977661.8</v>
      </c>
      <c r="M15" s="18">
        <f t="shared" si="13"/>
        <v>56019553</v>
      </c>
      <c r="N15" s="16">
        <v>0</v>
      </c>
      <c r="O15" s="16"/>
      <c r="P15" s="17">
        <v>5601955323.6</v>
      </c>
      <c r="Q15" s="17">
        <v>112039106</v>
      </c>
      <c r="R15" s="18">
        <f t="shared" si="14"/>
        <v>0</v>
      </c>
      <c r="S15" s="18">
        <f t="shared" si="15"/>
        <v>0</v>
      </c>
      <c r="T15" s="18">
        <f t="shared" si="16"/>
        <v>8402932985.400001</v>
      </c>
      <c r="U15" s="18">
        <f t="shared" si="17"/>
        <v>168058659</v>
      </c>
      <c r="V15" s="16">
        <v>0</v>
      </c>
      <c r="W15" s="16">
        <v>0</v>
      </c>
      <c r="X15" s="17">
        <v>2800977661.8</v>
      </c>
      <c r="Y15" s="17">
        <v>56019553</v>
      </c>
      <c r="Z15" s="18">
        <f t="shared" si="18"/>
        <v>0</v>
      </c>
      <c r="AA15" s="18">
        <f t="shared" si="19"/>
        <v>0</v>
      </c>
      <c r="AB15" s="18">
        <f t="shared" si="20"/>
        <v>11203910647.2</v>
      </c>
      <c r="AC15" s="18">
        <f t="shared" si="21"/>
        <v>224078212</v>
      </c>
      <c r="AD15" s="16">
        <v>0</v>
      </c>
      <c r="AE15" s="16"/>
      <c r="AF15" s="17">
        <v>2800977661.8</v>
      </c>
      <c r="AG15" s="17">
        <v>56019553</v>
      </c>
      <c r="AH15" s="18">
        <f t="shared" si="22"/>
        <v>0</v>
      </c>
      <c r="AI15" s="18">
        <f t="shared" si="23"/>
        <v>0</v>
      </c>
      <c r="AJ15" s="18">
        <f t="shared" si="24"/>
        <v>14004888309</v>
      </c>
      <c r="AK15" s="18">
        <f t="shared" si="25"/>
        <v>280097765</v>
      </c>
      <c r="AL15" s="16">
        <v>0</v>
      </c>
      <c r="AM15" s="16"/>
      <c r="AN15" s="17">
        <v>2800977661.8</v>
      </c>
      <c r="AO15" s="17">
        <v>56019553</v>
      </c>
      <c r="AP15" s="18">
        <f t="shared" si="26"/>
        <v>0</v>
      </c>
      <c r="AQ15" s="18">
        <f t="shared" si="27"/>
        <v>0</v>
      </c>
      <c r="AR15" s="18">
        <f t="shared" si="28"/>
        <v>16805865970.8</v>
      </c>
      <c r="AS15" s="18">
        <f t="shared" si="29"/>
        <v>336117318</v>
      </c>
      <c r="AT15" s="16">
        <v>0</v>
      </c>
      <c r="AU15" s="16"/>
      <c r="AV15" s="17">
        <v>5601955324</v>
      </c>
      <c r="AW15" s="17">
        <v>853889378</v>
      </c>
      <c r="AX15" s="17">
        <v>129116894.04</v>
      </c>
      <c r="AY15" s="18">
        <f aca="true" t="shared" si="34" ref="AY15:AZ17">+AP15+AT15</f>
        <v>0</v>
      </c>
      <c r="AZ15" s="18">
        <f t="shared" si="34"/>
        <v>0</v>
      </c>
      <c r="BA15" s="18">
        <f>+AR15+AV15+AW15</f>
        <v>23261710672.8</v>
      </c>
      <c r="BB15" s="18">
        <f t="shared" si="3"/>
        <v>465234212.04</v>
      </c>
      <c r="BC15" s="16">
        <v>0</v>
      </c>
      <c r="BD15" s="16">
        <v>504175979</v>
      </c>
      <c r="BE15" s="17">
        <v>4346818054.8</v>
      </c>
      <c r="BF15" s="17"/>
      <c r="BG15" s="17">
        <f>VLOOKUP(B15,'[1]REPNCT004ReporteAuxiliarContabl'!$A$21:$E$66,5,0)</f>
        <v>97019881</v>
      </c>
      <c r="BH15" s="18">
        <f t="shared" si="4"/>
        <v>0</v>
      </c>
      <c r="BI15" s="18">
        <f t="shared" si="5"/>
        <v>504175979</v>
      </c>
      <c r="BJ15" s="18">
        <f>+BA15+BE15+BF15</f>
        <v>27608528727.6</v>
      </c>
      <c r="BK15" s="18">
        <f t="shared" si="7"/>
        <v>562254093.04</v>
      </c>
      <c r="BL15" s="16">
        <v>0</v>
      </c>
      <c r="BM15" s="16"/>
      <c r="BN15" s="17">
        <v>2800977661.8</v>
      </c>
      <c r="BO15" s="17">
        <v>56019553</v>
      </c>
      <c r="BP15" s="18">
        <f aca="true" t="shared" si="35" ref="BP15:BQ17">+BH15+BL15</f>
        <v>0</v>
      </c>
      <c r="BQ15" s="18">
        <f t="shared" si="35"/>
        <v>504175979</v>
      </c>
      <c r="BR15" s="18">
        <f>+BJ15+BN15</f>
        <v>30409506389.399998</v>
      </c>
      <c r="BS15" s="18">
        <f t="shared" si="11"/>
        <v>618273646.04</v>
      </c>
      <c r="BT15" s="16">
        <v>0</v>
      </c>
      <c r="BU15" s="16"/>
      <c r="BV15" s="17">
        <v>2800977661.8</v>
      </c>
      <c r="BW15" s="17">
        <v>56019553.236</v>
      </c>
      <c r="BX15" s="18">
        <f t="shared" si="30"/>
        <v>0</v>
      </c>
      <c r="BY15" s="18">
        <f t="shared" si="31"/>
        <v>504175979</v>
      </c>
      <c r="BZ15" s="18">
        <f>+BR15+BV15</f>
        <v>33210484051.199997</v>
      </c>
      <c r="CA15" s="18">
        <f t="shared" si="33"/>
        <v>674293199.276</v>
      </c>
    </row>
    <row r="16" spans="1:79" ht="12.75">
      <c r="A16" s="14">
        <v>8901022573</v>
      </c>
      <c r="B16" s="69">
        <v>890102257</v>
      </c>
      <c r="C16" s="14">
        <v>121708000</v>
      </c>
      <c r="D16" s="21" t="s">
        <v>19</v>
      </c>
      <c r="E16" s="71" t="s">
        <v>20</v>
      </c>
      <c r="F16" s="16">
        <v>0</v>
      </c>
      <c r="G16" s="16"/>
      <c r="H16" s="17">
        <v>6028763809.2</v>
      </c>
      <c r="I16" s="16">
        <v>120575276</v>
      </c>
      <c r="J16" s="18">
        <f t="shared" si="12"/>
        <v>0</v>
      </c>
      <c r="K16" s="18">
        <f t="shared" si="12"/>
        <v>0</v>
      </c>
      <c r="L16" s="18">
        <f t="shared" si="12"/>
        <v>6028763809.2</v>
      </c>
      <c r="M16" s="18">
        <f t="shared" si="13"/>
        <v>120575276</v>
      </c>
      <c r="N16" s="16">
        <v>0</v>
      </c>
      <c r="O16" s="16"/>
      <c r="P16" s="17">
        <v>12057527618.4</v>
      </c>
      <c r="Q16" s="17">
        <v>241150552</v>
      </c>
      <c r="R16" s="18">
        <f t="shared" si="14"/>
        <v>0</v>
      </c>
      <c r="S16" s="18">
        <f t="shared" si="15"/>
        <v>0</v>
      </c>
      <c r="T16" s="18">
        <f t="shared" si="16"/>
        <v>18086291427.6</v>
      </c>
      <c r="U16" s="18">
        <f t="shared" si="17"/>
        <v>361725828</v>
      </c>
      <c r="V16" s="16">
        <v>0</v>
      </c>
      <c r="W16" s="16">
        <v>0</v>
      </c>
      <c r="X16" s="17">
        <v>6028763809.2</v>
      </c>
      <c r="Y16" s="17">
        <v>120575276</v>
      </c>
      <c r="Z16" s="18">
        <f t="shared" si="18"/>
        <v>0</v>
      </c>
      <c r="AA16" s="18">
        <f t="shared" si="19"/>
        <v>0</v>
      </c>
      <c r="AB16" s="18">
        <f t="shared" si="20"/>
        <v>24115055236.8</v>
      </c>
      <c r="AC16" s="18">
        <f t="shared" si="21"/>
        <v>482301104</v>
      </c>
      <c r="AD16" s="16">
        <v>0</v>
      </c>
      <c r="AE16" s="16"/>
      <c r="AF16" s="17">
        <v>6028763809.2</v>
      </c>
      <c r="AG16" s="17">
        <v>120575276</v>
      </c>
      <c r="AH16" s="18">
        <f t="shared" si="22"/>
        <v>0</v>
      </c>
      <c r="AI16" s="18">
        <f t="shared" si="23"/>
        <v>0</v>
      </c>
      <c r="AJ16" s="18">
        <f t="shared" si="24"/>
        <v>30143819046</v>
      </c>
      <c r="AK16" s="18">
        <f t="shared" si="25"/>
        <v>602876380</v>
      </c>
      <c r="AL16" s="16">
        <v>0</v>
      </c>
      <c r="AM16" s="16"/>
      <c r="AN16" s="17">
        <v>6068987210.2</v>
      </c>
      <c r="AO16" s="17">
        <v>121379744</v>
      </c>
      <c r="AP16" s="18">
        <f t="shared" si="26"/>
        <v>0</v>
      </c>
      <c r="AQ16" s="18">
        <f t="shared" si="27"/>
        <v>0</v>
      </c>
      <c r="AR16" s="18">
        <f t="shared" si="28"/>
        <v>36212806256.2</v>
      </c>
      <c r="AS16" s="18">
        <f t="shared" si="29"/>
        <v>724256124</v>
      </c>
      <c r="AT16" s="16">
        <v>0</v>
      </c>
      <c r="AU16" s="16"/>
      <c r="AV16" s="17">
        <v>12057527618</v>
      </c>
      <c r="AW16" s="17"/>
      <c r="AX16" s="17">
        <v>241150552.36</v>
      </c>
      <c r="AY16" s="18">
        <f t="shared" si="34"/>
        <v>0</v>
      </c>
      <c r="AZ16" s="18">
        <f t="shared" si="34"/>
        <v>0</v>
      </c>
      <c r="BA16" s="18">
        <f aca="true" t="shared" si="36" ref="BA16:BA54">+AR16+AV16</f>
        <v>48270333874.2</v>
      </c>
      <c r="BB16" s="18">
        <f t="shared" si="3"/>
        <v>965406676.36</v>
      </c>
      <c r="BC16" s="16">
        <v>0</v>
      </c>
      <c r="BD16" s="16">
        <v>1080177486</v>
      </c>
      <c r="BE16" s="17">
        <v>7576784740.2</v>
      </c>
      <c r="BF16" s="17"/>
      <c r="BG16" s="17">
        <f>VLOOKUP(B16,'[1]REPNCT004ReporteAuxiliarContabl'!$A$21:$E$66,5,0)</f>
        <v>173139245</v>
      </c>
      <c r="BH16" s="18">
        <f t="shared" si="4"/>
        <v>0</v>
      </c>
      <c r="BI16" s="18">
        <f t="shared" si="5"/>
        <v>1080177486</v>
      </c>
      <c r="BJ16" s="18">
        <f aca="true" t="shared" si="37" ref="BJ16:BJ54">+BA16+BE16</f>
        <v>55847118614.399994</v>
      </c>
      <c r="BK16" s="18">
        <f t="shared" si="7"/>
        <v>1138545921.3600001</v>
      </c>
      <c r="BL16" s="16">
        <v>0</v>
      </c>
      <c r="BM16" s="16"/>
      <c r="BN16" s="17">
        <v>6028763809.2</v>
      </c>
      <c r="BO16" s="17">
        <v>120575276</v>
      </c>
      <c r="BP16" s="18">
        <f t="shared" si="35"/>
        <v>0</v>
      </c>
      <c r="BQ16" s="18">
        <f t="shared" si="35"/>
        <v>1080177486</v>
      </c>
      <c r="BR16" s="18">
        <f aca="true" t="shared" si="38" ref="BR16:BR54">+BJ16+BN16</f>
        <v>61875882423.59999</v>
      </c>
      <c r="BS16" s="18">
        <f t="shared" si="11"/>
        <v>1259121197.3600001</v>
      </c>
      <c r="BT16" s="16">
        <v>0</v>
      </c>
      <c r="BU16" s="16"/>
      <c r="BV16" s="17">
        <v>6028763809.2</v>
      </c>
      <c r="BW16" s="17">
        <v>120575276.184</v>
      </c>
      <c r="BX16" s="18">
        <f t="shared" si="30"/>
        <v>0</v>
      </c>
      <c r="BY16" s="18">
        <f t="shared" si="31"/>
        <v>1080177486</v>
      </c>
      <c r="BZ16" s="18">
        <f t="shared" si="32"/>
        <v>67904646232.79999</v>
      </c>
      <c r="CA16" s="18">
        <f t="shared" si="33"/>
        <v>1379696473.5440001</v>
      </c>
    </row>
    <row r="17" spans="1:79" ht="12.75">
      <c r="A17" s="14">
        <v>8902012134</v>
      </c>
      <c r="B17" s="69">
        <v>890201213</v>
      </c>
      <c r="C17" s="14">
        <v>128868000</v>
      </c>
      <c r="D17" s="21" t="s">
        <v>155</v>
      </c>
      <c r="E17" s="71" t="s">
        <v>22</v>
      </c>
      <c r="F17" s="16">
        <v>0</v>
      </c>
      <c r="G17" s="16"/>
      <c r="H17" s="17">
        <v>6302636465.333333</v>
      </c>
      <c r="I17" s="16">
        <v>126052729</v>
      </c>
      <c r="J17" s="18">
        <f t="shared" si="12"/>
        <v>0</v>
      </c>
      <c r="K17" s="18">
        <f t="shared" si="12"/>
        <v>0</v>
      </c>
      <c r="L17" s="18">
        <f t="shared" si="12"/>
        <v>6302636465.333333</v>
      </c>
      <c r="M17" s="18">
        <f t="shared" si="13"/>
        <v>126052729</v>
      </c>
      <c r="N17" s="16">
        <v>0</v>
      </c>
      <c r="O17" s="16"/>
      <c r="P17" s="17">
        <v>12605272930.666666</v>
      </c>
      <c r="Q17" s="17">
        <v>252105459</v>
      </c>
      <c r="R17" s="18">
        <f t="shared" si="14"/>
        <v>0</v>
      </c>
      <c r="S17" s="18">
        <f t="shared" si="15"/>
        <v>0</v>
      </c>
      <c r="T17" s="18">
        <f t="shared" si="16"/>
        <v>18907909396</v>
      </c>
      <c r="U17" s="18">
        <f t="shared" si="17"/>
        <v>378158188</v>
      </c>
      <c r="V17" s="16">
        <v>0</v>
      </c>
      <c r="W17" s="16">
        <v>0</v>
      </c>
      <c r="X17" s="17">
        <v>6302636465.333333</v>
      </c>
      <c r="Y17" s="17">
        <v>126052729</v>
      </c>
      <c r="Z17" s="18">
        <f t="shared" si="18"/>
        <v>0</v>
      </c>
      <c r="AA17" s="18">
        <f t="shared" si="19"/>
        <v>0</v>
      </c>
      <c r="AB17" s="18">
        <f t="shared" si="20"/>
        <v>25210545861.333332</v>
      </c>
      <c r="AC17" s="18">
        <f t="shared" si="21"/>
        <v>504210917</v>
      </c>
      <c r="AD17" s="16">
        <v>0</v>
      </c>
      <c r="AE17" s="16"/>
      <c r="AF17" s="17">
        <v>6302636465.333333</v>
      </c>
      <c r="AG17" s="17">
        <v>126052729</v>
      </c>
      <c r="AH17" s="18">
        <f t="shared" si="22"/>
        <v>0</v>
      </c>
      <c r="AI17" s="18">
        <f t="shared" si="23"/>
        <v>0</v>
      </c>
      <c r="AJ17" s="18">
        <f t="shared" si="24"/>
        <v>31513182326.666664</v>
      </c>
      <c r="AK17" s="18">
        <f t="shared" si="25"/>
        <v>630263646</v>
      </c>
      <c r="AL17" s="16">
        <v>0</v>
      </c>
      <c r="AM17" s="16"/>
      <c r="AN17" s="17">
        <v>6660078442.333333</v>
      </c>
      <c r="AO17" s="17">
        <v>133201569</v>
      </c>
      <c r="AP17" s="18">
        <f t="shared" si="26"/>
        <v>0</v>
      </c>
      <c r="AQ17" s="18">
        <f t="shared" si="27"/>
        <v>0</v>
      </c>
      <c r="AR17" s="18">
        <f t="shared" si="28"/>
        <v>38173260769</v>
      </c>
      <c r="AS17" s="18">
        <f t="shared" si="29"/>
        <v>763465215</v>
      </c>
      <c r="AT17" s="16">
        <v>0</v>
      </c>
      <c r="AU17" s="16"/>
      <c r="AV17" s="17">
        <v>12605272930</v>
      </c>
      <c r="AW17" s="17"/>
      <c r="AX17" s="17">
        <v>252105458.6</v>
      </c>
      <c r="AY17" s="18">
        <f t="shared" si="34"/>
        <v>0</v>
      </c>
      <c r="AZ17" s="18">
        <f t="shared" si="34"/>
        <v>0</v>
      </c>
      <c r="BA17" s="18">
        <f t="shared" si="36"/>
        <v>50778533699</v>
      </c>
      <c r="BB17" s="18">
        <f t="shared" si="3"/>
        <v>1015570673.6</v>
      </c>
      <c r="BC17" s="16">
        <v>0</v>
      </c>
      <c r="BD17" s="16">
        <v>1134474564</v>
      </c>
      <c r="BE17" s="17">
        <v>7969027065.33333</v>
      </c>
      <c r="BF17" s="17"/>
      <c r="BG17" s="17">
        <f>VLOOKUP(B17,'[1]REPNCT004ReporteAuxiliarContabl'!$A$21:$E$66,5,0)</f>
        <v>182070032</v>
      </c>
      <c r="BH17" s="18">
        <f t="shared" si="4"/>
        <v>0</v>
      </c>
      <c r="BI17" s="18">
        <f t="shared" si="5"/>
        <v>1134474564</v>
      </c>
      <c r="BJ17" s="18">
        <f t="shared" si="37"/>
        <v>58747560764.33333</v>
      </c>
      <c r="BK17" s="18">
        <f t="shared" si="7"/>
        <v>1197640705.6</v>
      </c>
      <c r="BL17" s="16">
        <v>0</v>
      </c>
      <c r="BM17" s="16"/>
      <c r="BN17" s="17">
        <v>6302636465.333333</v>
      </c>
      <c r="BO17" s="17">
        <v>126052729</v>
      </c>
      <c r="BP17" s="18">
        <f t="shared" si="35"/>
        <v>0</v>
      </c>
      <c r="BQ17" s="18">
        <f t="shared" si="35"/>
        <v>1134474564</v>
      </c>
      <c r="BR17" s="18">
        <f t="shared" si="38"/>
        <v>65050197229.666664</v>
      </c>
      <c r="BS17" s="18">
        <f t="shared" si="11"/>
        <v>1323693434.6</v>
      </c>
      <c r="BT17" s="16">
        <v>0</v>
      </c>
      <c r="BU17" s="16"/>
      <c r="BV17" s="17">
        <v>6302636465.333333</v>
      </c>
      <c r="BW17" s="17">
        <v>126052729.30666666</v>
      </c>
      <c r="BX17" s="18">
        <f t="shared" si="30"/>
        <v>0</v>
      </c>
      <c r="BY17" s="18">
        <f t="shared" si="31"/>
        <v>1134474564</v>
      </c>
      <c r="BZ17" s="18">
        <f t="shared" si="32"/>
        <v>71352833695</v>
      </c>
      <c r="CA17" s="18">
        <f t="shared" si="33"/>
        <v>1449746163.9066665</v>
      </c>
    </row>
    <row r="18" spans="1:79" ht="12.75">
      <c r="A18" s="14">
        <v>8903990106</v>
      </c>
      <c r="B18" s="69">
        <v>890399010</v>
      </c>
      <c r="C18" s="14">
        <v>120676000</v>
      </c>
      <c r="D18" s="21" t="s">
        <v>23</v>
      </c>
      <c r="E18" s="71" t="s">
        <v>187</v>
      </c>
      <c r="F18" s="16">
        <v>0</v>
      </c>
      <c r="G18" s="16"/>
      <c r="H18" s="17">
        <v>11879958866.2</v>
      </c>
      <c r="I18" s="16">
        <v>237599177</v>
      </c>
      <c r="J18" s="18">
        <f t="shared" si="12"/>
        <v>0</v>
      </c>
      <c r="K18" s="18">
        <f t="shared" si="12"/>
        <v>0</v>
      </c>
      <c r="L18" s="18">
        <f t="shared" si="12"/>
        <v>11879958866.2</v>
      </c>
      <c r="M18" s="18">
        <f t="shared" si="13"/>
        <v>237599177</v>
      </c>
      <c r="N18" s="16">
        <v>0</v>
      </c>
      <c r="O18" s="16"/>
      <c r="P18" s="17">
        <v>23759917732.4</v>
      </c>
      <c r="Q18" s="17">
        <v>475198355</v>
      </c>
      <c r="R18" s="18">
        <f t="shared" si="14"/>
        <v>0</v>
      </c>
      <c r="S18" s="18">
        <f t="shared" si="15"/>
        <v>0</v>
      </c>
      <c r="T18" s="18">
        <f t="shared" si="16"/>
        <v>35639876598.600006</v>
      </c>
      <c r="U18" s="18">
        <f t="shared" si="17"/>
        <v>712797532</v>
      </c>
      <c r="V18" s="16">
        <v>0</v>
      </c>
      <c r="W18" s="16">
        <v>0</v>
      </c>
      <c r="X18" s="17">
        <v>11879958866.2</v>
      </c>
      <c r="Y18" s="17">
        <v>237599177</v>
      </c>
      <c r="Z18" s="18">
        <f t="shared" si="18"/>
        <v>0</v>
      </c>
      <c r="AA18" s="18">
        <f t="shared" si="19"/>
        <v>0</v>
      </c>
      <c r="AB18" s="18">
        <f t="shared" si="20"/>
        <v>47519835464.8</v>
      </c>
      <c r="AC18" s="18">
        <f t="shared" si="21"/>
        <v>950396709</v>
      </c>
      <c r="AD18" s="16">
        <v>0</v>
      </c>
      <c r="AE18" s="16"/>
      <c r="AF18" s="17">
        <v>11879958866.2</v>
      </c>
      <c r="AG18" s="17">
        <v>237599177</v>
      </c>
      <c r="AH18" s="18">
        <f t="shared" si="22"/>
        <v>0</v>
      </c>
      <c r="AI18" s="18">
        <f t="shared" si="23"/>
        <v>0</v>
      </c>
      <c r="AJ18" s="18">
        <f t="shared" si="24"/>
        <v>59399794331</v>
      </c>
      <c r="AK18" s="18">
        <f t="shared" si="25"/>
        <v>1187995886</v>
      </c>
      <c r="AL18" s="16">
        <v>0</v>
      </c>
      <c r="AM18" s="16"/>
      <c r="AN18" s="17">
        <v>12496205477.2</v>
      </c>
      <c r="AO18" s="17">
        <v>249924109</v>
      </c>
      <c r="AP18" s="18">
        <v>0</v>
      </c>
      <c r="AQ18" s="18">
        <f t="shared" si="27"/>
        <v>0</v>
      </c>
      <c r="AR18" s="18">
        <f t="shared" si="28"/>
        <v>71895999808.2</v>
      </c>
      <c r="AS18" s="18">
        <f t="shared" si="29"/>
        <v>1437919995</v>
      </c>
      <c r="AT18" s="16">
        <v>0</v>
      </c>
      <c r="AU18" s="16"/>
      <c r="AV18" s="17">
        <v>23759917732</v>
      </c>
      <c r="AW18" s="17"/>
      <c r="AX18" s="17">
        <v>475198354.64</v>
      </c>
      <c r="AY18" s="18">
        <v>0</v>
      </c>
      <c r="AZ18" s="18">
        <f aca="true" t="shared" si="39" ref="AZ18:AZ54">+AQ18+AU18</f>
        <v>0</v>
      </c>
      <c r="BA18" s="18">
        <f t="shared" si="36"/>
        <v>95655917540.2</v>
      </c>
      <c r="BB18" s="18">
        <f t="shared" si="3"/>
        <v>1913118349.6399999</v>
      </c>
      <c r="BC18" s="16">
        <v>0</v>
      </c>
      <c r="BD18" s="16">
        <v>2132392596</v>
      </c>
      <c r="BE18" s="17">
        <v>14742839115.2</v>
      </c>
      <c r="BF18" s="17"/>
      <c r="BG18" s="17">
        <f>VLOOKUP(B18,'[1]REPNCT004ReporteAuxiliarContabl'!$A$21:$E$66,5,0)</f>
        <v>337504634</v>
      </c>
      <c r="BH18" s="18">
        <v>0</v>
      </c>
      <c r="BI18" s="18">
        <f t="shared" si="5"/>
        <v>2132392596</v>
      </c>
      <c r="BJ18" s="18">
        <f t="shared" si="37"/>
        <v>110398756655.4</v>
      </c>
      <c r="BK18" s="18">
        <f t="shared" si="7"/>
        <v>2250622983.64</v>
      </c>
      <c r="BL18" s="16">
        <v>0</v>
      </c>
      <c r="BM18" s="16"/>
      <c r="BN18" s="17">
        <v>11879958866.2</v>
      </c>
      <c r="BO18" s="17">
        <v>237599177</v>
      </c>
      <c r="BP18" s="18">
        <v>0</v>
      </c>
      <c r="BQ18" s="18">
        <f aca="true" t="shared" si="40" ref="BQ18:BQ54">+BI18+BM18</f>
        <v>2132392596</v>
      </c>
      <c r="BR18" s="18">
        <f t="shared" si="38"/>
        <v>122278715521.59999</v>
      </c>
      <c r="BS18" s="18">
        <f t="shared" si="11"/>
        <v>2488222160.64</v>
      </c>
      <c r="BT18" s="16">
        <v>0</v>
      </c>
      <c r="BU18" s="16"/>
      <c r="BV18" s="17">
        <v>11879958866.2</v>
      </c>
      <c r="BW18" s="17">
        <v>237599177.32400003</v>
      </c>
      <c r="BX18" s="18">
        <f t="shared" si="30"/>
        <v>0</v>
      </c>
      <c r="BY18" s="18">
        <f t="shared" si="31"/>
        <v>2132392596</v>
      </c>
      <c r="BZ18" s="18">
        <f t="shared" si="32"/>
        <v>134158674387.79999</v>
      </c>
      <c r="CA18" s="18">
        <f t="shared" si="33"/>
        <v>2725821337.9639997</v>
      </c>
    </row>
    <row r="19" spans="1:79" ht="12.75">
      <c r="A19" s="14">
        <v>8904801235</v>
      </c>
      <c r="B19" s="69">
        <v>890480123</v>
      </c>
      <c r="C19" s="14">
        <v>122613000</v>
      </c>
      <c r="D19" s="21" t="s">
        <v>24</v>
      </c>
      <c r="E19" s="64" t="s">
        <v>166</v>
      </c>
      <c r="F19" s="16">
        <v>0</v>
      </c>
      <c r="G19" s="16"/>
      <c r="H19" s="17">
        <v>4203740327.8</v>
      </c>
      <c r="I19" s="16">
        <v>84074807</v>
      </c>
      <c r="J19" s="18">
        <f t="shared" si="12"/>
        <v>0</v>
      </c>
      <c r="K19" s="18">
        <f t="shared" si="12"/>
        <v>0</v>
      </c>
      <c r="L19" s="18">
        <f t="shared" si="12"/>
        <v>4203740327.8</v>
      </c>
      <c r="M19" s="18">
        <f t="shared" si="13"/>
        <v>84074807</v>
      </c>
      <c r="N19" s="16">
        <v>0</v>
      </c>
      <c r="O19" s="16"/>
      <c r="P19" s="17">
        <v>8407480655.6</v>
      </c>
      <c r="Q19" s="17">
        <v>168149613</v>
      </c>
      <c r="R19" s="18">
        <f t="shared" si="14"/>
        <v>0</v>
      </c>
      <c r="S19" s="18">
        <f t="shared" si="15"/>
        <v>0</v>
      </c>
      <c r="T19" s="18">
        <f t="shared" si="16"/>
        <v>12611220983.400002</v>
      </c>
      <c r="U19" s="18">
        <f t="shared" si="17"/>
        <v>252224420</v>
      </c>
      <c r="V19" s="16">
        <v>0</v>
      </c>
      <c r="W19" s="16">
        <v>0</v>
      </c>
      <c r="X19" s="17">
        <v>4203740327.8</v>
      </c>
      <c r="Y19" s="17">
        <v>84074807</v>
      </c>
      <c r="Z19" s="18">
        <f t="shared" si="18"/>
        <v>0</v>
      </c>
      <c r="AA19" s="18">
        <f t="shared" si="19"/>
        <v>0</v>
      </c>
      <c r="AB19" s="18">
        <f t="shared" si="20"/>
        <v>16814961311.2</v>
      </c>
      <c r="AC19" s="18">
        <f t="shared" si="21"/>
        <v>336299227</v>
      </c>
      <c r="AD19" s="16">
        <v>0</v>
      </c>
      <c r="AE19" s="16"/>
      <c r="AF19" s="17">
        <v>4203740327.8</v>
      </c>
      <c r="AG19" s="17">
        <v>84074807</v>
      </c>
      <c r="AH19" s="18">
        <f t="shared" si="22"/>
        <v>0</v>
      </c>
      <c r="AI19" s="18">
        <f t="shared" si="23"/>
        <v>0</v>
      </c>
      <c r="AJ19" s="18">
        <f t="shared" si="24"/>
        <v>21018701639</v>
      </c>
      <c r="AK19" s="18">
        <f t="shared" si="25"/>
        <v>420374034</v>
      </c>
      <c r="AL19" s="16">
        <v>0</v>
      </c>
      <c r="AM19" s="16"/>
      <c r="AN19" s="17">
        <v>4776104626.8</v>
      </c>
      <c r="AO19" s="17">
        <v>95522093</v>
      </c>
      <c r="AP19" s="18">
        <f t="shared" si="26"/>
        <v>0</v>
      </c>
      <c r="AQ19" s="18">
        <f t="shared" si="27"/>
        <v>0</v>
      </c>
      <c r="AR19" s="18">
        <f t="shared" si="28"/>
        <v>25794806265.8</v>
      </c>
      <c r="AS19" s="18">
        <f t="shared" si="29"/>
        <v>515896127</v>
      </c>
      <c r="AT19" s="16">
        <v>0</v>
      </c>
      <c r="AU19" s="16"/>
      <c r="AV19" s="17">
        <v>8407480656</v>
      </c>
      <c r="AW19" s="17"/>
      <c r="AX19" s="17">
        <v>168149613.12</v>
      </c>
      <c r="AY19" s="18">
        <f aca="true" t="shared" si="41" ref="AY19:AY54">+AP19+AT19</f>
        <v>0</v>
      </c>
      <c r="AZ19" s="18">
        <f t="shared" si="39"/>
        <v>0</v>
      </c>
      <c r="BA19" s="18">
        <f t="shared" si="36"/>
        <v>34202286921.8</v>
      </c>
      <c r="BB19" s="18">
        <f t="shared" si="3"/>
        <v>684045740.12</v>
      </c>
      <c r="BC19" s="16">
        <v>0</v>
      </c>
      <c r="BD19" s="16">
        <v>756673259</v>
      </c>
      <c r="BE19" s="17">
        <v>5433691177.8</v>
      </c>
      <c r="BF19" s="17"/>
      <c r="BG19" s="17">
        <f>VLOOKUP(B19,'[1]REPNCT004ReporteAuxiliarContabl'!$A$21:$E$66,5,0)</f>
        <v>123807289</v>
      </c>
      <c r="BH19" s="18">
        <f aca="true" t="shared" si="42" ref="BH19:BH54">+AY19+BC19</f>
        <v>0</v>
      </c>
      <c r="BI19" s="18">
        <f t="shared" si="5"/>
        <v>756673259</v>
      </c>
      <c r="BJ19" s="18">
        <f t="shared" si="37"/>
        <v>39635978099.6</v>
      </c>
      <c r="BK19" s="18">
        <f t="shared" si="7"/>
        <v>807853029.12</v>
      </c>
      <c r="BL19" s="16">
        <v>0</v>
      </c>
      <c r="BM19" s="16"/>
      <c r="BN19" s="17">
        <v>4203740327.8</v>
      </c>
      <c r="BO19" s="17">
        <v>84074807</v>
      </c>
      <c r="BP19" s="18">
        <f aca="true" t="shared" si="43" ref="BP19:BP54">+BH19+BL19</f>
        <v>0</v>
      </c>
      <c r="BQ19" s="18">
        <f t="shared" si="40"/>
        <v>756673259</v>
      </c>
      <c r="BR19" s="18">
        <f t="shared" si="38"/>
        <v>43839718427.4</v>
      </c>
      <c r="BS19" s="18">
        <f t="shared" si="11"/>
        <v>891927836.12</v>
      </c>
      <c r="BT19" s="16">
        <v>0</v>
      </c>
      <c r="BU19" s="16"/>
      <c r="BV19" s="17">
        <v>4203740327.8</v>
      </c>
      <c r="BW19" s="17">
        <v>84074806.55600001</v>
      </c>
      <c r="BX19" s="18">
        <f t="shared" si="30"/>
        <v>0</v>
      </c>
      <c r="BY19" s="18">
        <f t="shared" si="31"/>
        <v>756673259</v>
      </c>
      <c r="BZ19" s="18">
        <f t="shared" si="32"/>
        <v>48043458755.200005</v>
      </c>
      <c r="CA19" s="18">
        <f t="shared" si="33"/>
        <v>976002642.676</v>
      </c>
    </row>
    <row r="20" spans="1:79" ht="12.75">
      <c r="A20" s="14">
        <v>8905006226</v>
      </c>
      <c r="B20" s="69">
        <v>890500622</v>
      </c>
      <c r="C20" s="14">
        <v>125354000</v>
      </c>
      <c r="D20" s="21" t="s">
        <v>156</v>
      </c>
      <c r="E20" s="71" t="s">
        <v>26</v>
      </c>
      <c r="F20" s="16">
        <v>0</v>
      </c>
      <c r="G20" s="16"/>
      <c r="H20" s="17">
        <v>1853769714</v>
      </c>
      <c r="I20" s="16">
        <v>37075394</v>
      </c>
      <c r="J20" s="18">
        <f t="shared" si="12"/>
        <v>0</v>
      </c>
      <c r="K20" s="18">
        <f t="shared" si="12"/>
        <v>0</v>
      </c>
      <c r="L20" s="18">
        <f t="shared" si="12"/>
        <v>1853769714</v>
      </c>
      <c r="M20" s="18">
        <f t="shared" si="13"/>
        <v>37075394</v>
      </c>
      <c r="N20" s="16">
        <v>0</v>
      </c>
      <c r="O20" s="16"/>
      <c r="P20" s="17">
        <v>3707539428</v>
      </c>
      <c r="Q20" s="17">
        <v>74150789</v>
      </c>
      <c r="R20" s="18">
        <f t="shared" si="14"/>
        <v>0</v>
      </c>
      <c r="S20" s="18">
        <f t="shared" si="15"/>
        <v>0</v>
      </c>
      <c r="T20" s="18">
        <f t="shared" si="16"/>
        <v>5561309142</v>
      </c>
      <c r="U20" s="18">
        <f t="shared" si="17"/>
        <v>111226183</v>
      </c>
      <c r="V20" s="16">
        <v>0</v>
      </c>
      <c r="W20" s="16">
        <v>0</v>
      </c>
      <c r="X20" s="17">
        <v>1853769714</v>
      </c>
      <c r="Y20" s="17">
        <v>37075394</v>
      </c>
      <c r="Z20" s="18">
        <f t="shared" si="18"/>
        <v>0</v>
      </c>
      <c r="AA20" s="18">
        <f t="shared" si="19"/>
        <v>0</v>
      </c>
      <c r="AB20" s="18">
        <f t="shared" si="20"/>
        <v>7415078856</v>
      </c>
      <c r="AC20" s="18">
        <f t="shared" si="21"/>
        <v>148301577</v>
      </c>
      <c r="AD20" s="16">
        <v>0</v>
      </c>
      <c r="AE20" s="16"/>
      <c r="AF20" s="17">
        <v>1853769714</v>
      </c>
      <c r="AG20" s="17">
        <v>37075394</v>
      </c>
      <c r="AH20" s="18">
        <f t="shared" si="22"/>
        <v>0</v>
      </c>
      <c r="AI20" s="18">
        <f t="shared" si="23"/>
        <v>0</v>
      </c>
      <c r="AJ20" s="18">
        <f t="shared" si="24"/>
        <v>9268848570</v>
      </c>
      <c r="AK20" s="18">
        <f t="shared" si="25"/>
        <v>185376971</v>
      </c>
      <c r="AL20" s="16">
        <v>0</v>
      </c>
      <c r="AM20" s="16"/>
      <c r="AN20" s="17">
        <v>2106533861</v>
      </c>
      <c r="AO20" s="17">
        <v>42130677</v>
      </c>
      <c r="AP20" s="18">
        <f t="shared" si="26"/>
        <v>0</v>
      </c>
      <c r="AQ20" s="18">
        <f t="shared" si="27"/>
        <v>0</v>
      </c>
      <c r="AR20" s="18">
        <f t="shared" si="28"/>
        <v>11375382431</v>
      </c>
      <c r="AS20" s="18">
        <f t="shared" si="29"/>
        <v>227507648</v>
      </c>
      <c r="AT20" s="16">
        <v>0</v>
      </c>
      <c r="AU20" s="16"/>
      <c r="AV20" s="17">
        <v>3707539428</v>
      </c>
      <c r="AW20" s="17"/>
      <c r="AX20" s="17">
        <v>74150788.56</v>
      </c>
      <c r="AY20" s="18">
        <f t="shared" si="41"/>
        <v>0</v>
      </c>
      <c r="AZ20" s="18">
        <f t="shared" si="39"/>
        <v>0</v>
      </c>
      <c r="BA20" s="18">
        <f t="shared" si="36"/>
        <v>15082921859</v>
      </c>
      <c r="BB20" s="18">
        <f t="shared" si="3"/>
        <v>301658436.56</v>
      </c>
      <c r="BC20" s="16">
        <v>0</v>
      </c>
      <c r="BD20" s="16">
        <v>333678549</v>
      </c>
      <c r="BE20" s="17">
        <v>3281735738</v>
      </c>
      <c r="BF20" s="17"/>
      <c r="BG20" s="17">
        <f>VLOOKUP(B20,'[1]REPNCT004ReporteAuxiliarContabl'!$A$21:$E$66,5,0)</f>
        <v>72308286</v>
      </c>
      <c r="BH20" s="18">
        <f t="shared" si="42"/>
        <v>0</v>
      </c>
      <c r="BI20" s="18">
        <f t="shared" si="5"/>
        <v>333678549</v>
      </c>
      <c r="BJ20" s="18">
        <f t="shared" si="37"/>
        <v>18364657597</v>
      </c>
      <c r="BK20" s="18">
        <f t="shared" si="7"/>
        <v>373966722.56</v>
      </c>
      <c r="BL20" s="16">
        <v>0</v>
      </c>
      <c r="BM20" s="16"/>
      <c r="BN20" s="17">
        <v>1853769714</v>
      </c>
      <c r="BO20" s="17">
        <v>37075394</v>
      </c>
      <c r="BP20" s="18">
        <f t="shared" si="43"/>
        <v>0</v>
      </c>
      <c r="BQ20" s="18">
        <f t="shared" si="40"/>
        <v>333678549</v>
      </c>
      <c r="BR20" s="18">
        <f t="shared" si="38"/>
        <v>20218427311</v>
      </c>
      <c r="BS20" s="18">
        <f t="shared" si="11"/>
        <v>411042116.56</v>
      </c>
      <c r="BT20" s="16">
        <v>0</v>
      </c>
      <c r="BU20" s="16"/>
      <c r="BV20" s="17">
        <v>1853769714</v>
      </c>
      <c r="BW20" s="17">
        <v>37075394.28</v>
      </c>
      <c r="BX20" s="18">
        <f t="shared" si="30"/>
        <v>0</v>
      </c>
      <c r="BY20" s="18">
        <f t="shared" si="31"/>
        <v>333678549</v>
      </c>
      <c r="BZ20" s="18">
        <f t="shared" si="32"/>
        <v>22072197025</v>
      </c>
      <c r="CA20" s="18">
        <f t="shared" si="33"/>
        <v>448117510.84000003</v>
      </c>
    </row>
    <row r="21" spans="1:79" ht="12.75">
      <c r="A21" s="14">
        <v>8905015104</v>
      </c>
      <c r="B21" s="69">
        <v>890501510</v>
      </c>
      <c r="C21" s="14">
        <v>125454000</v>
      </c>
      <c r="D21" s="21" t="s">
        <v>27</v>
      </c>
      <c r="E21" s="71" t="s">
        <v>199</v>
      </c>
      <c r="F21" s="16">
        <v>0</v>
      </c>
      <c r="G21" s="16"/>
      <c r="H21" s="17">
        <v>2093380829.8</v>
      </c>
      <c r="I21" s="16">
        <v>41867617</v>
      </c>
      <c r="J21" s="18">
        <f t="shared" si="12"/>
        <v>0</v>
      </c>
      <c r="K21" s="18">
        <f t="shared" si="12"/>
        <v>0</v>
      </c>
      <c r="L21" s="18">
        <f t="shared" si="12"/>
        <v>2093380829.8</v>
      </c>
      <c r="M21" s="18">
        <f t="shared" si="13"/>
        <v>41867617</v>
      </c>
      <c r="N21" s="16">
        <v>0</v>
      </c>
      <c r="O21" s="16"/>
      <c r="P21" s="17">
        <v>4186761659.6</v>
      </c>
      <c r="Q21" s="17">
        <v>83735233</v>
      </c>
      <c r="R21" s="18">
        <f t="shared" si="14"/>
        <v>0</v>
      </c>
      <c r="S21" s="18">
        <f t="shared" si="15"/>
        <v>0</v>
      </c>
      <c r="T21" s="18">
        <f t="shared" si="16"/>
        <v>6280142489.4</v>
      </c>
      <c r="U21" s="18">
        <f t="shared" si="17"/>
        <v>125602850</v>
      </c>
      <c r="V21" s="16">
        <v>0</v>
      </c>
      <c r="W21" s="16">
        <v>0</v>
      </c>
      <c r="X21" s="17">
        <v>2093380829.8</v>
      </c>
      <c r="Y21" s="17">
        <v>41867617</v>
      </c>
      <c r="Z21" s="18">
        <f t="shared" si="18"/>
        <v>0</v>
      </c>
      <c r="AA21" s="18">
        <f t="shared" si="19"/>
        <v>0</v>
      </c>
      <c r="AB21" s="18">
        <f t="shared" si="20"/>
        <v>8373523319.2</v>
      </c>
      <c r="AC21" s="18">
        <f t="shared" si="21"/>
        <v>167470467</v>
      </c>
      <c r="AD21" s="16">
        <v>0</v>
      </c>
      <c r="AE21" s="16"/>
      <c r="AF21" s="17">
        <v>2093380829.8</v>
      </c>
      <c r="AG21" s="17">
        <v>41867617</v>
      </c>
      <c r="AH21" s="18">
        <f t="shared" si="22"/>
        <v>0</v>
      </c>
      <c r="AI21" s="18">
        <f t="shared" si="23"/>
        <v>0</v>
      </c>
      <c r="AJ21" s="18">
        <f t="shared" si="24"/>
        <v>10466904149</v>
      </c>
      <c r="AK21" s="18">
        <f t="shared" si="25"/>
        <v>209338084</v>
      </c>
      <c r="AL21" s="16">
        <v>0</v>
      </c>
      <c r="AM21" s="16"/>
      <c r="AN21" s="17">
        <v>3006014868.8</v>
      </c>
      <c r="AO21" s="17">
        <v>60120298</v>
      </c>
      <c r="AP21" s="18">
        <f t="shared" si="26"/>
        <v>0</v>
      </c>
      <c r="AQ21" s="18">
        <f t="shared" si="27"/>
        <v>0</v>
      </c>
      <c r="AR21" s="18">
        <f t="shared" si="28"/>
        <v>13472919017.8</v>
      </c>
      <c r="AS21" s="18">
        <f t="shared" si="29"/>
        <v>269458382</v>
      </c>
      <c r="AT21" s="16">
        <v>0</v>
      </c>
      <c r="AU21" s="16"/>
      <c r="AV21" s="17">
        <v>4186761660</v>
      </c>
      <c r="AW21" s="17"/>
      <c r="AX21" s="17">
        <v>83735233.2</v>
      </c>
      <c r="AY21" s="18">
        <f t="shared" si="41"/>
        <v>0</v>
      </c>
      <c r="AZ21" s="18">
        <f t="shared" si="39"/>
        <v>0</v>
      </c>
      <c r="BA21" s="18">
        <f t="shared" si="36"/>
        <v>17659680677.8</v>
      </c>
      <c r="BB21" s="18">
        <f t="shared" si="3"/>
        <v>353193615.2</v>
      </c>
      <c r="BC21" s="16">
        <v>0</v>
      </c>
      <c r="BD21" s="16">
        <v>376808549</v>
      </c>
      <c r="BE21" s="17">
        <v>3461247973.8</v>
      </c>
      <c r="BF21" s="17"/>
      <c r="BG21" s="17">
        <f>VLOOKUP(B21,'[1]REPNCT004ReporteAuxiliarContabl'!$A$21:$E$66,5,0)</f>
        <v>76761130</v>
      </c>
      <c r="BH21" s="18">
        <f t="shared" si="42"/>
        <v>0</v>
      </c>
      <c r="BI21" s="18">
        <f t="shared" si="5"/>
        <v>376808549</v>
      </c>
      <c r="BJ21" s="18">
        <f t="shared" si="37"/>
        <v>21120928651.6</v>
      </c>
      <c r="BK21" s="18">
        <f t="shared" si="7"/>
        <v>429954745.2</v>
      </c>
      <c r="BL21" s="16">
        <v>0</v>
      </c>
      <c r="BM21" s="16"/>
      <c r="BN21" s="17">
        <v>2093380829.8</v>
      </c>
      <c r="BO21" s="17">
        <v>41867617</v>
      </c>
      <c r="BP21" s="18">
        <f t="shared" si="43"/>
        <v>0</v>
      </c>
      <c r="BQ21" s="18">
        <f t="shared" si="40"/>
        <v>376808549</v>
      </c>
      <c r="BR21" s="18">
        <f t="shared" si="38"/>
        <v>23214309481.399998</v>
      </c>
      <c r="BS21" s="18">
        <f t="shared" si="11"/>
        <v>471822362.2</v>
      </c>
      <c r="BT21" s="16">
        <v>0</v>
      </c>
      <c r="BU21" s="16"/>
      <c r="BV21" s="17">
        <v>2093380829.8</v>
      </c>
      <c r="BW21" s="17">
        <v>41867616.596</v>
      </c>
      <c r="BX21" s="18">
        <f t="shared" si="30"/>
        <v>0</v>
      </c>
      <c r="BY21" s="18">
        <f t="shared" si="31"/>
        <v>376808549</v>
      </c>
      <c r="BZ21" s="18">
        <f t="shared" si="32"/>
        <v>25307690311.199997</v>
      </c>
      <c r="CA21" s="18">
        <f t="shared" si="33"/>
        <v>513689978.796</v>
      </c>
    </row>
    <row r="22" spans="1:79" ht="12.75">
      <c r="A22" s="14">
        <v>8906800622</v>
      </c>
      <c r="B22" s="69">
        <v>890680062</v>
      </c>
      <c r="C22" s="14">
        <v>127625000</v>
      </c>
      <c r="D22" s="21" t="s">
        <v>28</v>
      </c>
      <c r="E22" s="71" t="s">
        <v>29</v>
      </c>
      <c r="F22" s="16">
        <v>0</v>
      </c>
      <c r="G22" s="16"/>
      <c r="H22" s="17">
        <v>776738934.6</v>
      </c>
      <c r="I22" s="16">
        <v>15534779</v>
      </c>
      <c r="J22" s="18">
        <f t="shared" si="12"/>
        <v>0</v>
      </c>
      <c r="K22" s="18">
        <f t="shared" si="12"/>
        <v>0</v>
      </c>
      <c r="L22" s="18">
        <f t="shared" si="12"/>
        <v>776738934.6</v>
      </c>
      <c r="M22" s="18">
        <f t="shared" si="13"/>
        <v>15534779</v>
      </c>
      <c r="N22" s="16">
        <v>0</v>
      </c>
      <c r="O22" s="16"/>
      <c r="P22" s="17">
        <v>1553477869.2</v>
      </c>
      <c r="Q22" s="17">
        <v>31069557</v>
      </c>
      <c r="R22" s="18">
        <f t="shared" si="14"/>
        <v>0</v>
      </c>
      <c r="S22" s="18">
        <f t="shared" si="15"/>
        <v>0</v>
      </c>
      <c r="T22" s="18">
        <f t="shared" si="16"/>
        <v>2330216803.8</v>
      </c>
      <c r="U22" s="18">
        <f t="shared" si="17"/>
        <v>46604336</v>
      </c>
      <c r="V22" s="16">
        <v>0</v>
      </c>
      <c r="W22" s="16">
        <v>0</v>
      </c>
      <c r="X22" s="17">
        <v>776738934.6</v>
      </c>
      <c r="Y22" s="17">
        <v>15534779</v>
      </c>
      <c r="Z22" s="18">
        <f t="shared" si="18"/>
        <v>0</v>
      </c>
      <c r="AA22" s="18">
        <f t="shared" si="19"/>
        <v>0</v>
      </c>
      <c r="AB22" s="18">
        <f t="shared" si="20"/>
        <v>3106955738.4</v>
      </c>
      <c r="AC22" s="18">
        <f t="shared" si="21"/>
        <v>62139115</v>
      </c>
      <c r="AD22" s="16">
        <v>0</v>
      </c>
      <c r="AE22" s="16"/>
      <c r="AF22" s="17">
        <v>776738934.6</v>
      </c>
      <c r="AG22" s="17">
        <v>15534779</v>
      </c>
      <c r="AH22" s="18">
        <f t="shared" si="22"/>
        <v>0</v>
      </c>
      <c r="AI22" s="18">
        <f t="shared" si="23"/>
        <v>0</v>
      </c>
      <c r="AJ22" s="18">
        <f t="shared" si="24"/>
        <v>3883694673</v>
      </c>
      <c r="AK22" s="18">
        <f t="shared" si="25"/>
        <v>77673894</v>
      </c>
      <c r="AL22" s="16">
        <v>0</v>
      </c>
      <c r="AM22" s="16"/>
      <c r="AN22" s="17">
        <v>1372945330.6</v>
      </c>
      <c r="AO22" s="17">
        <v>27458907</v>
      </c>
      <c r="AP22" s="18">
        <f t="shared" si="26"/>
        <v>0</v>
      </c>
      <c r="AQ22" s="18">
        <f t="shared" si="27"/>
        <v>0</v>
      </c>
      <c r="AR22" s="18">
        <f t="shared" si="28"/>
        <v>5256640003.6</v>
      </c>
      <c r="AS22" s="18">
        <f t="shared" si="29"/>
        <v>105132801</v>
      </c>
      <c r="AT22" s="16">
        <v>0</v>
      </c>
      <c r="AU22" s="16"/>
      <c r="AV22" s="17">
        <v>1553477870</v>
      </c>
      <c r="AW22" s="17"/>
      <c r="AX22" s="17">
        <v>31069557.400000002</v>
      </c>
      <c r="AY22" s="18">
        <f t="shared" si="41"/>
        <v>0</v>
      </c>
      <c r="AZ22" s="18">
        <f t="shared" si="39"/>
        <v>0</v>
      </c>
      <c r="BA22" s="18">
        <f t="shared" si="36"/>
        <v>6810117873.6</v>
      </c>
      <c r="BB22" s="18">
        <f t="shared" si="3"/>
        <v>136202358.4</v>
      </c>
      <c r="BC22" s="16">
        <v>0</v>
      </c>
      <c r="BD22" s="16">
        <v>139813008</v>
      </c>
      <c r="BE22" s="17">
        <v>1744377529.6</v>
      </c>
      <c r="BF22" s="17"/>
      <c r="BG22" s="17">
        <f>VLOOKUP(B22,'[1]REPNCT004ReporteAuxiliarContabl'!$A$21:$E$66,5,0)</f>
        <v>37683811</v>
      </c>
      <c r="BH22" s="18">
        <f t="shared" si="42"/>
        <v>0</v>
      </c>
      <c r="BI22" s="18">
        <f t="shared" si="5"/>
        <v>139813008</v>
      </c>
      <c r="BJ22" s="18">
        <f t="shared" si="37"/>
        <v>8554495403.200001</v>
      </c>
      <c r="BK22" s="18">
        <f t="shared" si="7"/>
        <v>173886169.4</v>
      </c>
      <c r="BL22" s="16">
        <v>0</v>
      </c>
      <c r="BM22" s="16"/>
      <c r="BN22" s="17">
        <v>776738934.6</v>
      </c>
      <c r="BO22" s="17">
        <v>15534779</v>
      </c>
      <c r="BP22" s="18">
        <f t="shared" si="43"/>
        <v>0</v>
      </c>
      <c r="BQ22" s="18">
        <f t="shared" si="40"/>
        <v>139813008</v>
      </c>
      <c r="BR22" s="18">
        <f t="shared" si="38"/>
        <v>9331234337.800001</v>
      </c>
      <c r="BS22" s="18">
        <f t="shared" si="11"/>
        <v>189420948.4</v>
      </c>
      <c r="BT22" s="16">
        <v>0</v>
      </c>
      <c r="BU22" s="16"/>
      <c r="BV22" s="17">
        <v>776738934.6</v>
      </c>
      <c r="BW22" s="17">
        <v>15534778.692000002</v>
      </c>
      <c r="BX22" s="18">
        <f t="shared" si="30"/>
        <v>0</v>
      </c>
      <c r="BY22" s="18">
        <f t="shared" si="31"/>
        <v>139813008</v>
      </c>
      <c r="BZ22" s="18">
        <f t="shared" si="32"/>
        <v>10107973272.400002</v>
      </c>
      <c r="CA22" s="18">
        <f t="shared" si="33"/>
        <v>204955727.092</v>
      </c>
    </row>
    <row r="23" spans="1:79" ht="12.75">
      <c r="A23" s="14">
        <v>8907006407</v>
      </c>
      <c r="B23" s="69">
        <v>890700640</v>
      </c>
      <c r="C23" s="14">
        <v>129373000</v>
      </c>
      <c r="D23" s="21" t="s">
        <v>30</v>
      </c>
      <c r="E23" s="71" t="s">
        <v>188</v>
      </c>
      <c r="F23" s="16">
        <v>0</v>
      </c>
      <c r="G23" s="16"/>
      <c r="H23" s="17">
        <v>2469762926.8</v>
      </c>
      <c r="I23" s="16">
        <v>49395259</v>
      </c>
      <c r="J23" s="18">
        <f t="shared" si="12"/>
        <v>0</v>
      </c>
      <c r="K23" s="18">
        <f t="shared" si="12"/>
        <v>0</v>
      </c>
      <c r="L23" s="18">
        <f t="shared" si="12"/>
        <v>2469762926.8</v>
      </c>
      <c r="M23" s="18">
        <f t="shared" si="13"/>
        <v>49395259</v>
      </c>
      <c r="N23" s="16">
        <v>0</v>
      </c>
      <c r="O23" s="16"/>
      <c r="P23" s="17">
        <v>4939525853.6</v>
      </c>
      <c r="Q23" s="17">
        <v>98790517</v>
      </c>
      <c r="R23" s="18">
        <f t="shared" si="14"/>
        <v>0</v>
      </c>
      <c r="S23" s="18">
        <f t="shared" si="15"/>
        <v>0</v>
      </c>
      <c r="T23" s="18">
        <f t="shared" si="16"/>
        <v>7409288780.400001</v>
      </c>
      <c r="U23" s="18">
        <f t="shared" si="17"/>
        <v>148185776</v>
      </c>
      <c r="V23" s="16">
        <v>0</v>
      </c>
      <c r="W23" s="16">
        <v>0</v>
      </c>
      <c r="X23" s="17">
        <v>2469762926.8</v>
      </c>
      <c r="Y23" s="17">
        <v>49395259</v>
      </c>
      <c r="Z23" s="18">
        <f t="shared" si="18"/>
        <v>0</v>
      </c>
      <c r="AA23" s="18">
        <f t="shared" si="19"/>
        <v>0</v>
      </c>
      <c r="AB23" s="18">
        <f t="shared" si="20"/>
        <v>9879051707.2</v>
      </c>
      <c r="AC23" s="18">
        <f t="shared" si="21"/>
        <v>197581035</v>
      </c>
      <c r="AD23" s="16">
        <v>0</v>
      </c>
      <c r="AE23" s="16"/>
      <c r="AF23" s="17">
        <v>2469762926.8</v>
      </c>
      <c r="AG23" s="17">
        <v>49395259</v>
      </c>
      <c r="AH23" s="18">
        <f t="shared" si="22"/>
        <v>0</v>
      </c>
      <c r="AI23" s="18">
        <f t="shared" si="23"/>
        <v>0</v>
      </c>
      <c r="AJ23" s="18">
        <f t="shared" si="24"/>
        <v>12348814634</v>
      </c>
      <c r="AK23" s="18">
        <f t="shared" si="25"/>
        <v>246976294</v>
      </c>
      <c r="AL23" s="16">
        <v>0</v>
      </c>
      <c r="AM23" s="16"/>
      <c r="AN23" s="17">
        <v>4359923375.8</v>
      </c>
      <c r="AO23" s="17">
        <v>87198468</v>
      </c>
      <c r="AP23" s="18">
        <f t="shared" si="26"/>
        <v>0</v>
      </c>
      <c r="AQ23" s="18">
        <f t="shared" si="27"/>
        <v>0</v>
      </c>
      <c r="AR23" s="18">
        <f t="shared" si="28"/>
        <v>16708738009.8</v>
      </c>
      <c r="AS23" s="18">
        <f t="shared" si="29"/>
        <v>334174762</v>
      </c>
      <c r="AT23" s="16">
        <v>0</v>
      </c>
      <c r="AU23" s="16"/>
      <c r="AV23" s="17">
        <v>4939525854</v>
      </c>
      <c r="AW23" s="17"/>
      <c r="AX23" s="17">
        <v>98790517.08</v>
      </c>
      <c r="AY23" s="18">
        <f t="shared" si="41"/>
        <v>0</v>
      </c>
      <c r="AZ23" s="18">
        <f t="shared" si="39"/>
        <v>0</v>
      </c>
      <c r="BA23" s="18">
        <f t="shared" si="36"/>
        <v>21648263863.8</v>
      </c>
      <c r="BB23" s="18">
        <f t="shared" si="3"/>
        <v>432965279.08</v>
      </c>
      <c r="BC23" s="16">
        <v>0</v>
      </c>
      <c r="BD23" s="16">
        <v>444557327</v>
      </c>
      <c r="BE23" s="17">
        <v>3947162765.8</v>
      </c>
      <c r="BF23" s="17"/>
      <c r="BG23" s="17">
        <f>VLOOKUP(B23,'[1]REPNCT004ReporteAuxiliarContabl'!$A$21:$E$66,5,0)</f>
        <v>87834402</v>
      </c>
      <c r="BH23" s="18">
        <f t="shared" si="42"/>
        <v>0</v>
      </c>
      <c r="BI23" s="18">
        <f t="shared" si="5"/>
        <v>444557327</v>
      </c>
      <c r="BJ23" s="18">
        <f t="shared" si="37"/>
        <v>25595426629.6</v>
      </c>
      <c r="BK23" s="18">
        <f t="shared" si="7"/>
        <v>520799681.08</v>
      </c>
      <c r="BL23" s="16">
        <v>0</v>
      </c>
      <c r="BM23" s="16"/>
      <c r="BN23" s="17">
        <v>2469762926.8</v>
      </c>
      <c r="BO23" s="17">
        <v>49395259</v>
      </c>
      <c r="BP23" s="18">
        <f t="shared" si="43"/>
        <v>0</v>
      </c>
      <c r="BQ23" s="18">
        <f t="shared" si="40"/>
        <v>444557327</v>
      </c>
      <c r="BR23" s="18">
        <f t="shared" si="38"/>
        <v>28065189556.399998</v>
      </c>
      <c r="BS23" s="18">
        <f t="shared" si="11"/>
        <v>570194940.0799999</v>
      </c>
      <c r="BT23" s="16">
        <v>0</v>
      </c>
      <c r="BU23" s="16"/>
      <c r="BV23" s="17">
        <v>2469762926.8</v>
      </c>
      <c r="BW23" s="17">
        <v>49395258.536000006</v>
      </c>
      <c r="BX23" s="18">
        <f t="shared" si="30"/>
        <v>0</v>
      </c>
      <c r="BY23" s="18">
        <f t="shared" si="31"/>
        <v>444557327</v>
      </c>
      <c r="BZ23" s="18">
        <f t="shared" si="32"/>
        <v>30534952483.199997</v>
      </c>
      <c r="CA23" s="18">
        <f t="shared" si="33"/>
        <v>619590198.6159999</v>
      </c>
    </row>
    <row r="24" spans="1:79" ht="12.75">
      <c r="A24" s="14">
        <v>8907009060</v>
      </c>
      <c r="B24" s="69">
        <v>890700906</v>
      </c>
      <c r="C24" s="14">
        <v>128873000</v>
      </c>
      <c r="D24" s="21" t="s">
        <v>157</v>
      </c>
      <c r="E24" s="71" t="s">
        <v>32</v>
      </c>
      <c r="F24" s="16">
        <v>0</v>
      </c>
      <c r="G24" s="16"/>
      <c r="H24" s="17">
        <v>70229691</v>
      </c>
      <c r="I24" s="16">
        <v>0</v>
      </c>
      <c r="J24" s="18">
        <f t="shared" si="12"/>
        <v>0</v>
      </c>
      <c r="K24" s="18">
        <f t="shared" si="12"/>
        <v>0</v>
      </c>
      <c r="L24" s="18">
        <f t="shared" si="12"/>
        <v>70229691</v>
      </c>
      <c r="M24" s="18">
        <f t="shared" si="13"/>
        <v>0</v>
      </c>
      <c r="N24" s="16">
        <v>0</v>
      </c>
      <c r="O24" s="16"/>
      <c r="P24" s="17">
        <v>70229691</v>
      </c>
      <c r="Q24" s="17">
        <v>0</v>
      </c>
      <c r="R24" s="18">
        <f t="shared" si="14"/>
        <v>0</v>
      </c>
      <c r="S24" s="18">
        <f t="shared" si="15"/>
        <v>0</v>
      </c>
      <c r="T24" s="18">
        <f t="shared" si="16"/>
        <v>140459382</v>
      </c>
      <c r="U24" s="18">
        <f t="shared" si="17"/>
        <v>0</v>
      </c>
      <c r="V24" s="16">
        <v>0</v>
      </c>
      <c r="W24" s="16">
        <v>0</v>
      </c>
      <c r="X24" s="17">
        <v>70229691</v>
      </c>
      <c r="Y24" s="17">
        <v>0</v>
      </c>
      <c r="Z24" s="18">
        <f t="shared" si="18"/>
        <v>0</v>
      </c>
      <c r="AA24" s="18">
        <f t="shared" si="19"/>
        <v>0</v>
      </c>
      <c r="AB24" s="18">
        <f t="shared" si="20"/>
        <v>210689073</v>
      </c>
      <c r="AC24" s="18">
        <f t="shared" si="21"/>
        <v>0</v>
      </c>
      <c r="AD24" s="16">
        <v>0</v>
      </c>
      <c r="AE24" s="16"/>
      <c r="AF24" s="17">
        <v>70229691</v>
      </c>
      <c r="AG24" s="17">
        <v>0</v>
      </c>
      <c r="AH24" s="18">
        <f t="shared" si="22"/>
        <v>0</v>
      </c>
      <c r="AI24" s="18">
        <f t="shared" si="23"/>
        <v>0</v>
      </c>
      <c r="AJ24" s="18">
        <f t="shared" si="24"/>
        <v>280918764</v>
      </c>
      <c r="AK24" s="18">
        <f t="shared" si="25"/>
        <v>0</v>
      </c>
      <c r="AL24" s="16">
        <v>0</v>
      </c>
      <c r="AM24" s="16"/>
      <c r="AN24" s="17">
        <v>70229691</v>
      </c>
      <c r="AO24" s="17">
        <v>0</v>
      </c>
      <c r="AP24" s="18">
        <f t="shared" si="26"/>
        <v>0</v>
      </c>
      <c r="AQ24" s="18">
        <f t="shared" si="27"/>
        <v>0</v>
      </c>
      <c r="AR24" s="18">
        <f t="shared" si="28"/>
        <v>351148455</v>
      </c>
      <c r="AS24" s="18">
        <f t="shared" si="29"/>
        <v>0</v>
      </c>
      <c r="AT24" s="16">
        <v>0</v>
      </c>
      <c r="AU24" s="16"/>
      <c r="AV24" s="17">
        <v>70229691</v>
      </c>
      <c r="AW24" s="17"/>
      <c r="AX24" s="17">
        <v>1404593.82</v>
      </c>
      <c r="AY24" s="18">
        <f t="shared" si="41"/>
        <v>0</v>
      </c>
      <c r="AZ24" s="18">
        <f t="shared" si="39"/>
        <v>0</v>
      </c>
      <c r="BA24" s="18">
        <f t="shared" si="36"/>
        <v>421378146</v>
      </c>
      <c r="BB24" s="18">
        <f t="shared" si="3"/>
        <v>1404593.82</v>
      </c>
      <c r="BC24" s="16">
        <v>0</v>
      </c>
      <c r="BD24" s="16">
        <v>0</v>
      </c>
      <c r="BE24" s="17">
        <v>70229691</v>
      </c>
      <c r="BF24" s="17"/>
      <c r="BG24" s="17">
        <v>0</v>
      </c>
      <c r="BH24" s="18">
        <f t="shared" si="42"/>
        <v>0</v>
      </c>
      <c r="BI24" s="18">
        <f t="shared" si="5"/>
        <v>0</v>
      </c>
      <c r="BJ24" s="18">
        <f t="shared" si="37"/>
        <v>491607837</v>
      </c>
      <c r="BK24" s="18">
        <f t="shared" si="7"/>
        <v>1404593.82</v>
      </c>
      <c r="BL24" s="16">
        <v>0</v>
      </c>
      <c r="BM24" s="16"/>
      <c r="BN24" s="17">
        <v>70229691</v>
      </c>
      <c r="BO24" s="17">
        <v>0</v>
      </c>
      <c r="BP24" s="18">
        <f t="shared" si="43"/>
        <v>0</v>
      </c>
      <c r="BQ24" s="18">
        <f t="shared" si="40"/>
        <v>0</v>
      </c>
      <c r="BR24" s="18">
        <f t="shared" si="38"/>
        <v>561837528</v>
      </c>
      <c r="BS24" s="18">
        <f t="shared" si="11"/>
        <v>1404593.82</v>
      </c>
      <c r="BT24" s="16">
        <v>0</v>
      </c>
      <c r="BU24" s="16"/>
      <c r="BV24" s="17">
        <v>70229691</v>
      </c>
      <c r="BW24" s="86">
        <v>1404593.82</v>
      </c>
      <c r="BX24" s="18">
        <f t="shared" si="30"/>
        <v>0</v>
      </c>
      <c r="BY24" s="18">
        <f t="shared" si="31"/>
        <v>0</v>
      </c>
      <c r="BZ24" s="18">
        <f t="shared" si="32"/>
        <v>632067219</v>
      </c>
      <c r="CA24" s="18">
        <f t="shared" si="33"/>
        <v>2809187.64</v>
      </c>
    </row>
    <row r="25" spans="1:79" ht="12.75">
      <c r="A25" s="14">
        <v>8908010630</v>
      </c>
      <c r="B25" s="69">
        <v>890801063</v>
      </c>
      <c r="C25" s="14">
        <v>27017000</v>
      </c>
      <c r="D25" s="21" t="s">
        <v>33</v>
      </c>
      <c r="E25" s="71" t="s">
        <v>167</v>
      </c>
      <c r="F25" s="16">
        <v>1029944047.4666667</v>
      </c>
      <c r="G25" s="16"/>
      <c r="H25" s="17">
        <v>3936342196.866667</v>
      </c>
      <c r="I25" s="16">
        <v>99325725</v>
      </c>
      <c r="J25" s="18">
        <f t="shared" si="12"/>
        <v>1029944047.4666667</v>
      </c>
      <c r="K25" s="18">
        <f t="shared" si="12"/>
        <v>0</v>
      </c>
      <c r="L25" s="18">
        <f t="shared" si="12"/>
        <v>3936342196.866667</v>
      </c>
      <c r="M25" s="18">
        <f t="shared" si="13"/>
        <v>99325725</v>
      </c>
      <c r="N25" s="16">
        <v>1287430059.3333333</v>
      </c>
      <c r="O25" s="16"/>
      <c r="P25" s="17">
        <v>7872684393.733334</v>
      </c>
      <c r="Q25" s="17">
        <v>183202289</v>
      </c>
      <c r="R25" s="18">
        <f t="shared" si="14"/>
        <v>2317374106.8</v>
      </c>
      <c r="S25" s="18">
        <f t="shared" si="15"/>
        <v>0</v>
      </c>
      <c r="T25" s="18">
        <f t="shared" si="16"/>
        <v>11809026590.6</v>
      </c>
      <c r="U25" s="18">
        <f t="shared" si="17"/>
        <v>282528014</v>
      </c>
      <c r="V25" s="16">
        <v>1287430059</v>
      </c>
      <c r="W25" s="16">
        <v>3151659525</v>
      </c>
      <c r="X25" s="17">
        <v>3936342196.866667</v>
      </c>
      <c r="Y25" s="17">
        <v>167508636</v>
      </c>
      <c r="Z25" s="18">
        <f t="shared" si="18"/>
        <v>3604804165.8</v>
      </c>
      <c r="AA25" s="18">
        <f t="shared" si="19"/>
        <v>3151659525</v>
      </c>
      <c r="AB25" s="18">
        <f t="shared" si="20"/>
        <v>15745368787.466667</v>
      </c>
      <c r="AC25" s="18">
        <f t="shared" si="21"/>
        <v>450036650</v>
      </c>
      <c r="AD25" s="16">
        <v>1287430059.3333333</v>
      </c>
      <c r="AE25" s="16"/>
      <c r="AF25" s="17">
        <v>3936342196.866667</v>
      </c>
      <c r="AG25" s="17">
        <v>104475445</v>
      </c>
      <c r="AH25" s="18">
        <f t="shared" si="22"/>
        <v>4892234225.133333</v>
      </c>
      <c r="AI25" s="18">
        <f t="shared" si="23"/>
        <v>3151659525</v>
      </c>
      <c r="AJ25" s="18">
        <f t="shared" si="24"/>
        <v>19681710984.333336</v>
      </c>
      <c r="AK25" s="18">
        <f t="shared" si="25"/>
        <v>554512095</v>
      </c>
      <c r="AL25" s="16">
        <v>1287430059.3333333</v>
      </c>
      <c r="AM25" s="16"/>
      <c r="AN25" s="17">
        <v>4550926971.866667</v>
      </c>
      <c r="AO25" s="17">
        <v>116767141</v>
      </c>
      <c r="AP25" s="18">
        <f t="shared" si="26"/>
        <v>6179664284.466666</v>
      </c>
      <c r="AQ25" s="18">
        <f t="shared" si="27"/>
        <v>3151659525</v>
      </c>
      <c r="AR25" s="18">
        <f t="shared" si="28"/>
        <v>24232637956.200005</v>
      </c>
      <c r="AS25" s="18">
        <f t="shared" si="29"/>
        <v>671279236</v>
      </c>
      <c r="AT25" s="16">
        <v>2574860118</v>
      </c>
      <c r="AU25" s="16"/>
      <c r="AV25" s="17">
        <v>7872684394</v>
      </c>
      <c r="AW25" s="17"/>
      <c r="AX25" s="17">
        <v>208950890.24</v>
      </c>
      <c r="AY25" s="18">
        <f t="shared" si="41"/>
        <v>8754524402.466667</v>
      </c>
      <c r="AZ25" s="18">
        <f t="shared" si="39"/>
        <v>3151659525</v>
      </c>
      <c r="BA25" s="18">
        <f t="shared" si="36"/>
        <v>32105322350.200005</v>
      </c>
      <c r="BB25" s="18">
        <f t="shared" si="3"/>
        <v>880230126.24</v>
      </c>
      <c r="BC25" s="16">
        <v>1287430059.3333333</v>
      </c>
      <c r="BD25" s="16">
        <v>708541595</v>
      </c>
      <c r="BE25" s="17">
        <v>5167871024.866671</v>
      </c>
      <c r="BF25" s="17"/>
      <c r="BG25" s="17">
        <f>VLOOKUP(B25,'[1]REPNCT004ReporteAuxiliarContabl'!$A$21:$E$66,5,0)</f>
        <v>143276853</v>
      </c>
      <c r="BH25" s="18">
        <f t="shared" si="42"/>
        <v>10041954461.800001</v>
      </c>
      <c r="BI25" s="18">
        <f t="shared" si="5"/>
        <v>3860201120</v>
      </c>
      <c r="BJ25" s="18">
        <f t="shared" si="37"/>
        <v>37273193375.06667</v>
      </c>
      <c r="BK25" s="18">
        <f t="shared" si="7"/>
        <v>1023506979.24</v>
      </c>
      <c r="BL25" s="16">
        <v>1287430059.3333333</v>
      </c>
      <c r="BM25" s="16"/>
      <c r="BN25" s="17">
        <v>3936342196.866667</v>
      </c>
      <c r="BO25" s="17">
        <v>104475445</v>
      </c>
      <c r="BP25" s="18">
        <f t="shared" si="43"/>
        <v>11329384521.133335</v>
      </c>
      <c r="BQ25" s="18">
        <f t="shared" si="40"/>
        <v>3860201120</v>
      </c>
      <c r="BR25" s="18">
        <f t="shared" si="38"/>
        <v>41209535571.93334</v>
      </c>
      <c r="BS25" s="18">
        <f t="shared" si="11"/>
        <v>1127982424.24</v>
      </c>
      <c r="BT25" s="16">
        <v>1287430059.3333333</v>
      </c>
      <c r="BU25" s="16"/>
      <c r="BV25" s="17">
        <v>3936342196.866667</v>
      </c>
      <c r="BW25" s="17">
        <v>104475445.124</v>
      </c>
      <c r="BX25" s="18">
        <f t="shared" si="30"/>
        <v>12616814580.46667</v>
      </c>
      <c r="BY25" s="18">
        <f t="shared" si="31"/>
        <v>3860201120</v>
      </c>
      <c r="BZ25" s="18">
        <f t="shared" si="32"/>
        <v>45145877768.80001</v>
      </c>
      <c r="CA25" s="18">
        <f t="shared" si="33"/>
        <v>1232457869.364</v>
      </c>
    </row>
    <row r="26" spans="1:79" ht="12.75">
      <c r="A26" s="14">
        <v>8908026784</v>
      </c>
      <c r="B26" s="69">
        <v>890802678</v>
      </c>
      <c r="C26" s="14">
        <v>825717000</v>
      </c>
      <c r="D26" s="21" t="s">
        <v>158</v>
      </c>
      <c r="E26" s="71" t="s">
        <v>35</v>
      </c>
      <c r="F26" s="16">
        <v>0</v>
      </c>
      <c r="G26" s="16"/>
      <c r="H26" s="17">
        <v>132032908</v>
      </c>
      <c r="I26" s="16">
        <v>2640658</v>
      </c>
      <c r="J26" s="18">
        <f t="shared" si="12"/>
        <v>0</v>
      </c>
      <c r="K26" s="18">
        <f t="shared" si="12"/>
        <v>0</v>
      </c>
      <c r="L26" s="18">
        <f t="shared" si="12"/>
        <v>132032908</v>
      </c>
      <c r="M26" s="18">
        <f t="shared" si="13"/>
        <v>2640658</v>
      </c>
      <c r="N26" s="16">
        <v>0</v>
      </c>
      <c r="O26" s="16"/>
      <c r="P26" s="17">
        <v>132032908</v>
      </c>
      <c r="Q26" s="17">
        <v>2640658</v>
      </c>
      <c r="R26" s="18">
        <f t="shared" si="14"/>
        <v>0</v>
      </c>
      <c r="S26" s="18">
        <f t="shared" si="15"/>
        <v>0</v>
      </c>
      <c r="T26" s="18">
        <f t="shared" si="16"/>
        <v>264065816</v>
      </c>
      <c r="U26" s="18">
        <f t="shared" si="17"/>
        <v>5281316</v>
      </c>
      <c r="V26" s="16">
        <v>0</v>
      </c>
      <c r="W26" s="16">
        <v>0</v>
      </c>
      <c r="X26" s="17">
        <v>132032908</v>
      </c>
      <c r="Y26" s="17">
        <v>2640658</v>
      </c>
      <c r="Z26" s="18">
        <f t="shared" si="18"/>
        <v>0</v>
      </c>
      <c r="AA26" s="18">
        <f t="shared" si="19"/>
        <v>0</v>
      </c>
      <c r="AB26" s="18">
        <f t="shared" si="20"/>
        <v>396098724</v>
      </c>
      <c r="AC26" s="18">
        <f t="shared" si="21"/>
        <v>7921974</v>
      </c>
      <c r="AD26" s="16">
        <v>0</v>
      </c>
      <c r="AE26" s="16"/>
      <c r="AF26" s="17">
        <v>132032908</v>
      </c>
      <c r="AG26" s="17">
        <v>2640658</v>
      </c>
      <c r="AH26" s="18">
        <f t="shared" si="22"/>
        <v>0</v>
      </c>
      <c r="AI26" s="18">
        <f t="shared" si="23"/>
        <v>0</v>
      </c>
      <c r="AJ26" s="18">
        <f t="shared" si="24"/>
        <v>528131632</v>
      </c>
      <c r="AK26" s="18">
        <f t="shared" si="25"/>
        <v>10562632</v>
      </c>
      <c r="AL26" s="16">
        <v>0</v>
      </c>
      <c r="AM26" s="16"/>
      <c r="AN26" s="17">
        <v>132032908</v>
      </c>
      <c r="AO26" s="17">
        <v>2640658</v>
      </c>
      <c r="AP26" s="18">
        <f t="shared" si="26"/>
        <v>0</v>
      </c>
      <c r="AQ26" s="18">
        <f t="shared" si="27"/>
        <v>0</v>
      </c>
      <c r="AR26" s="18">
        <f t="shared" si="28"/>
        <v>660164540</v>
      </c>
      <c r="AS26" s="18">
        <f t="shared" si="29"/>
        <v>13203290</v>
      </c>
      <c r="AT26" s="16">
        <v>0</v>
      </c>
      <c r="AU26" s="16"/>
      <c r="AV26" s="17">
        <v>132032908</v>
      </c>
      <c r="AW26" s="17"/>
      <c r="AX26" s="17">
        <v>2640658.16</v>
      </c>
      <c r="AY26" s="18">
        <f t="shared" si="41"/>
        <v>0</v>
      </c>
      <c r="AZ26" s="18">
        <f t="shared" si="39"/>
        <v>0</v>
      </c>
      <c r="BA26" s="18">
        <f t="shared" si="36"/>
        <v>792197448</v>
      </c>
      <c r="BB26" s="18">
        <f t="shared" si="3"/>
        <v>15843948.16</v>
      </c>
      <c r="BC26" s="16">
        <v>0</v>
      </c>
      <c r="BD26" s="16">
        <v>0</v>
      </c>
      <c r="BE26" s="17">
        <v>132032908</v>
      </c>
      <c r="BF26" s="17"/>
      <c r="BG26" s="17">
        <f>VLOOKUP(B26,'[1]REPNCT004ReporteAuxiliarContabl'!$A$21:$E$66,5,0)</f>
        <v>2640658</v>
      </c>
      <c r="BH26" s="18">
        <f t="shared" si="42"/>
        <v>0</v>
      </c>
      <c r="BI26" s="18">
        <f t="shared" si="5"/>
        <v>0</v>
      </c>
      <c r="BJ26" s="18">
        <f t="shared" si="37"/>
        <v>924230356</v>
      </c>
      <c r="BK26" s="18">
        <f t="shared" si="7"/>
        <v>18484606.16</v>
      </c>
      <c r="BL26" s="16">
        <v>0</v>
      </c>
      <c r="BM26" s="16"/>
      <c r="BN26" s="17">
        <v>132032908</v>
      </c>
      <c r="BO26" s="17">
        <v>2640658</v>
      </c>
      <c r="BP26" s="18">
        <f t="shared" si="43"/>
        <v>0</v>
      </c>
      <c r="BQ26" s="18">
        <f t="shared" si="40"/>
        <v>0</v>
      </c>
      <c r="BR26" s="18">
        <f t="shared" si="38"/>
        <v>1056263264</v>
      </c>
      <c r="BS26" s="18">
        <f t="shared" si="11"/>
        <v>21125264.16</v>
      </c>
      <c r="BT26" s="16">
        <v>0</v>
      </c>
      <c r="BU26" s="16"/>
      <c r="BV26" s="17">
        <v>132032908</v>
      </c>
      <c r="BW26" s="17">
        <v>2640658.16</v>
      </c>
      <c r="BX26" s="18">
        <f t="shared" si="30"/>
        <v>0</v>
      </c>
      <c r="BY26" s="18">
        <f t="shared" si="31"/>
        <v>0</v>
      </c>
      <c r="BZ26" s="18">
        <f t="shared" si="32"/>
        <v>1188296172</v>
      </c>
      <c r="CA26" s="18">
        <f t="shared" si="33"/>
        <v>23765922.32</v>
      </c>
    </row>
    <row r="27" spans="1:79" ht="12.75">
      <c r="A27" s="14">
        <v>8909800408</v>
      </c>
      <c r="B27" s="69">
        <v>890980040</v>
      </c>
      <c r="C27" s="14">
        <v>120205000</v>
      </c>
      <c r="D27" s="21" t="s">
        <v>36</v>
      </c>
      <c r="E27" s="64" t="s">
        <v>83</v>
      </c>
      <c r="F27" s="16">
        <v>0</v>
      </c>
      <c r="G27" s="16"/>
      <c r="H27" s="17">
        <v>15803379873.466667</v>
      </c>
      <c r="I27" s="16">
        <v>316067597</v>
      </c>
      <c r="J27" s="18">
        <f t="shared" si="12"/>
        <v>0</v>
      </c>
      <c r="K27" s="18">
        <f t="shared" si="12"/>
        <v>0</v>
      </c>
      <c r="L27" s="18">
        <f t="shared" si="12"/>
        <v>15803379873.466667</v>
      </c>
      <c r="M27" s="18">
        <f t="shared" si="13"/>
        <v>316067597</v>
      </c>
      <c r="N27" s="16">
        <v>0</v>
      </c>
      <c r="O27" s="16"/>
      <c r="P27" s="17">
        <v>31606759746.933334</v>
      </c>
      <c r="Q27" s="17">
        <v>632135195</v>
      </c>
      <c r="R27" s="18">
        <f t="shared" si="14"/>
        <v>0</v>
      </c>
      <c r="S27" s="18">
        <f t="shared" si="15"/>
        <v>0</v>
      </c>
      <c r="T27" s="18">
        <f t="shared" si="16"/>
        <v>47410139620.4</v>
      </c>
      <c r="U27" s="18">
        <f t="shared" si="17"/>
        <v>948202792</v>
      </c>
      <c r="V27" s="16">
        <v>0</v>
      </c>
      <c r="W27" s="16">
        <v>0</v>
      </c>
      <c r="X27" s="17">
        <v>15803379873.466667</v>
      </c>
      <c r="Y27" s="17">
        <v>316067597</v>
      </c>
      <c r="Z27" s="18">
        <f t="shared" si="18"/>
        <v>0</v>
      </c>
      <c r="AA27" s="18">
        <f t="shared" si="19"/>
        <v>0</v>
      </c>
      <c r="AB27" s="18">
        <f t="shared" si="20"/>
        <v>63213519493.86667</v>
      </c>
      <c r="AC27" s="18">
        <f t="shared" si="21"/>
        <v>1264270389</v>
      </c>
      <c r="AD27" s="16">
        <v>0</v>
      </c>
      <c r="AE27" s="16"/>
      <c r="AF27" s="17">
        <v>15803379873.466667</v>
      </c>
      <c r="AG27" s="17">
        <v>316067597</v>
      </c>
      <c r="AH27" s="18">
        <f t="shared" si="22"/>
        <v>0</v>
      </c>
      <c r="AI27" s="18">
        <f t="shared" si="23"/>
        <v>0</v>
      </c>
      <c r="AJ27" s="18">
        <f t="shared" si="24"/>
        <v>79016899367.33334</v>
      </c>
      <c r="AK27" s="18">
        <f t="shared" si="25"/>
        <v>1580337986</v>
      </c>
      <c r="AL27" s="16">
        <v>0</v>
      </c>
      <c r="AM27" s="16"/>
      <c r="AN27" s="17">
        <v>16660432912.466667</v>
      </c>
      <c r="AO27" s="17">
        <v>333208658</v>
      </c>
      <c r="AP27" s="18">
        <f t="shared" si="26"/>
        <v>0</v>
      </c>
      <c r="AQ27" s="18">
        <f t="shared" si="27"/>
        <v>0</v>
      </c>
      <c r="AR27" s="18">
        <f t="shared" si="28"/>
        <v>95677332279.80002</v>
      </c>
      <c r="AS27" s="18">
        <f t="shared" si="29"/>
        <v>1913546644</v>
      </c>
      <c r="AT27" s="16">
        <v>0</v>
      </c>
      <c r="AU27" s="16"/>
      <c r="AV27" s="17">
        <v>31606759746</v>
      </c>
      <c r="AW27" s="17"/>
      <c r="AX27" s="17">
        <v>632135194.92</v>
      </c>
      <c r="AY27" s="18">
        <f t="shared" si="41"/>
        <v>0</v>
      </c>
      <c r="AZ27" s="18">
        <f t="shared" si="39"/>
        <v>0</v>
      </c>
      <c r="BA27" s="18">
        <f t="shared" si="36"/>
        <v>127284092025.80002</v>
      </c>
      <c r="BB27" s="18">
        <f t="shared" si="3"/>
        <v>2545681838.92</v>
      </c>
      <c r="BC27" s="16">
        <v>0</v>
      </c>
      <c r="BD27" s="16">
        <v>2344608377</v>
      </c>
      <c r="BE27" s="17">
        <v>19468480922.466698</v>
      </c>
      <c r="BF27" s="17"/>
      <c r="BG27" s="17">
        <f>VLOOKUP(B27,'[1]REPNCT004ReporteAuxiliarContabl'!$A$21:$E$66,5,0)</f>
        <v>436261786</v>
      </c>
      <c r="BH27" s="18">
        <f t="shared" si="42"/>
        <v>0</v>
      </c>
      <c r="BI27" s="18">
        <f t="shared" si="5"/>
        <v>2344608377</v>
      </c>
      <c r="BJ27" s="18">
        <f t="shared" si="37"/>
        <v>146752572948.26672</v>
      </c>
      <c r="BK27" s="18">
        <f t="shared" si="7"/>
        <v>2981943624.92</v>
      </c>
      <c r="BL27" s="16">
        <v>0</v>
      </c>
      <c r="BM27" s="16"/>
      <c r="BN27" s="17">
        <v>15803379873.466667</v>
      </c>
      <c r="BO27" s="17">
        <v>316067597</v>
      </c>
      <c r="BP27" s="18">
        <f t="shared" si="43"/>
        <v>0</v>
      </c>
      <c r="BQ27" s="18">
        <f t="shared" si="40"/>
        <v>2344608377</v>
      </c>
      <c r="BR27" s="18">
        <f t="shared" si="38"/>
        <v>162555952821.7334</v>
      </c>
      <c r="BS27" s="18">
        <f t="shared" si="11"/>
        <v>3298011221.92</v>
      </c>
      <c r="BT27" s="16">
        <v>0</v>
      </c>
      <c r="BU27" s="16"/>
      <c r="BV27" s="17">
        <v>15803379873.466667</v>
      </c>
      <c r="BW27" s="17">
        <v>316067597.46933335</v>
      </c>
      <c r="BX27" s="18">
        <f t="shared" si="30"/>
        <v>0</v>
      </c>
      <c r="BY27" s="18">
        <f t="shared" si="31"/>
        <v>2344608377</v>
      </c>
      <c r="BZ27" s="18">
        <f t="shared" si="32"/>
        <v>178359332695.20007</v>
      </c>
      <c r="CA27" s="18">
        <f t="shared" si="33"/>
        <v>3614078819.3893332</v>
      </c>
    </row>
    <row r="28" spans="1:79" ht="12.75">
      <c r="A28" s="14">
        <v>8909801341</v>
      </c>
      <c r="B28" s="69">
        <v>890980134</v>
      </c>
      <c r="C28" s="14">
        <v>824505000</v>
      </c>
      <c r="D28" s="21" t="s">
        <v>37</v>
      </c>
      <c r="E28" s="64" t="s">
        <v>38</v>
      </c>
      <c r="F28" s="16">
        <v>0</v>
      </c>
      <c r="G28" s="16"/>
      <c r="H28" s="17">
        <v>214932508</v>
      </c>
      <c r="I28" s="16">
        <v>4298650</v>
      </c>
      <c r="J28" s="18">
        <f t="shared" si="12"/>
        <v>0</v>
      </c>
      <c r="K28" s="18">
        <f t="shared" si="12"/>
        <v>0</v>
      </c>
      <c r="L28" s="18">
        <f t="shared" si="12"/>
        <v>214932508</v>
      </c>
      <c r="M28" s="18">
        <f t="shared" si="13"/>
        <v>4298650</v>
      </c>
      <c r="N28" s="16">
        <v>0</v>
      </c>
      <c r="O28" s="16"/>
      <c r="P28" s="17">
        <v>214932508</v>
      </c>
      <c r="Q28" s="17">
        <v>4298650</v>
      </c>
      <c r="R28" s="18">
        <f t="shared" si="14"/>
        <v>0</v>
      </c>
      <c r="S28" s="18">
        <f t="shared" si="15"/>
        <v>0</v>
      </c>
      <c r="T28" s="18">
        <f t="shared" si="16"/>
        <v>429865016</v>
      </c>
      <c r="U28" s="18">
        <f t="shared" si="17"/>
        <v>8597300</v>
      </c>
      <c r="V28" s="16">
        <v>0</v>
      </c>
      <c r="W28" s="16">
        <v>0</v>
      </c>
      <c r="X28" s="17">
        <v>214932508</v>
      </c>
      <c r="Y28" s="17">
        <v>4298650</v>
      </c>
      <c r="Z28" s="18">
        <f t="shared" si="18"/>
        <v>0</v>
      </c>
      <c r="AA28" s="18">
        <f t="shared" si="19"/>
        <v>0</v>
      </c>
      <c r="AB28" s="18">
        <f t="shared" si="20"/>
        <v>644797524</v>
      </c>
      <c r="AC28" s="18">
        <f t="shared" si="21"/>
        <v>12895950</v>
      </c>
      <c r="AD28" s="16">
        <v>0</v>
      </c>
      <c r="AE28" s="16"/>
      <c r="AF28" s="17">
        <v>214932508</v>
      </c>
      <c r="AG28" s="17">
        <v>4298650</v>
      </c>
      <c r="AH28" s="18">
        <f t="shared" si="22"/>
        <v>0</v>
      </c>
      <c r="AI28" s="18">
        <f t="shared" si="23"/>
        <v>0</v>
      </c>
      <c r="AJ28" s="18">
        <f t="shared" si="24"/>
        <v>859730032</v>
      </c>
      <c r="AK28" s="18">
        <f t="shared" si="25"/>
        <v>17194600</v>
      </c>
      <c r="AL28" s="16">
        <v>0</v>
      </c>
      <c r="AM28" s="16"/>
      <c r="AN28" s="17">
        <v>214932508</v>
      </c>
      <c r="AO28" s="17">
        <v>4298650</v>
      </c>
      <c r="AP28" s="18">
        <f t="shared" si="26"/>
        <v>0</v>
      </c>
      <c r="AQ28" s="18">
        <f t="shared" si="27"/>
        <v>0</v>
      </c>
      <c r="AR28" s="18">
        <f t="shared" si="28"/>
        <v>1074662540</v>
      </c>
      <c r="AS28" s="18">
        <f t="shared" si="29"/>
        <v>21493250</v>
      </c>
      <c r="AT28" s="16">
        <v>0</v>
      </c>
      <c r="AU28" s="16"/>
      <c r="AV28" s="17">
        <v>214932508</v>
      </c>
      <c r="AW28" s="17"/>
      <c r="AX28" s="17">
        <v>4298650.16</v>
      </c>
      <c r="AY28" s="18">
        <f t="shared" si="41"/>
        <v>0</v>
      </c>
      <c r="AZ28" s="18">
        <f t="shared" si="39"/>
        <v>0</v>
      </c>
      <c r="BA28" s="18">
        <f t="shared" si="36"/>
        <v>1289595048</v>
      </c>
      <c r="BB28" s="18">
        <f t="shared" si="3"/>
        <v>25791900.16</v>
      </c>
      <c r="BC28" s="16">
        <v>0</v>
      </c>
      <c r="BD28" s="16">
        <v>0</v>
      </c>
      <c r="BE28" s="17">
        <v>214932508</v>
      </c>
      <c r="BF28" s="17"/>
      <c r="BG28" s="17">
        <f>VLOOKUP(B28,'[1]REPNCT004ReporteAuxiliarContabl'!$A$21:$E$66,5,0)</f>
        <v>4298650</v>
      </c>
      <c r="BH28" s="18">
        <f t="shared" si="42"/>
        <v>0</v>
      </c>
      <c r="BI28" s="18">
        <f t="shared" si="5"/>
        <v>0</v>
      </c>
      <c r="BJ28" s="18">
        <f t="shared" si="37"/>
        <v>1504527556</v>
      </c>
      <c r="BK28" s="18">
        <f t="shared" si="7"/>
        <v>30090550.16</v>
      </c>
      <c r="BL28" s="16">
        <v>0</v>
      </c>
      <c r="BM28" s="16"/>
      <c r="BN28" s="17">
        <v>214932508</v>
      </c>
      <c r="BO28" s="17">
        <v>4298650</v>
      </c>
      <c r="BP28" s="18">
        <f t="shared" si="43"/>
        <v>0</v>
      </c>
      <c r="BQ28" s="18">
        <f t="shared" si="40"/>
        <v>0</v>
      </c>
      <c r="BR28" s="18">
        <f t="shared" si="38"/>
        <v>1719460064</v>
      </c>
      <c r="BS28" s="18">
        <f t="shared" si="11"/>
        <v>34389200.16</v>
      </c>
      <c r="BT28" s="16">
        <v>0</v>
      </c>
      <c r="BU28" s="16"/>
      <c r="BV28" s="17">
        <v>214932508</v>
      </c>
      <c r="BW28" s="17">
        <v>4298650.16</v>
      </c>
      <c r="BX28" s="18">
        <f t="shared" si="30"/>
        <v>0</v>
      </c>
      <c r="BY28" s="18">
        <f t="shared" si="31"/>
        <v>0</v>
      </c>
      <c r="BZ28" s="18">
        <f t="shared" si="32"/>
        <v>1934392572</v>
      </c>
      <c r="CA28" s="18">
        <f t="shared" si="33"/>
        <v>38687850.31999999</v>
      </c>
    </row>
    <row r="29" spans="1:79" ht="12.75">
      <c r="A29" s="14">
        <v>8909801501</v>
      </c>
      <c r="B29" s="69">
        <v>890980150</v>
      </c>
      <c r="C29" s="14">
        <v>824105000</v>
      </c>
      <c r="D29" s="21" t="s">
        <v>159</v>
      </c>
      <c r="E29" s="71" t="s">
        <v>40</v>
      </c>
      <c r="F29" s="16">
        <v>0</v>
      </c>
      <c r="G29" s="16"/>
      <c r="H29" s="17">
        <v>132890418</v>
      </c>
      <c r="I29" s="16">
        <v>0</v>
      </c>
      <c r="J29" s="18">
        <f t="shared" si="12"/>
        <v>0</v>
      </c>
      <c r="K29" s="18">
        <f t="shared" si="12"/>
        <v>0</v>
      </c>
      <c r="L29" s="18">
        <f t="shared" si="12"/>
        <v>132890418</v>
      </c>
      <c r="M29" s="18">
        <f t="shared" si="13"/>
        <v>0</v>
      </c>
      <c r="N29" s="16">
        <v>0</v>
      </c>
      <c r="O29" s="16"/>
      <c r="P29" s="17">
        <v>132890418</v>
      </c>
      <c r="Q29" s="17">
        <v>0</v>
      </c>
      <c r="R29" s="18">
        <f t="shared" si="14"/>
        <v>0</v>
      </c>
      <c r="S29" s="18">
        <f t="shared" si="15"/>
        <v>0</v>
      </c>
      <c r="T29" s="18">
        <f t="shared" si="16"/>
        <v>265780836</v>
      </c>
      <c r="U29" s="18">
        <f t="shared" si="17"/>
        <v>0</v>
      </c>
      <c r="V29" s="16">
        <v>0</v>
      </c>
      <c r="W29" s="16">
        <v>0</v>
      </c>
      <c r="X29" s="17">
        <v>132890418</v>
      </c>
      <c r="Y29" s="17">
        <v>0</v>
      </c>
      <c r="Z29" s="18">
        <f t="shared" si="18"/>
        <v>0</v>
      </c>
      <c r="AA29" s="18">
        <f t="shared" si="19"/>
        <v>0</v>
      </c>
      <c r="AB29" s="18">
        <f t="shared" si="20"/>
        <v>398671254</v>
      </c>
      <c r="AC29" s="18">
        <f t="shared" si="21"/>
        <v>0</v>
      </c>
      <c r="AD29" s="16">
        <v>0</v>
      </c>
      <c r="AE29" s="16"/>
      <c r="AF29" s="17">
        <v>132890418</v>
      </c>
      <c r="AG29" s="17">
        <v>0</v>
      </c>
      <c r="AH29" s="18">
        <f t="shared" si="22"/>
        <v>0</v>
      </c>
      <c r="AI29" s="18">
        <f t="shared" si="23"/>
        <v>0</v>
      </c>
      <c r="AJ29" s="18">
        <f t="shared" si="24"/>
        <v>531561672</v>
      </c>
      <c r="AK29" s="18">
        <f t="shared" si="25"/>
        <v>0</v>
      </c>
      <c r="AL29" s="16">
        <v>0</v>
      </c>
      <c r="AM29" s="16"/>
      <c r="AN29" s="17">
        <v>132890418</v>
      </c>
      <c r="AO29" s="17">
        <v>0</v>
      </c>
      <c r="AP29" s="18">
        <f t="shared" si="26"/>
        <v>0</v>
      </c>
      <c r="AQ29" s="18">
        <f t="shared" si="27"/>
        <v>0</v>
      </c>
      <c r="AR29" s="18">
        <f t="shared" si="28"/>
        <v>664452090</v>
      </c>
      <c r="AS29" s="18">
        <f t="shared" si="29"/>
        <v>0</v>
      </c>
      <c r="AT29" s="16">
        <v>0</v>
      </c>
      <c r="AU29" s="16"/>
      <c r="AV29" s="17">
        <v>132890418</v>
      </c>
      <c r="AW29" s="17"/>
      <c r="AX29" s="17">
        <v>2657808.36</v>
      </c>
      <c r="AY29" s="18">
        <f t="shared" si="41"/>
        <v>0</v>
      </c>
      <c r="AZ29" s="18">
        <f t="shared" si="39"/>
        <v>0</v>
      </c>
      <c r="BA29" s="18">
        <f t="shared" si="36"/>
        <v>797342508</v>
      </c>
      <c r="BB29" s="18">
        <f t="shared" si="3"/>
        <v>2657808.36</v>
      </c>
      <c r="BC29" s="16">
        <v>0</v>
      </c>
      <c r="BD29" s="16">
        <v>0</v>
      </c>
      <c r="BE29" s="17">
        <v>132890418</v>
      </c>
      <c r="BF29" s="17"/>
      <c r="BG29" s="17">
        <v>0</v>
      </c>
      <c r="BH29" s="18">
        <f t="shared" si="42"/>
        <v>0</v>
      </c>
      <c r="BI29" s="18">
        <f t="shared" si="5"/>
        <v>0</v>
      </c>
      <c r="BJ29" s="18">
        <f t="shared" si="37"/>
        <v>930232926</v>
      </c>
      <c r="BK29" s="18">
        <f t="shared" si="7"/>
        <v>2657808.36</v>
      </c>
      <c r="BL29" s="16">
        <v>0</v>
      </c>
      <c r="BM29" s="16"/>
      <c r="BN29" s="17">
        <v>132890418</v>
      </c>
      <c r="BO29" s="17">
        <v>0</v>
      </c>
      <c r="BP29" s="18">
        <f t="shared" si="43"/>
        <v>0</v>
      </c>
      <c r="BQ29" s="18">
        <f t="shared" si="40"/>
        <v>0</v>
      </c>
      <c r="BR29" s="18">
        <f t="shared" si="38"/>
        <v>1063123344</v>
      </c>
      <c r="BS29" s="18">
        <f t="shared" si="11"/>
        <v>2657808.36</v>
      </c>
      <c r="BT29" s="16">
        <v>0</v>
      </c>
      <c r="BU29" s="16"/>
      <c r="BV29" s="17">
        <v>132890418</v>
      </c>
      <c r="BW29" s="86">
        <v>2657808.36</v>
      </c>
      <c r="BX29" s="18">
        <f t="shared" si="30"/>
        <v>0</v>
      </c>
      <c r="BY29" s="18">
        <f t="shared" si="31"/>
        <v>0</v>
      </c>
      <c r="BZ29" s="18">
        <f t="shared" si="32"/>
        <v>1196013762</v>
      </c>
      <c r="CA29" s="18">
        <f t="shared" si="33"/>
        <v>5315616.72</v>
      </c>
    </row>
    <row r="30" spans="1:79" ht="12.75">
      <c r="A30" s="14">
        <v>8910800313</v>
      </c>
      <c r="B30" s="69">
        <v>891080031</v>
      </c>
      <c r="C30" s="14">
        <v>27123000</v>
      </c>
      <c r="D30" s="21" t="s">
        <v>41</v>
      </c>
      <c r="E30" s="71" t="s">
        <v>169</v>
      </c>
      <c r="F30" s="16">
        <v>1784026486.8</v>
      </c>
      <c r="G30" s="16"/>
      <c r="H30" s="17">
        <v>3960500903.733333</v>
      </c>
      <c r="I30" s="16">
        <v>114890548</v>
      </c>
      <c r="J30" s="18">
        <f t="shared" si="12"/>
        <v>1784026486.8</v>
      </c>
      <c r="K30" s="18">
        <f t="shared" si="12"/>
        <v>0</v>
      </c>
      <c r="L30" s="18">
        <f t="shared" si="12"/>
        <v>3960500903.733333</v>
      </c>
      <c r="M30" s="18">
        <f t="shared" si="13"/>
        <v>114890548</v>
      </c>
      <c r="N30" s="16">
        <v>2230033108.5</v>
      </c>
      <c r="O30" s="16"/>
      <c r="P30" s="17">
        <f>7921001807.46667+171561922</f>
        <v>8092563729.46667</v>
      </c>
      <c r="Q30" s="17">
        <v>203020698</v>
      </c>
      <c r="R30" s="18">
        <f t="shared" si="14"/>
        <v>4014059595.3</v>
      </c>
      <c r="S30" s="18">
        <f t="shared" si="15"/>
        <v>0</v>
      </c>
      <c r="T30" s="18">
        <f t="shared" si="16"/>
        <v>12053064633.200003</v>
      </c>
      <c r="U30" s="18">
        <f t="shared" si="17"/>
        <v>317911246</v>
      </c>
      <c r="V30" s="16">
        <v>2230033109</v>
      </c>
      <c r="W30" s="16">
        <v>1498852795</v>
      </c>
      <c r="X30" s="17">
        <v>3960500903.733333</v>
      </c>
      <c r="Y30" s="17">
        <v>153787736</v>
      </c>
      <c r="Z30" s="18">
        <f t="shared" si="18"/>
        <v>6244092704.3</v>
      </c>
      <c r="AA30" s="18">
        <f t="shared" si="19"/>
        <v>1498852795</v>
      </c>
      <c r="AB30" s="18">
        <f t="shared" si="20"/>
        <v>16013565536.933336</v>
      </c>
      <c r="AC30" s="18">
        <f t="shared" si="21"/>
        <v>471698982</v>
      </c>
      <c r="AD30" s="16">
        <v>2230033108.5</v>
      </c>
      <c r="AE30" s="16"/>
      <c r="AF30" s="17">
        <v>3960500903.733333</v>
      </c>
      <c r="AG30" s="17">
        <v>123810680</v>
      </c>
      <c r="AH30" s="18">
        <f t="shared" si="22"/>
        <v>8474125812.8</v>
      </c>
      <c r="AI30" s="18">
        <f t="shared" si="23"/>
        <v>1498852795</v>
      </c>
      <c r="AJ30" s="18">
        <f t="shared" si="24"/>
        <v>19974066440.666668</v>
      </c>
      <c r="AK30" s="18">
        <f t="shared" si="25"/>
        <v>595509662</v>
      </c>
      <c r="AL30" s="16">
        <v>2230033108.5</v>
      </c>
      <c r="AM30" s="16"/>
      <c r="AN30" s="17">
        <v>4308434551.733334</v>
      </c>
      <c r="AO30" s="17">
        <v>130769353</v>
      </c>
      <c r="AP30" s="18">
        <f t="shared" si="26"/>
        <v>10704158921.3</v>
      </c>
      <c r="AQ30" s="18">
        <f t="shared" si="27"/>
        <v>1498852795</v>
      </c>
      <c r="AR30" s="18">
        <f t="shared" si="28"/>
        <v>24282500992.4</v>
      </c>
      <c r="AS30" s="18">
        <f t="shared" si="29"/>
        <v>726279015</v>
      </c>
      <c r="AT30" s="16">
        <v>4460066218</v>
      </c>
      <c r="AU30" s="16"/>
      <c r="AV30" s="17">
        <v>7921001808</v>
      </c>
      <c r="AW30" s="17"/>
      <c r="AX30" s="17">
        <v>247621360.52</v>
      </c>
      <c r="AY30" s="18">
        <f t="shared" si="41"/>
        <v>15164225139.3</v>
      </c>
      <c r="AZ30" s="18">
        <f t="shared" si="39"/>
        <v>1498852795</v>
      </c>
      <c r="BA30" s="18">
        <f t="shared" si="36"/>
        <v>32203502800.4</v>
      </c>
      <c r="BB30" s="18">
        <f t="shared" si="3"/>
        <v>973900375.52</v>
      </c>
      <c r="BC30" s="16">
        <v>2230033108.5</v>
      </c>
      <c r="BD30" s="16">
        <v>712890163</v>
      </c>
      <c r="BE30" s="17">
        <v>5124353768.73333</v>
      </c>
      <c r="BF30" s="17"/>
      <c r="BG30" s="17">
        <f>VLOOKUP(B30,'[1]REPNCT004ReporteAuxiliarContabl'!$A$21:$E$66,5,0)</f>
        <v>161345540</v>
      </c>
      <c r="BH30" s="18">
        <f t="shared" si="42"/>
        <v>17394258247.8</v>
      </c>
      <c r="BI30" s="18">
        <f t="shared" si="5"/>
        <v>2211742958</v>
      </c>
      <c r="BJ30" s="18">
        <f t="shared" si="37"/>
        <v>37327856569.13333</v>
      </c>
      <c r="BK30" s="18">
        <f t="shared" si="7"/>
        <v>1135245915.52</v>
      </c>
      <c r="BL30" s="16">
        <v>2230033108.5</v>
      </c>
      <c r="BM30" s="16"/>
      <c r="BN30" s="17">
        <v>3960500903.733333</v>
      </c>
      <c r="BO30" s="17">
        <v>123810680</v>
      </c>
      <c r="BP30" s="18">
        <f t="shared" si="43"/>
        <v>19624291356.3</v>
      </c>
      <c r="BQ30" s="18">
        <f t="shared" si="40"/>
        <v>2211742958</v>
      </c>
      <c r="BR30" s="18">
        <f t="shared" si="38"/>
        <v>41288357472.86666</v>
      </c>
      <c r="BS30" s="18">
        <f t="shared" si="11"/>
        <v>1259056595.52</v>
      </c>
      <c r="BT30" s="16">
        <v>2230033108.5</v>
      </c>
      <c r="BU30" s="16"/>
      <c r="BV30" s="17">
        <v>3960500903.733333</v>
      </c>
      <c r="BW30" s="17">
        <v>123810680.24466668</v>
      </c>
      <c r="BX30" s="18">
        <f t="shared" si="30"/>
        <v>21854324464.8</v>
      </c>
      <c r="BY30" s="18">
        <f t="shared" si="31"/>
        <v>2211742958</v>
      </c>
      <c r="BZ30" s="18">
        <f t="shared" si="32"/>
        <v>45248858376.59999</v>
      </c>
      <c r="CA30" s="18">
        <f t="shared" si="33"/>
        <v>1382867275.7646666</v>
      </c>
    </row>
    <row r="31" spans="1:79" ht="12.75">
      <c r="A31" s="14">
        <v>8911800842</v>
      </c>
      <c r="B31" s="69">
        <v>891180084</v>
      </c>
      <c r="C31" s="14">
        <v>26141000</v>
      </c>
      <c r="D31" s="21" t="s">
        <v>160</v>
      </c>
      <c r="E31" s="71" t="s">
        <v>43</v>
      </c>
      <c r="F31" s="16">
        <v>0</v>
      </c>
      <c r="G31" s="16"/>
      <c r="H31" s="17">
        <v>2759643853.6</v>
      </c>
      <c r="I31" s="16">
        <v>55192877</v>
      </c>
      <c r="J31" s="18">
        <f t="shared" si="12"/>
        <v>0</v>
      </c>
      <c r="K31" s="18">
        <f t="shared" si="12"/>
        <v>0</v>
      </c>
      <c r="L31" s="18">
        <f t="shared" si="12"/>
        <v>2759643853.6</v>
      </c>
      <c r="M31" s="18">
        <f t="shared" si="13"/>
        <v>55192877</v>
      </c>
      <c r="N31" s="16">
        <v>0</v>
      </c>
      <c r="O31" s="16"/>
      <c r="P31" s="17">
        <v>5519287707.2</v>
      </c>
      <c r="Q31" s="17">
        <v>110385754</v>
      </c>
      <c r="R31" s="18">
        <f t="shared" si="14"/>
        <v>0</v>
      </c>
      <c r="S31" s="18">
        <f t="shared" si="15"/>
        <v>0</v>
      </c>
      <c r="T31" s="18">
        <f t="shared" si="16"/>
        <v>8278931560.799999</v>
      </c>
      <c r="U31" s="18">
        <f t="shared" si="17"/>
        <v>165578631</v>
      </c>
      <c r="V31" s="16">
        <v>0</v>
      </c>
      <c r="W31" s="16">
        <v>2365143630</v>
      </c>
      <c r="X31" s="17">
        <v>2759643853.6</v>
      </c>
      <c r="Y31" s="17">
        <v>102495750</v>
      </c>
      <c r="Z31" s="18">
        <f t="shared" si="18"/>
        <v>0</v>
      </c>
      <c r="AA31" s="18">
        <f t="shared" si="19"/>
        <v>2365143630</v>
      </c>
      <c r="AB31" s="18">
        <f t="shared" si="20"/>
        <v>11038575414.4</v>
      </c>
      <c r="AC31" s="18">
        <f t="shared" si="21"/>
        <v>268074381</v>
      </c>
      <c r="AD31" s="16">
        <v>0</v>
      </c>
      <c r="AE31" s="16"/>
      <c r="AF31" s="17">
        <v>2759643853.6</v>
      </c>
      <c r="AG31" s="17">
        <v>55192877</v>
      </c>
      <c r="AH31" s="18">
        <f t="shared" si="22"/>
        <v>0</v>
      </c>
      <c r="AI31" s="18">
        <f t="shared" si="23"/>
        <v>2365143630</v>
      </c>
      <c r="AJ31" s="18">
        <f t="shared" si="24"/>
        <v>13798219268</v>
      </c>
      <c r="AK31" s="18">
        <f t="shared" si="25"/>
        <v>323267258</v>
      </c>
      <c r="AL31" s="16">
        <v>0</v>
      </c>
      <c r="AM31" s="16"/>
      <c r="AN31" s="17">
        <v>3105340315.6</v>
      </c>
      <c r="AO31" s="17">
        <v>62106806</v>
      </c>
      <c r="AP31" s="18">
        <f t="shared" si="26"/>
        <v>0</v>
      </c>
      <c r="AQ31" s="18">
        <f t="shared" si="27"/>
        <v>2365143630</v>
      </c>
      <c r="AR31" s="18">
        <f t="shared" si="28"/>
        <v>16903559583.6</v>
      </c>
      <c r="AS31" s="18">
        <f t="shared" si="29"/>
        <v>385374064</v>
      </c>
      <c r="AT31" s="16">
        <v>0</v>
      </c>
      <c r="AU31" s="16"/>
      <c r="AV31" s="17">
        <v>5519287708</v>
      </c>
      <c r="AW31" s="17"/>
      <c r="AX31" s="17">
        <v>110385754.16</v>
      </c>
      <c r="AY31" s="18">
        <f t="shared" si="41"/>
        <v>0</v>
      </c>
      <c r="AZ31" s="18">
        <f t="shared" si="39"/>
        <v>2365143630</v>
      </c>
      <c r="BA31" s="18">
        <f t="shared" si="36"/>
        <v>22422847291.6</v>
      </c>
      <c r="BB31" s="18">
        <f t="shared" si="3"/>
        <v>495759818.15999997</v>
      </c>
      <c r="BC31" s="16">
        <v>0</v>
      </c>
      <c r="BD31" s="16">
        <v>496735894</v>
      </c>
      <c r="BE31" s="17">
        <v>3646953370.6</v>
      </c>
      <c r="BF31" s="17"/>
      <c r="BG31" s="17">
        <f>VLOOKUP(B31,'[1]REPNCT004ReporteAuxiliarContabl'!$A$21:$E$66,5,0)</f>
        <v>82873785</v>
      </c>
      <c r="BH31" s="18">
        <f t="shared" si="42"/>
        <v>0</v>
      </c>
      <c r="BI31" s="18">
        <f t="shared" si="5"/>
        <v>2861879524</v>
      </c>
      <c r="BJ31" s="18">
        <f t="shared" si="37"/>
        <v>26069800662.199997</v>
      </c>
      <c r="BK31" s="18">
        <f t="shared" si="7"/>
        <v>578633603.16</v>
      </c>
      <c r="BL31" s="16">
        <v>0</v>
      </c>
      <c r="BM31" s="16"/>
      <c r="BN31" s="17">
        <v>2759643853.6</v>
      </c>
      <c r="BO31" s="17">
        <v>55192877</v>
      </c>
      <c r="BP31" s="18">
        <f t="shared" si="43"/>
        <v>0</v>
      </c>
      <c r="BQ31" s="18">
        <f t="shared" si="40"/>
        <v>2861879524</v>
      </c>
      <c r="BR31" s="18">
        <f t="shared" si="38"/>
        <v>28829444515.799995</v>
      </c>
      <c r="BS31" s="18">
        <f t="shared" si="11"/>
        <v>633826480.16</v>
      </c>
      <c r="BT31" s="16">
        <v>0</v>
      </c>
      <c r="BU31" s="16"/>
      <c r="BV31" s="17">
        <f>2759643853.6+81640834</f>
        <v>2841284687.6</v>
      </c>
      <c r="BW31" s="17">
        <v>55192877.072</v>
      </c>
      <c r="BX31" s="18">
        <f t="shared" si="30"/>
        <v>0</v>
      </c>
      <c r="BY31" s="18">
        <f t="shared" si="31"/>
        <v>2861879524</v>
      </c>
      <c r="BZ31" s="18">
        <f t="shared" si="32"/>
        <v>31670729203.399994</v>
      </c>
      <c r="CA31" s="18">
        <f t="shared" si="33"/>
        <v>689019357.232</v>
      </c>
    </row>
    <row r="32" spans="1:79" ht="12.75">
      <c r="A32" s="14">
        <v>8911903461</v>
      </c>
      <c r="B32" s="69">
        <v>891190346</v>
      </c>
      <c r="C32" s="14">
        <v>26318000</v>
      </c>
      <c r="D32" s="21" t="s">
        <v>44</v>
      </c>
      <c r="E32" s="71" t="s">
        <v>45</v>
      </c>
      <c r="F32" s="16">
        <v>0</v>
      </c>
      <c r="G32" s="16"/>
      <c r="H32" s="17">
        <v>1392711056.6</v>
      </c>
      <c r="I32" s="16">
        <v>27854221</v>
      </c>
      <c r="J32" s="18">
        <f t="shared" si="12"/>
        <v>0</v>
      </c>
      <c r="K32" s="18">
        <f t="shared" si="12"/>
        <v>0</v>
      </c>
      <c r="L32" s="18">
        <f t="shared" si="12"/>
        <v>1392711056.6</v>
      </c>
      <c r="M32" s="18">
        <f t="shared" si="13"/>
        <v>27854221</v>
      </c>
      <c r="N32" s="16">
        <v>0</v>
      </c>
      <c r="O32" s="16"/>
      <c r="P32" s="17">
        <v>2785422113.2</v>
      </c>
      <c r="Q32" s="17">
        <v>55708442</v>
      </c>
      <c r="R32" s="18">
        <f t="shared" si="14"/>
        <v>0</v>
      </c>
      <c r="S32" s="18">
        <f t="shared" si="15"/>
        <v>0</v>
      </c>
      <c r="T32" s="18">
        <f t="shared" si="16"/>
        <v>4178133169.7999997</v>
      </c>
      <c r="U32" s="18">
        <f t="shared" si="17"/>
        <v>83562663</v>
      </c>
      <c r="V32" s="16">
        <v>0</v>
      </c>
      <c r="W32" s="16">
        <v>864284694</v>
      </c>
      <c r="X32" s="17">
        <v>1392711056.6</v>
      </c>
      <c r="Y32" s="17">
        <v>45139915</v>
      </c>
      <c r="Z32" s="18">
        <f t="shared" si="18"/>
        <v>0</v>
      </c>
      <c r="AA32" s="18">
        <f t="shared" si="19"/>
        <v>864284694</v>
      </c>
      <c r="AB32" s="18">
        <f t="shared" si="20"/>
        <v>5570844226.4</v>
      </c>
      <c r="AC32" s="18">
        <f t="shared" si="21"/>
        <v>128702578</v>
      </c>
      <c r="AD32" s="16">
        <v>0</v>
      </c>
      <c r="AE32" s="16"/>
      <c r="AF32" s="17">
        <v>1392711056.6</v>
      </c>
      <c r="AG32" s="17">
        <v>27854221</v>
      </c>
      <c r="AH32" s="18">
        <f t="shared" si="22"/>
        <v>0</v>
      </c>
      <c r="AI32" s="18">
        <f t="shared" si="23"/>
        <v>864284694</v>
      </c>
      <c r="AJ32" s="18">
        <f t="shared" si="24"/>
        <v>6963555283</v>
      </c>
      <c r="AK32" s="18">
        <f t="shared" si="25"/>
        <v>156556799</v>
      </c>
      <c r="AL32" s="16">
        <v>0</v>
      </c>
      <c r="AM32" s="16"/>
      <c r="AN32" s="17">
        <v>1683670877.6</v>
      </c>
      <c r="AO32" s="17">
        <v>33673417</v>
      </c>
      <c r="AP32" s="18">
        <f t="shared" si="26"/>
        <v>0</v>
      </c>
      <c r="AQ32" s="18">
        <f t="shared" si="27"/>
        <v>864284694</v>
      </c>
      <c r="AR32" s="18">
        <f t="shared" si="28"/>
        <v>8647226160.6</v>
      </c>
      <c r="AS32" s="18">
        <f t="shared" si="29"/>
        <v>190230216</v>
      </c>
      <c r="AT32" s="16">
        <v>0</v>
      </c>
      <c r="AU32" s="16"/>
      <c r="AV32" s="17">
        <v>2785422114</v>
      </c>
      <c r="AW32" s="17"/>
      <c r="AX32" s="17">
        <v>55708442.28</v>
      </c>
      <c r="AY32" s="18">
        <f t="shared" si="41"/>
        <v>0</v>
      </c>
      <c r="AZ32" s="18">
        <f t="shared" si="39"/>
        <v>864284694</v>
      </c>
      <c r="BA32" s="18">
        <f t="shared" si="36"/>
        <v>11432648274.6</v>
      </c>
      <c r="BB32" s="18">
        <f t="shared" si="3"/>
        <v>245938658.28</v>
      </c>
      <c r="BC32" s="16">
        <v>0</v>
      </c>
      <c r="BD32" s="16">
        <v>250687990</v>
      </c>
      <c r="BE32" s="17">
        <v>2670989963.6</v>
      </c>
      <c r="BF32" s="17"/>
      <c r="BG32" s="17">
        <f>VLOOKUP(B32,'[1]REPNCT004ReporteAuxiliarContabl'!$A$21:$E$66,5,0)</f>
        <v>58433559</v>
      </c>
      <c r="BH32" s="18">
        <f t="shared" si="42"/>
        <v>0</v>
      </c>
      <c r="BI32" s="18">
        <f t="shared" si="5"/>
        <v>1114972684</v>
      </c>
      <c r="BJ32" s="18">
        <f t="shared" si="37"/>
        <v>14103638238.2</v>
      </c>
      <c r="BK32" s="18">
        <f t="shared" si="7"/>
        <v>304372217.28</v>
      </c>
      <c r="BL32" s="16">
        <v>0</v>
      </c>
      <c r="BM32" s="16"/>
      <c r="BN32" s="17">
        <v>1392711056.6</v>
      </c>
      <c r="BO32" s="17">
        <v>27854221</v>
      </c>
      <c r="BP32" s="18">
        <f t="shared" si="43"/>
        <v>0</v>
      </c>
      <c r="BQ32" s="18">
        <f t="shared" si="40"/>
        <v>1114972684</v>
      </c>
      <c r="BR32" s="18">
        <f t="shared" si="38"/>
        <v>15496349294.800001</v>
      </c>
      <c r="BS32" s="18">
        <f t="shared" si="11"/>
        <v>332226438.28</v>
      </c>
      <c r="BT32" s="16">
        <v>0</v>
      </c>
      <c r="BU32" s="16"/>
      <c r="BV32" s="17">
        <v>1392711056.6</v>
      </c>
      <c r="BW32" s="17">
        <v>27854221.132</v>
      </c>
      <c r="BX32" s="18">
        <f t="shared" si="30"/>
        <v>0</v>
      </c>
      <c r="BY32" s="18">
        <f t="shared" si="31"/>
        <v>1114972684</v>
      </c>
      <c r="BZ32" s="18">
        <f t="shared" si="32"/>
        <v>16889060351.400002</v>
      </c>
      <c r="CA32" s="18">
        <f t="shared" si="33"/>
        <v>360080659.41199994</v>
      </c>
    </row>
    <row r="33" spans="1:79" ht="12.75">
      <c r="A33" s="14">
        <v>8913800335</v>
      </c>
      <c r="B33" s="69">
        <v>891380033</v>
      </c>
      <c r="C33" s="14">
        <v>211176111</v>
      </c>
      <c r="D33" s="21" t="s">
        <v>46</v>
      </c>
      <c r="E33" s="64"/>
      <c r="F33" s="16">
        <v>0</v>
      </c>
      <c r="G33" s="16"/>
      <c r="H33" s="17">
        <v>0</v>
      </c>
      <c r="I33" s="16">
        <v>0</v>
      </c>
      <c r="J33" s="18">
        <f t="shared" si="12"/>
        <v>0</v>
      </c>
      <c r="K33" s="18">
        <f t="shared" si="12"/>
        <v>0</v>
      </c>
      <c r="L33" s="18">
        <f t="shared" si="12"/>
        <v>0</v>
      </c>
      <c r="M33" s="18">
        <f t="shared" si="13"/>
        <v>0</v>
      </c>
      <c r="N33" s="16">
        <v>0</v>
      </c>
      <c r="O33" s="16"/>
      <c r="P33" s="17">
        <v>0</v>
      </c>
      <c r="Q33" s="17">
        <v>0</v>
      </c>
      <c r="R33" s="18">
        <f t="shared" si="14"/>
        <v>0</v>
      </c>
      <c r="S33" s="18">
        <f t="shared" si="15"/>
        <v>0</v>
      </c>
      <c r="T33" s="18">
        <f t="shared" si="16"/>
        <v>0</v>
      </c>
      <c r="U33" s="18">
        <f t="shared" si="17"/>
        <v>0</v>
      </c>
      <c r="V33" s="16">
        <v>0</v>
      </c>
      <c r="W33" s="16">
        <v>0</v>
      </c>
      <c r="X33" s="17">
        <v>0</v>
      </c>
      <c r="Y33" s="17">
        <v>0</v>
      </c>
      <c r="Z33" s="18">
        <f t="shared" si="18"/>
        <v>0</v>
      </c>
      <c r="AA33" s="18">
        <f t="shared" si="19"/>
        <v>0</v>
      </c>
      <c r="AB33" s="18">
        <f t="shared" si="20"/>
        <v>0</v>
      </c>
      <c r="AC33" s="18">
        <f t="shared" si="21"/>
        <v>0</v>
      </c>
      <c r="AD33" s="16">
        <v>0</v>
      </c>
      <c r="AE33" s="16"/>
      <c r="AF33" s="17">
        <v>0</v>
      </c>
      <c r="AG33" s="17">
        <v>0</v>
      </c>
      <c r="AH33" s="18">
        <f t="shared" si="22"/>
        <v>0</v>
      </c>
      <c r="AI33" s="18">
        <f t="shared" si="23"/>
        <v>0</v>
      </c>
      <c r="AJ33" s="18">
        <f t="shared" si="24"/>
        <v>0</v>
      </c>
      <c r="AK33" s="18">
        <f t="shared" si="25"/>
        <v>0</v>
      </c>
      <c r="AL33" s="16">
        <v>0</v>
      </c>
      <c r="AM33" s="16"/>
      <c r="AN33" s="17">
        <v>0</v>
      </c>
      <c r="AO33" s="17">
        <v>0</v>
      </c>
      <c r="AP33" s="18">
        <f t="shared" si="26"/>
        <v>0</v>
      </c>
      <c r="AQ33" s="18">
        <f t="shared" si="27"/>
        <v>0</v>
      </c>
      <c r="AR33" s="18">
        <f t="shared" si="28"/>
        <v>0</v>
      </c>
      <c r="AS33" s="18">
        <f t="shared" si="29"/>
        <v>0</v>
      </c>
      <c r="AT33" s="16">
        <v>0</v>
      </c>
      <c r="AU33" s="16"/>
      <c r="AV33" s="17">
        <v>0</v>
      </c>
      <c r="AW33" s="17"/>
      <c r="AX33" s="17">
        <v>0</v>
      </c>
      <c r="AY33" s="18">
        <f t="shared" si="41"/>
        <v>0</v>
      </c>
      <c r="AZ33" s="18">
        <f t="shared" si="39"/>
        <v>0</v>
      </c>
      <c r="BA33" s="18">
        <f t="shared" si="36"/>
        <v>0</v>
      </c>
      <c r="BB33" s="18">
        <f t="shared" si="3"/>
        <v>0</v>
      </c>
      <c r="BC33" s="16">
        <v>0</v>
      </c>
      <c r="BD33" s="16">
        <v>0</v>
      </c>
      <c r="BE33" s="17">
        <v>0</v>
      </c>
      <c r="BF33" s="17"/>
      <c r="BG33" s="17">
        <v>0</v>
      </c>
      <c r="BH33" s="18">
        <f t="shared" si="42"/>
        <v>0</v>
      </c>
      <c r="BI33" s="18">
        <f t="shared" si="5"/>
        <v>0</v>
      </c>
      <c r="BJ33" s="18">
        <f t="shared" si="37"/>
        <v>0</v>
      </c>
      <c r="BK33" s="18">
        <f t="shared" si="7"/>
        <v>0</v>
      </c>
      <c r="BL33" s="16">
        <v>0</v>
      </c>
      <c r="BM33" s="16"/>
      <c r="BN33" s="17">
        <v>0</v>
      </c>
      <c r="BO33" s="17">
        <v>0</v>
      </c>
      <c r="BP33" s="18">
        <f t="shared" si="43"/>
        <v>0</v>
      </c>
      <c r="BQ33" s="18">
        <f t="shared" si="40"/>
        <v>0</v>
      </c>
      <c r="BR33" s="18">
        <f t="shared" si="38"/>
        <v>0</v>
      </c>
      <c r="BS33" s="18">
        <f t="shared" si="11"/>
        <v>0</v>
      </c>
      <c r="BT33" s="16">
        <v>0</v>
      </c>
      <c r="BU33" s="16"/>
      <c r="BV33" s="17">
        <v>0</v>
      </c>
      <c r="BW33" s="17">
        <v>0</v>
      </c>
      <c r="BX33" s="18">
        <f t="shared" si="30"/>
        <v>0</v>
      </c>
      <c r="BY33" s="18">
        <f t="shared" si="31"/>
        <v>0</v>
      </c>
      <c r="BZ33" s="18">
        <f t="shared" si="32"/>
        <v>0</v>
      </c>
      <c r="CA33" s="18">
        <f t="shared" si="33"/>
        <v>0</v>
      </c>
    </row>
    <row r="34" spans="1:79" ht="12.75">
      <c r="A34" s="14">
        <v>8914800359</v>
      </c>
      <c r="B34" s="69">
        <v>891480035</v>
      </c>
      <c r="C34" s="14">
        <v>24666000</v>
      </c>
      <c r="D34" s="21" t="s">
        <v>161</v>
      </c>
      <c r="E34" s="64" t="s">
        <v>145</v>
      </c>
      <c r="F34" s="16">
        <v>272324411.06666666</v>
      </c>
      <c r="G34" s="16"/>
      <c r="H34" s="17">
        <v>4704479973.466666</v>
      </c>
      <c r="I34" s="16">
        <v>99536087</v>
      </c>
      <c r="J34" s="18">
        <f t="shared" si="12"/>
        <v>272324411.06666666</v>
      </c>
      <c r="K34" s="18">
        <f t="shared" si="12"/>
        <v>0</v>
      </c>
      <c r="L34" s="18">
        <f t="shared" si="12"/>
        <v>4704479973.466666</v>
      </c>
      <c r="M34" s="18">
        <f t="shared" si="13"/>
        <v>99536087</v>
      </c>
      <c r="N34" s="16">
        <v>340405513.8333333</v>
      </c>
      <c r="O34" s="16"/>
      <c r="P34" s="17">
        <v>9408959946.933332</v>
      </c>
      <c r="Q34" s="17">
        <v>194987309</v>
      </c>
      <c r="R34" s="18">
        <f t="shared" si="14"/>
        <v>612729924.9</v>
      </c>
      <c r="S34" s="18">
        <f t="shared" si="15"/>
        <v>0</v>
      </c>
      <c r="T34" s="18">
        <f t="shared" si="16"/>
        <v>14113439920.399998</v>
      </c>
      <c r="U34" s="18">
        <f t="shared" si="17"/>
        <v>294523396</v>
      </c>
      <c r="V34" s="16">
        <v>340405514</v>
      </c>
      <c r="W34" s="16">
        <v>2577763673</v>
      </c>
      <c r="X34" s="17">
        <v>4704479973.466666</v>
      </c>
      <c r="Y34" s="17">
        <v>152452983</v>
      </c>
      <c r="Z34" s="18">
        <f t="shared" si="18"/>
        <v>953135438.9</v>
      </c>
      <c r="AA34" s="18">
        <f t="shared" si="19"/>
        <v>2577763673</v>
      </c>
      <c r="AB34" s="18">
        <f t="shared" si="20"/>
        <v>18817919893.866665</v>
      </c>
      <c r="AC34" s="18">
        <f t="shared" si="21"/>
        <v>446976379</v>
      </c>
      <c r="AD34" s="16">
        <v>340405513.8333333</v>
      </c>
      <c r="AE34" s="16"/>
      <c r="AF34" s="17">
        <v>4704479973.466666</v>
      </c>
      <c r="AG34" s="17">
        <v>100897709</v>
      </c>
      <c r="AH34" s="18">
        <f t="shared" si="22"/>
        <v>1293540952.7333333</v>
      </c>
      <c r="AI34" s="18">
        <f t="shared" si="23"/>
        <v>2577763673</v>
      </c>
      <c r="AJ34" s="18">
        <f t="shared" si="24"/>
        <v>23522399867.333332</v>
      </c>
      <c r="AK34" s="18">
        <f t="shared" si="25"/>
        <v>547874088</v>
      </c>
      <c r="AL34" s="16">
        <v>340405513.8333333</v>
      </c>
      <c r="AM34" s="16"/>
      <c r="AN34" s="17">
        <v>5513892437.466666</v>
      </c>
      <c r="AO34" s="17">
        <v>117085958</v>
      </c>
      <c r="AP34" s="18">
        <f t="shared" si="26"/>
        <v>1633946466.5666666</v>
      </c>
      <c r="AQ34" s="18">
        <f t="shared" si="27"/>
        <v>2577763673</v>
      </c>
      <c r="AR34" s="18">
        <f t="shared" si="28"/>
        <v>29036292304.8</v>
      </c>
      <c r="AS34" s="18">
        <f t="shared" si="29"/>
        <v>664960046</v>
      </c>
      <c r="AT34" s="16">
        <v>680811028</v>
      </c>
      <c r="AU34" s="16"/>
      <c r="AV34" s="17">
        <v>9408959946</v>
      </c>
      <c r="AW34" s="17"/>
      <c r="AX34" s="17">
        <v>201795419.48000002</v>
      </c>
      <c r="AY34" s="18">
        <f t="shared" si="41"/>
        <v>2314757494.5666666</v>
      </c>
      <c r="AZ34" s="18">
        <f t="shared" si="39"/>
        <v>2577763673</v>
      </c>
      <c r="BA34" s="18">
        <f t="shared" si="36"/>
        <v>38445252250.8</v>
      </c>
      <c r="BB34" s="18">
        <f t="shared" si="3"/>
        <v>866755465.48</v>
      </c>
      <c r="BC34" s="16">
        <v>340405513.8333333</v>
      </c>
      <c r="BD34" s="16">
        <v>846806395</v>
      </c>
      <c r="BE34" s="17">
        <v>6076083771.46667</v>
      </c>
      <c r="BF34" s="17"/>
      <c r="BG34" s="17">
        <f>VLOOKUP(B34,'[1]REPNCT004ReporteAuxiliarContabl'!$A$21:$E$66,5,0)</f>
        <v>145265913</v>
      </c>
      <c r="BH34" s="18">
        <f t="shared" si="42"/>
        <v>2655163008.4</v>
      </c>
      <c r="BI34" s="18">
        <f t="shared" si="5"/>
        <v>3424570068</v>
      </c>
      <c r="BJ34" s="18">
        <f t="shared" si="37"/>
        <v>44521336022.26667</v>
      </c>
      <c r="BK34" s="18">
        <f t="shared" si="7"/>
        <v>1012021378.48</v>
      </c>
      <c r="BL34" s="16">
        <v>340405513.8333333</v>
      </c>
      <c r="BM34" s="16"/>
      <c r="BN34" s="17">
        <v>4704479973.466666</v>
      </c>
      <c r="BO34" s="17">
        <v>100897709</v>
      </c>
      <c r="BP34" s="18">
        <f t="shared" si="43"/>
        <v>2995568522.2333336</v>
      </c>
      <c r="BQ34" s="18">
        <f t="shared" si="40"/>
        <v>3424570068</v>
      </c>
      <c r="BR34" s="18">
        <f t="shared" si="38"/>
        <v>49225815995.73334</v>
      </c>
      <c r="BS34" s="18">
        <f t="shared" si="11"/>
        <v>1112919087.48</v>
      </c>
      <c r="BT34" s="16">
        <v>340405513.8333333</v>
      </c>
      <c r="BU34" s="16"/>
      <c r="BV34" s="17">
        <v>4704479973.466666</v>
      </c>
      <c r="BW34" s="17">
        <v>100897709.74599999</v>
      </c>
      <c r="BX34" s="18">
        <f t="shared" si="30"/>
        <v>3335974036.066667</v>
      </c>
      <c r="BY34" s="18">
        <f t="shared" si="31"/>
        <v>3424570068</v>
      </c>
      <c r="BZ34" s="18">
        <f t="shared" si="32"/>
        <v>53930295969.200005</v>
      </c>
      <c r="CA34" s="18">
        <f t="shared" si="33"/>
        <v>1213816797.226</v>
      </c>
    </row>
    <row r="35" spans="1:79" ht="12.75">
      <c r="A35" s="14">
        <v>8915003192</v>
      </c>
      <c r="B35" s="69">
        <v>891500319</v>
      </c>
      <c r="C35" s="14">
        <v>27219000</v>
      </c>
      <c r="D35" s="21" t="s">
        <v>48</v>
      </c>
      <c r="E35" s="72" t="s">
        <v>143</v>
      </c>
      <c r="F35" s="16">
        <v>1116583525.6</v>
      </c>
      <c r="G35" s="16"/>
      <c r="H35" s="17">
        <v>5270954307.266666</v>
      </c>
      <c r="I35" s="16">
        <v>127750757</v>
      </c>
      <c r="J35" s="18">
        <f t="shared" si="12"/>
        <v>1116583525.6</v>
      </c>
      <c r="K35" s="18">
        <f t="shared" si="12"/>
        <v>0</v>
      </c>
      <c r="L35" s="18">
        <f t="shared" si="12"/>
        <v>5270954307.266666</v>
      </c>
      <c r="M35" s="18">
        <f t="shared" si="13"/>
        <v>127750757</v>
      </c>
      <c r="N35" s="16">
        <v>1395729407</v>
      </c>
      <c r="O35" s="16"/>
      <c r="P35" s="17">
        <v>10541908614.533333</v>
      </c>
      <c r="Q35" s="17">
        <v>238752760</v>
      </c>
      <c r="R35" s="18">
        <f t="shared" si="14"/>
        <v>2512312932.6</v>
      </c>
      <c r="S35" s="18">
        <f t="shared" si="15"/>
        <v>0</v>
      </c>
      <c r="T35" s="18">
        <f t="shared" si="16"/>
        <v>15812862921.8</v>
      </c>
      <c r="U35" s="18">
        <f t="shared" si="17"/>
        <v>366503517</v>
      </c>
      <c r="V35" s="16">
        <v>1395729407</v>
      </c>
      <c r="W35" s="16">
        <v>2910595446</v>
      </c>
      <c r="X35" s="17">
        <v>5270954307.266666</v>
      </c>
      <c r="Y35" s="17">
        <v>191545583</v>
      </c>
      <c r="Z35" s="18">
        <f t="shared" si="18"/>
        <v>3908042339.6</v>
      </c>
      <c r="AA35" s="18">
        <f t="shared" si="19"/>
        <v>2910595446</v>
      </c>
      <c r="AB35" s="18">
        <f t="shared" si="20"/>
        <v>21083817229.066666</v>
      </c>
      <c r="AC35" s="18">
        <f t="shared" si="21"/>
        <v>558049100</v>
      </c>
      <c r="AD35" s="16">
        <v>1395729407</v>
      </c>
      <c r="AE35" s="16"/>
      <c r="AF35" s="17">
        <v>5270954307.266666</v>
      </c>
      <c r="AG35" s="17">
        <v>133333674</v>
      </c>
      <c r="AH35" s="18">
        <f t="shared" si="22"/>
        <v>5303771746.6</v>
      </c>
      <c r="AI35" s="18">
        <f t="shared" si="23"/>
        <v>2910595446</v>
      </c>
      <c r="AJ35" s="18">
        <f t="shared" si="24"/>
        <v>26354771536.333332</v>
      </c>
      <c r="AK35" s="18">
        <f t="shared" si="25"/>
        <v>691382774</v>
      </c>
      <c r="AL35" s="16">
        <v>1395729407</v>
      </c>
      <c r="AM35" s="16"/>
      <c r="AN35" s="17">
        <v>5644927829.266666</v>
      </c>
      <c r="AO35" s="17">
        <v>140813144</v>
      </c>
      <c r="AP35" s="18">
        <f t="shared" si="26"/>
        <v>6699501153.6</v>
      </c>
      <c r="AQ35" s="18">
        <f t="shared" si="27"/>
        <v>2910595446</v>
      </c>
      <c r="AR35" s="18">
        <f t="shared" si="28"/>
        <v>31999699365.6</v>
      </c>
      <c r="AS35" s="18">
        <f t="shared" si="29"/>
        <v>832195918</v>
      </c>
      <c r="AT35" s="16">
        <v>2791458814</v>
      </c>
      <c r="AU35" s="16"/>
      <c r="AV35" s="17">
        <v>10541908614</v>
      </c>
      <c r="AW35" s="17"/>
      <c r="AX35" s="17">
        <v>266667348.56</v>
      </c>
      <c r="AY35" s="18">
        <f t="shared" si="41"/>
        <v>9490959967.6</v>
      </c>
      <c r="AZ35" s="18">
        <f t="shared" si="39"/>
        <v>2910595446</v>
      </c>
      <c r="BA35" s="18">
        <f t="shared" si="36"/>
        <v>42541607979.6</v>
      </c>
      <c r="BB35" s="18">
        <f t="shared" si="3"/>
        <v>1098863266.56</v>
      </c>
      <c r="BC35" s="16">
        <v>1395729407</v>
      </c>
      <c r="BD35" s="16">
        <v>948771775</v>
      </c>
      <c r="BE35" s="17">
        <v>6713724285.26667</v>
      </c>
      <c r="BF35" s="17"/>
      <c r="BG35" s="17">
        <f>VLOOKUP(B35,'[1]REPNCT004ReporteAuxiliarContabl'!$A$21:$E$66,5,0)</f>
        <v>181164510</v>
      </c>
      <c r="BH35" s="18">
        <f t="shared" si="42"/>
        <v>10886689374.6</v>
      </c>
      <c r="BI35" s="18">
        <f t="shared" si="5"/>
        <v>3859367221</v>
      </c>
      <c r="BJ35" s="18">
        <f t="shared" si="37"/>
        <v>49255332264.86667</v>
      </c>
      <c r="BK35" s="18">
        <f t="shared" si="7"/>
        <v>1280027776.56</v>
      </c>
      <c r="BL35" s="16">
        <v>1395729407</v>
      </c>
      <c r="BM35" s="16"/>
      <c r="BN35" s="17">
        <v>5270954307.266666</v>
      </c>
      <c r="BO35" s="17">
        <v>133333674</v>
      </c>
      <c r="BP35" s="18">
        <f t="shared" si="43"/>
        <v>12282418781.6</v>
      </c>
      <c r="BQ35" s="18">
        <f t="shared" si="40"/>
        <v>3859367221</v>
      </c>
      <c r="BR35" s="18">
        <f t="shared" si="38"/>
        <v>54526286572.13333</v>
      </c>
      <c r="BS35" s="18">
        <f t="shared" si="11"/>
        <v>1413361450.56</v>
      </c>
      <c r="BT35" s="16">
        <v>1395729407</v>
      </c>
      <c r="BU35" s="16"/>
      <c r="BV35" s="17">
        <v>5270954307.266666</v>
      </c>
      <c r="BW35" s="17">
        <v>133333674.28533334</v>
      </c>
      <c r="BX35" s="18">
        <f t="shared" si="30"/>
        <v>13678148188.6</v>
      </c>
      <c r="BY35" s="18">
        <f t="shared" si="31"/>
        <v>3859367221</v>
      </c>
      <c r="BZ35" s="18">
        <f t="shared" si="32"/>
        <v>59797240879.399994</v>
      </c>
      <c r="CA35" s="18">
        <f t="shared" si="33"/>
        <v>1546695124.8453333</v>
      </c>
    </row>
    <row r="36" spans="1:79" ht="12.75">
      <c r="A36" s="14">
        <v>8915007591</v>
      </c>
      <c r="B36" s="69">
        <v>891500759</v>
      </c>
      <c r="C36" s="14">
        <v>822719000</v>
      </c>
      <c r="D36" s="21" t="s">
        <v>49</v>
      </c>
      <c r="E36" s="71" t="s">
        <v>50</v>
      </c>
      <c r="F36" s="16">
        <v>0</v>
      </c>
      <c r="G36" s="16"/>
      <c r="H36" s="17">
        <v>295660551</v>
      </c>
      <c r="I36" s="16">
        <v>5913211</v>
      </c>
      <c r="J36" s="18">
        <f t="shared" si="12"/>
        <v>0</v>
      </c>
      <c r="K36" s="18">
        <f t="shared" si="12"/>
        <v>0</v>
      </c>
      <c r="L36" s="18">
        <f t="shared" si="12"/>
        <v>295660551</v>
      </c>
      <c r="M36" s="18">
        <f t="shared" si="13"/>
        <v>5913211</v>
      </c>
      <c r="N36" s="16">
        <v>0</v>
      </c>
      <c r="O36" s="16"/>
      <c r="P36" s="17">
        <v>295660551</v>
      </c>
      <c r="Q36" s="17">
        <v>5913211</v>
      </c>
      <c r="R36" s="18">
        <f t="shared" si="14"/>
        <v>0</v>
      </c>
      <c r="S36" s="18">
        <f t="shared" si="15"/>
        <v>0</v>
      </c>
      <c r="T36" s="18">
        <f t="shared" si="16"/>
        <v>591321102</v>
      </c>
      <c r="U36" s="18">
        <f t="shared" si="17"/>
        <v>11826422</v>
      </c>
      <c r="V36" s="16">
        <v>0</v>
      </c>
      <c r="W36" s="16">
        <v>0</v>
      </c>
      <c r="X36" s="17">
        <v>295660551</v>
      </c>
      <c r="Y36" s="17">
        <v>5913211</v>
      </c>
      <c r="Z36" s="18">
        <f t="shared" si="18"/>
        <v>0</v>
      </c>
      <c r="AA36" s="18">
        <f t="shared" si="19"/>
        <v>0</v>
      </c>
      <c r="AB36" s="18">
        <f t="shared" si="20"/>
        <v>886981653</v>
      </c>
      <c r="AC36" s="18">
        <f t="shared" si="21"/>
        <v>17739633</v>
      </c>
      <c r="AD36" s="16">
        <v>0</v>
      </c>
      <c r="AE36" s="16"/>
      <c r="AF36" s="17">
        <v>295660551</v>
      </c>
      <c r="AG36" s="17">
        <v>5913211</v>
      </c>
      <c r="AH36" s="18">
        <f t="shared" si="22"/>
        <v>0</v>
      </c>
      <c r="AI36" s="18">
        <f t="shared" si="23"/>
        <v>0</v>
      </c>
      <c r="AJ36" s="18">
        <f t="shared" si="24"/>
        <v>1182642204</v>
      </c>
      <c r="AK36" s="18">
        <f t="shared" si="25"/>
        <v>23652844</v>
      </c>
      <c r="AL36" s="16">
        <v>0</v>
      </c>
      <c r="AM36" s="16"/>
      <c r="AN36" s="17">
        <v>295660551</v>
      </c>
      <c r="AO36" s="17">
        <v>5913211</v>
      </c>
      <c r="AP36" s="18">
        <f t="shared" si="26"/>
        <v>0</v>
      </c>
      <c r="AQ36" s="18">
        <f t="shared" si="27"/>
        <v>0</v>
      </c>
      <c r="AR36" s="18">
        <f t="shared" si="28"/>
        <v>1478302755</v>
      </c>
      <c r="AS36" s="18">
        <f t="shared" si="29"/>
        <v>29566055</v>
      </c>
      <c r="AT36" s="16">
        <v>0</v>
      </c>
      <c r="AU36" s="16"/>
      <c r="AV36" s="17">
        <v>295660551</v>
      </c>
      <c r="AW36" s="17"/>
      <c r="AX36" s="17">
        <v>5913211.0200000005</v>
      </c>
      <c r="AY36" s="18">
        <f t="shared" si="41"/>
        <v>0</v>
      </c>
      <c r="AZ36" s="18">
        <f t="shared" si="39"/>
        <v>0</v>
      </c>
      <c r="BA36" s="18">
        <f t="shared" si="36"/>
        <v>1773963306</v>
      </c>
      <c r="BB36" s="18">
        <f aca="true" t="shared" si="44" ref="BB36:BB54">+AX36+AS36</f>
        <v>35479266.02</v>
      </c>
      <c r="BC36" s="16">
        <v>0</v>
      </c>
      <c r="BD36" s="16">
        <v>0</v>
      </c>
      <c r="BE36" s="17">
        <v>295660551</v>
      </c>
      <c r="BF36" s="17"/>
      <c r="BG36" s="17">
        <f>VLOOKUP(B36,'[1]REPNCT004ReporteAuxiliarContabl'!$A$21:$E$66,5,0)</f>
        <v>5913211</v>
      </c>
      <c r="BH36" s="18">
        <f t="shared" si="42"/>
        <v>0</v>
      </c>
      <c r="BI36" s="18">
        <f t="shared" si="5"/>
        <v>0</v>
      </c>
      <c r="BJ36" s="18">
        <f t="shared" si="37"/>
        <v>2069623857</v>
      </c>
      <c r="BK36" s="18">
        <f t="shared" si="7"/>
        <v>41392477.02</v>
      </c>
      <c r="BL36" s="16">
        <v>0</v>
      </c>
      <c r="BM36" s="16"/>
      <c r="BN36" s="17">
        <v>295660551</v>
      </c>
      <c r="BO36" s="17">
        <v>5913211</v>
      </c>
      <c r="BP36" s="18">
        <f t="shared" si="43"/>
        <v>0</v>
      </c>
      <c r="BQ36" s="18">
        <f t="shared" si="40"/>
        <v>0</v>
      </c>
      <c r="BR36" s="18">
        <f t="shared" si="38"/>
        <v>2365284408</v>
      </c>
      <c r="BS36" s="18">
        <f aca="true" t="shared" si="45" ref="BS36:BS54">+BO36+BK36</f>
        <v>47305688.02</v>
      </c>
      <c r="BT36" s="16">
        <v>0</v>
      </c>
      <c r="BU36" s="16"/>
      <c r="BV36" s="17">
        <v>295660551</v>
      </c>
      <c r="BW36" s="17">
        <v>5913211.0200000005</v>
      </c>
      <c r="BX36" s="18">
        <f t="shared" si="30"/>
        <v>0</v>
      </c>
      <c r="BY36" s="18">
        <f t="shared" si="31"/>
        <v>0</v>
      </c>
      <c r="BZ36" s="18">
        <f t="shared" si="32"/>
        <v>2660944959</v>
      </c>
      <c r="CA36" s="18">
        <f t="shared" si="33"/>
        <v>53218899.04000001</v>
      </c>
    </row>
    <row r="37" spans="1:79" ht="12.75">
      <c r="A37" s="14">
        <v>8916800894</v>
      </c>
      <c r="B37" s="69">
        <v>891680089</v>
      </c>
      <c r="C37" s="14">
        <v>28327000</v>
      </c>
      <c r="D37" s="21" t="s">
        <v>162</v>
      </c>
      <c r="E37" s="72" t="s">
        <v>185</v>
      </c>
      <c r="F37" s="16">
        <v>99359539.73333333</v>
      </c>
      <c r="G37" s="16"/>
      <c r="H37" s="17">
        <v>2346332254.733333</v>
      </c>
      <c r="I37" s="16">
        <v>48913836</v>
      </c>
      <c r="J37" s="18">
        <f t="shared" si="12"/>
        <v>99359539.73333333</v>
      </c>
      <c r="K37" s="18">
        <f t="shared" si="12"/>
        <v>0</v>
      </c>
      <c r="L37" s="18">
        <f t="shared" si="12"/>
        <v>2346332254.733333</v>
      </c>
      <c r="M37" s="18">
        <f t="shared" si="13"/>
        <v>48913836</v>
      </c>
      <c r="N37" s="16">
        <v>124199424.66666667</v>
      </c>
      <c r="O37" s="16"/>
      <c r="P37" s="17">
        <v>4692664509.466666</v>
      </c>
      <c r="Q37" s="17">
        <v>96337278</v>
      </c>
      <c r="R37" s="18">
        <f t="shared" si="14"/>
        <v>223558964.4</v>
      </c>
      <c r="S37" s="18">
        <f t="shared" si="15"/>
        <v>0</v>
      </c>
      <c r="T37" s="18">
        <f t="shared" si="16"/>
        <v>7038996764.199999</v>
      </c>
      <c r="U37" s="18">
        <f t="shared" si="17"/>
        <v>145251114</v>
      </c>
      <c r="V37" s="16">
        <v>124199425</v>
      </c>
      <c r="W37" s="16">
        <v>681297149</v>
      </c>
      <c r="X37" s="17">
        <v>2346332254.733333</v>
      </c>
      <c r="Y37" s="17">
        <v>63036577</v>
      </c>
      <c r="Z37" s="18">
        <f t="shared" si="18"/>
        <v>347758389.4</v>
      </c>
      <c r="AA37" s="18">
        <f t="shared" si="19"/>
        <v>681297149</v>
      </c>
      <c r="AB37" s="18">
        <f t="shared" si="20"/>
        <v>9385329018.933332</v>
      </c>
      <c r="AC37" s="18">
        <f t="shared" si="21"/>
        <v>208287691</v>
      </c>
      <c r="AD37" s="16">
        <v>124199424.66666667</v>
      </c>
      <c r="AE37" s="16"/>
      <c r="AF37" s="17">
        <v>2346332254.733333</v>
      </c>
      <c r="AG37" s="17">
        <v>49410633</v>
      </c>
      <c r="AH37" s="18">
        <f t="shared" si="22"/>
        <v>471957814.06666666</v>
      </c>
      <c r="AI37" s="18">
        <f t="shared" si="23"/>
        <v>681297149</v>
      </c>
      <c r="AJ37" s="18">
        <f t="shared" si="24"/>
        <v>11731661273.666666</v>
      </c>
      <c r="AK37" s="18">
        <f t="shared" si="25"/>
        <v>257698324</v>
      </c>
      <c r="AL37" s="16">
        <v>124199424.66666667</v>
      </c>
      <c r="AM37" s="16"/>
      <c r="AN37" s="17">
        <v>2926963735.733333</v>
      </c>
      <c r="AO37" s="17">
        <v>61023263</v>
      </c>
      <c r="AP37" s="18">
        <f t="shared" si="26"/>
        <v>596157238.7333333</v>
      </c>
      <c r="AQ37" s="18">
        <f t="shared" si="27"/>
        <v>681297149</v>
      </c>
      <c r="AR37" s="18">
        <f t="shared" si="28"/>
        <v>14658625009.4</v>
      </c>
      <c r="AS37" s="18">
        <f t="shared" si="29"/>
        <v>318721587</v>
      </c>
      <c r="AT37" s="16">
        <v>248398850</v>
      </c>
      <c r="AU37" s="16"/>
      <c r="AV37" s="17">
        <v>4692664510</v>
      </c>
      <c r="AW37" s="17"/>
      <c r="AX37" s="17">
        <v>98821267.2</v>
      </c>
      <c r="AY37" s="18">
        <f t="shared" si="41"/>
        <v>844556088.7333333</v>
      </c>
      <c r="AZ37" s="18">
        <f t="shared" si="39"/>
        <v>681297149</v>
      </c>
      <c r="BA37" s="18">
        <f t="shared" si="36"/>
        <v>19351289519.4</v>
      </c>
      <c r="BB37" s="18">
        <f t="shared" si="44"/>
        <v>417542854.2</v>
      </c>
      <c r="BC37" s="16">
        <v>124199424.66666667</v>
      </c>
      <c r="BD37" s="16">
        <v>422339806</v>
      </c>
      <c r="BE37" s="17">
        <v>3766212400.73333</v>
      </c>
      <c r="BF37" s="17"/>
      <c r="BG37" s="17">
        <f>VLOOKUP(B37,'[1]REPNCT004ReporteAuxiliarContabl'!$A$21:$E$66,5,0)</f>
        <v>86255032</v>
      </c>
      <c r="BH37" s="18">
        <f t="shared" si="42"/>
        <v>968755513.4</v>
      </c>
      <c r="BI37" s="18">
        <f t="shared" si="5"/>
        <v>1103636955</v>
      </c>
      <c r="BJ37" s="18">
        <f t="shared" si="37"/>
        <v>23117501920.13333</v>
      </c>
      <c r="BK37" s="18">
        <f t="shared" si="7"/>
        <v>503797886.2</v>
      </c>
      <c r="BL37" s="16">
        <v>124199424.66666667</v>
      </c>
      <c r="BM37" s="16"/>
      <c r="BN37" s="17">
        <v>2346332254.733333</v>
      </c>
      <c r="BO37" s="17">
        <v>49410633</v>
      </c>
      <c r="BP37" s="18">
        <f t="shared" si="43"/>
        <v>1092954938.0666666</v>
      </c>
      <c r="BQ37" s="18">
        <f t="shared" si="40"/>
        <v>1103636955</v>
      </c>
      <c r="BR37" s="18">
        <f t="shared" si="38"/>
        <v>25463834174.866665</v>
      </c>
      <c r="BS37" s="18">
        <f t="shared" si="45"/>
        <v>553208519.2</v>
      </c>
      <c r="BT37" s="16">
        <v>124199424.66666667</v>
      </c>
      <c r="BU37" s="16"/>
      <c r="BV37" s="17">
        <f>2346332254.73333+64819967</f>
        <v>2411152221.73333</v>
      </c>
      <c r="BW37" s="17">
        <v>49410633.58799999</v>
      </c>
      <c r="BX37" s="18">
        <f t="shared" si="30"/>
        <v>1217154362.7333333</v>
      </c>
      <c r="BY37" s="18">
        <f t="shared" si="31"/>
        <v>1103636955</v>
      </c>
      <c r="BZ37" s="18">
        <f t="shared" si="32"/>
        <v>27874986396.599995</v>
      </c>
      <c r="CA37" s="18">
        <f t="shared" si="33"/>
        <v>602619152.788</v>
      </c>
    </row>
    <row r="38" spans="1:79" ht="12.75">
      <c r="A38" s="14">
        <v>8917019320</v>
      </c>
      <c r="B38" s="69">
        <v>891701932</v>
      </c>
      <c r="C38" s="14">
        <v>823847000</v>
      </c>
      <c r="D38" s="21" t="s">
        <v>163</v>
      </c>
      <c r="E38" s="64" t="s">
        <v>53</v>
      </c>
      <c r="F38" s="16">
        <v>0</v>
      </c>
      <c r="G38" s="16"/>
      <c r="H38" s="17">
        <v>164054868</v>
      </c>
      <c r="I38" s="16">
        <v>3281097</v>
      </c>
      <c r="J38" s="18">
        <f t="shared" si="12"/>
        <v>0</v>
      </c>
      <c r="K38" s="18">
        <f t="shared" si="12"/>
        <v>0</v>
      </c>
      <c r="L38" s="18">
        <f t="shared" si="12"/>
        <v>164054868</v>
      </c>
      <c r="M38" s="18">
        <f t="shared" si="13"/>
        <v>3281097</v>
      </c>
      <c r="N38" s="16">
        <v>0</v>
      </c>
      <c r="O38" s="16"/>
      <c r="P38" s="17">
        <v>164054868</v>
      </c>
      <c r="Q38" s="17">
        <v>3281097</v>
      </c>
      <c r="R38" s="18">
        <f t="shared" si="14"/>
        <v>0</v>
      </c>
      <c r="S38" s="18">
        <f t="shared" si="15"/>
        <v>0</v>
      </c>
      <c r="T38" s="18">
        <f t="shared" si="16"/>
        <v>328109736</v>
      </c>
      <c r="U38" s="18">
        <f t="shared" si="17"/>
        <v>6562194</v>
      </c>
      <c r="V38" s="16">
        <v>0</v>
      </c>
      <c r="W38" s="16">
        <v>0</v>
      </c>
      <c r="X38" s="17">
        <v>164054868</v>
      </c>
      <c r="Y38" s="17">
        <v>3281097</v>
      </c>
      <c r="Z38" s="18">
        <f t="shared" si="18"/>
        <v>0</v>
      </c>
      <c r="AA38" s="18">
        <f t="shared" si="19"/>
        <v>0</v>
      </c>
      <c r="AB38" s="18">
        <f t="shared" si="20"/>
        <v>492164604</v>
      </c>
      <c r="AC38" s="18">
        <f t="shared" si="21"/>
        <v>9843291</v>
      </c>
      <c r="AD38" s="16">
        <v>0</v>
      </c>
      <c r="AE38" s="16"/>
      <c r="AF38" s="17">
        <v>164054868</v>
      </c>
      <c r="AG38" s="17">
        <v>3281097</v>
      </c>
      <c r="AH38" s="18">
        <f t="shared" si="22"/>
        <v>0</v>
      </c>
      <c r="AI38" s="18">
        <f t="shared" si="23"/>
        <v>0</v>
      </c>
      <c r="AJ38" s="18">
        <f t="shared" si="24"/>
        <v>656219472</v>
      </c>
      <c r="AK38" s="18">
        <f t="shared" si="25"/>
        <v>13124388</v>
      </c>
      <c r="AL38" s="16">
        <v>0</v>
      </c>
      <c r="AM38" s="16"/>
      <c r="AN38" s="17">
        <v>164054868</v>
      </c>
      <c r="AO38" s="17">
        <v>3281097</v>
      </c>
      <c r="AP38" s="18">
        <f t="shared" si="26"/>
        <v>0</v>
      </c>
      <c r="AQ38" s="18">
        <f t="shared" si="27"/>
        <v>0</v>
      </c>
      <c r="AR38" s="18">
        <f t="shared" si="28"/>
        <v>820274340</v>
      </c>
      <c r="AS38" s="18">
        <f t="shared" si="29"/>
        <v>16405485</v>
      </c>
      <c r="AT38" s="16">
        <v>0</v>
      </c>
      <c r="AU38" s="16"/>
      <c r="AV38" s="17">
        <v>164054868</v>
      </c>
      <c r="AW38" s="17"/>
      <c r="AX38" s="17">
        <v>3281097.36</v>
      </c>
      <c r="AY38" s="18">
        <f t="shared" si="41"/>
        <v>0</v>
      </c>
      <c r="AZ38" s="18">
        <f t="shared" si="39"/>
        <v>0</v>
      </c>
      <c r="BA38" s="18">
        <f t="shared" si="36"/>
        <v>984329208</v>
      </c>
      <c r="BB38" s="18">
        <f t="shared" si="44"/>
        <v>19686582.36</v>
      </c>
      <c r="BC38" s="16">
        <v>0</v>
      </c>
      <c r="BD38" s="16">
        <v>0</v>
      </c>
      <c r="BE38" s="17">
        <v>164054868</v>
      </c>
      <c r="BF38" s="17"/>
      <c r="BG38" s="17">
        <f>VLOOKUP(B38,'[1]REPNCT004ReporteAuxiliarContabl'!$A$21:$E$66,5,0)</f>
        <v>3281097</v>
      </c>
      <c r="BH38" s="18">
        <f t="shared" si="42"/>
        <v>0</v>
      </c>
      <c r="BI38" s="18">
        <f t="shared" si="5"/>
        <v>0</v>
      </c>
      <c r="BJ38" s="18">
        <f t="shared" si="37"/>
        <v>1148384076</v>
      </c>
      <c r="BK38" s="18">
        <f t="shared" si="7"/>
        <v>22967679.36</v>
      </c>
      <c r="BL38" s="16">
        <v>0</v>
      </c>
      <c r="BM38" s="16"/>
      <c r="BN38" s="17">
        <v>164054868</v>
      </c>
      <c r="BO38" s="17">
        <v>3281097</v>
      </c>
      <c r="BP38" s="18">
        <f t="shared" si="43"/>
        <v>0</v>
      </c>
      <c r="BQ38" s="18">
        <f t="shared" si="40"/>
        <v>0</v>
      </c>
      <c r="BR38" s="18">
        <f t="shared" si="38"/>
        <v>1312438944</v>
      </c>
      <c r="BS38" s="18">
        <f t="shared" si="45"/>
        <v>26248776.36</v>
      </c>
      <c r="BT38" s="16">
        <v>0</v>
      </c>
      <c r="BU38" s="16"/>
      <c r="BV38" s="17">
        <v>164054868</v>
      </c>
      <c r="BW38" s="17">
        <v>3281097.36</v>
      </c>
      <c r="BX38" s="18">
        <f t="shared" si="30"/>
        <v>0</v>
      </c>
      <c r="BY38" s="18">
        <f t="shared" si="31"/>
        <v>0</v>
      </c>
      <c r="BZ38" s="18">
        <f t="shared" si="32"/>
        <v>1476493812</v>
      </c>
      <c r="CA38" s="18">
        <f t="shared" si="33"/>
        <v>29529873.72</v>
      </c>
    </row>
    <row r="39" spans="1:79" ht="12.75">
      <c r="A39" s="14">
        <v>8917801118</v>
      </c>
      <c r="B39" s="69">
        <v>891780111</v>
      </c>
      <c r="C39" s="14">
        <v>121647000</v>
      </c>
      <c r="D39" s="15" t="s">
        <v>164</v>
      </c>
      <c r="E39" s="71" t="s">
        <v>197</v>
      </c>
      <c r="F39" s="16">
        <v>0</v>
      </c>
      <c r="G39" s="16"/>
      <c r="H39" s="17">
        <v>2613680450.2</v>
      </c>
      <c r="I39" s="16">
        <v>52273609</v>
      </c>
      <c r="J39" s="18">
        <f t="shared" si="12"/>
        <v>0</v>
      </c>
      <c r="K39" s="18">
        <f t="shared" si="12"/>
        <v>0</v>
      </c>
      <c r="L39" s="18">
        <f t="shared" si="12"/>
        <v>2613680450.2</v>
      </c>
      <c r="M39" s="18">
        <f t="shared" si="13"/>
        <v>52273609</v>
      </c>
      <c r="N39" s="16">
        <v>0</v>
      </c>
      <c r="O39" s="16"/>
      <c r="P39" s="17">
        <v>5227360900.4</v>
      </c>
      <c r="Q39" s="17">
        <v>104547218</v>
      </c>
      <c r="R39" s="18">
        <f t="shared" si="14"/>
        <v>0</v>
      </c>
      <c r="S39" s="18">
        <f t="shared" si="15"/>
        <v>0</v>
      </c>
      <c r="T39" s="18">
        <f t="shared" si="16"/>
        <v>7841041350.599999</v>
      </c>
      <c r="U39" s="18">
        <f t="shared" si="17"/>
        <v>156820827</v>
      </c>
      <c r="V39" s="16">
        <v>0</v>
      </c>
      <c r="W39" s="16">
        <v>0</v>
      </c>
      <c r="X39" s="17">
        <v>2613680450.2</v>
      </c>
      <c r="Y39" s="17">
        <v>52273609</v>
      </c>
      <c r="Z39" s="18">
        <f t="shared" si="18"/>
        <v>0</v>
      </c>
      <c r="AA39" s="18">
        <f t="shared" si="19"/>
        <v>0</v>
      </c>
      <c r="AB39" s="18">
        <f t="shared" si="20"/>
        <v>10454721800.8</v>
      </c>
      <c r="AC39" s="18">
        <f t="shared" si="21"/>
        <v>209094436</v>
      </c>
      <c r="AD39" s="16">
        <v>0</v>
      </c>
      <c r="AE39" s="16"/>
      <c r="AF39" s="17">
        <v>2613680450.2</v>
      </c>
      <c r="AG39" s="17">
        <v>52273609</v>
      </c>
      <c r="AH39" s="18">
        <f t="shared" si="22"/>
        <v>0</v>
      </c>
      <c r="AI39" s="18">
        <f t="shared" si="23"/>
        <v>0</v>
      </c>
      <c r="AJ39" s="18">
        <f t="shared" si="24"/>
        <v>13068402251</v>
      </c>
      <c r="AK39" s="18">
        <f t="shared" si="25"/>
        <v>261368045</v>
      </c>
      <c r="AL39" s="16">
        <v>0</v>
      </c>
      <c r="AM39" s="16"/>
      <c r="AN39" s="17">
        <v>3341715880.2</v>
      </c>
      <c r="AO39" s="17">
        <v>66834318</v>
      </c>
      <c r="AP39" s="18">
        <f t="shared" si="26"/>
        <v>0</v>
      </c>
      <c r="AQ39" s="18">
        <f t="shared" si="27"/>
        <v>0</v>
      </c>
      <c r="AR39" s="18">
        <f t="shared" si="28"/>
        <v>16410118131.2</v>
      </c>
      <c r="AS39" s="18">
        <f t="shared" si="29"/>
        <v>328202363</v>
      </c>
      <c r="AT39" s="16">
        <v>0</v>
      </c>
      <c r="AU39" s="16"/>
      <c r="AV39" s="17">
        <v>5227360900</v>
      </c>
      <c r="AW39" s="17"/>
      <c r="AX39" s="17">
        <v>104547218</v>
      </c>
      <c r="AY39" s="18">
        <f t="shared" si="41"/>
        <v>0</v>
      </c>
      <c r="AZ39" s="18">
        <f t="shared" si="39"/>
        <v>0</v>
      </c>
      <c r="BA39" s="18">
        <f t="shared" si="36"/>
        <v>21637479031.2</v>
      </c>
      <c r="BB39" s="18">
        <f t="shared" si="44"/>
        <v>432749581</v>
      </c>
      <c r="BC39" s="16">
        <v>0</v>
      </c>
      <c r="BD39" s="16">
        <v>470462481</v>
      </c>
      <c r="BE39" s="17">
        <v>4194694357.2</v>
      </c>
      <c r="BF39" s="17"/>
      <c r="BG39" s="17">
        <f>VLOOKUP(B39,'[1]REPNCT004ReporteAuxiliarContabl'!$A$21:$E$66,5,0)</f>
        <v>93303137</v>
      </c>
      <c r="BH39" s="18">
        <f t="shared" si="42"/>
        <v>0</v>
      </c>
      <c r="BI39" s="18">
        <f t="shared" si="5"/>
        <v>470462481</v>
      </c>
      <c r="BJ39" s="18">
        <f t="shared" si="37"/>
        <v>25832173388.4</v>
      </c>
      <c r="BK39" s="18">
        <f t="shared" si="7"/>
        <v>526052718</v>
      </c>
      <c r="BL39" s="16">
        <v>0</v>
      </c>
      <c r="BM39" s="16"/>
      <c r="BN39" s="17">
        <v>2613680450.2</v>
      </c>
      <c r="BO39" s="17">
        <v>52273609</v>
      </c>
      <c r="BP39" s="18">
        <f t="shared" si="43"/>
        <v>0</v>
      </c>
      <c r="BQ39" s="18">
        <f t="shared" si="40"/>
        <v>470462481</v>
      </c>
      <c r="BR39" s="18">
        <f t="shared" si="38"/>
        <v>28445853838.600002</v>
      </c>
      <c r="BS39" s="18">
        <f t="shared" si="45"/>
        <v>578326327</v>
      </c>
      <c r="BT39" s="16">
        <v>0</v>
      </c>
      <c r="BU39" s="16"/>
      <c r="BV39" s="17">
        <v>2613680450.2</v>
      </c>
      <c r="BW39" s="17">
        <v>52273609.004</v>
      </c>
      <c r="BX39" s="18">
        <f t="shared" si="30"/>
        <v>0</v>
      </c>
      <c r="BY39" s="18">
        <f t="shared" si="31"/>
        <v>470462481</v>
      </c>
      <c r="BZ39" s="18">
        <f t="shared" si="32"/>
        <v>31059534288.800003</v>
      </c>
      <c r="CA39" s="18">
        <f t="shared" si="33"/>
        <v>630599936.004</v>
      </c>
    </row>
    <row r="40" spans="1:79" ht="12.75">
      <c r="A40" s="14">
        <v>8918002604</v>
      </c>
      <c r="B40" s="69">
        <v>891800260</v>
      </c>
      <c r="C40" s="14">
        <v>20615000</v>
      </c>
      <c r="D40" s="21" t="s">
        <v>55</v>
      </c>
      <c r="E40" s="71" t="s">
        <v>56</v>
      </c>
      <c r="F40" s="16">
        <v>0</v>
      </c>
      <c r="G40" s="16"/>
      <c r="H40" s="17">
        <v>405043340</v>
      </c>
      <c r="I40" s="16">
        <v>0</v>
      </c>
      <c r="J40" s="18">
        <f t="shared" si="12"/>
        <v>0</v>
      </c>
      <c r="K40" s="18">
        <f t="shared" si="12"/>
        <v>0</v>
      </c>
      <c r="L40" s="18">
        <f t="shared" si="12"/>
        <v>405043340</v>
      </c>
      <c r="M40" s="18">
        <f t="shared" si="13"/>
        <v>0</v>
      </c>
      <c r="N40" s="16">
        <v>0</v>
      </c>
      <c r="O40" s="16"/>
      <c r="P40" s="17">
        <v>405043340</v>
      </c>
      <c r="Q40" s="17">
        <v>0</v>
      </c>
      <c r="R40" s="18">
        <f t="shared" si="14"/>
        <v>0</v>
      </c>
      <c r="S40" s="18">
        <f t="shared" si="15"/>
        <v>0</v>
      </c>
      <c r="T40" s="18">
        <f t="shared" si="16"/>
        <v>810086680</v>
      </c>
      <c r="U40" s="18">
        <f t="shared" si="17"/>
        <v>0</v>
      </c>
      <c r="V40" s="16">
        <v>0</v>
      </c>
      <c r="W40" s="16">
        <v>0</v>
      </c>
      <c r="X40" s="17">
        <v>405043340</v>
      </c>
      <c r="Y40" s="17">
        <v>0</v>
      </c>
      <c r="Z40" s="18">
        <f t="shared" si="18"/>
        <v>0</v>
      </c>
      <c r="AA40" s="18">
        <f t="shared" si="19"/>
        <v>0</v>
      </c>
      <c r="AB40" s="18">
        <f t="shared" si="20"/>
        <v>1215130020</v>
      </c>
      <c r="AC40" s="18">
        <f t="shared" si="21"/>
        <v>0</v>
      </c>
      <c r="AD40" s="16">
        <v>0</v>
      </c>
      <c r="AE40" s="16"/>
      <c r="AF40" s="17">
        <v>405043340</v>
      </c>
      <c r="AG40" s="17">
        <v>0</v>
      </c>
      <c r="AH40" s="18">
        <f t="shared" si="22"/>
        <v>0</v>
      </c>
      <c r="AI40" s="18">
        <f t="shared" si="23"/>
        <v>0</v>
      </c>
      <c r="AJ40" s="18">
        <f t="shared" si="24"/>
        <v>1620173360</v>
      </c>
      <c r="AK40" s="18">
        <f t="shared" si="25"/>
        <v>0</v>
      </c>
      <c r="AL40" s="16">
        <v>0</v>
      </c>
      <c r="AM40" s="16"/>
      <c r="AN40" s="17">
        <v>405043340</v>
      </c>
      <c r="AO40" s="17">
        <v>0</v>
      </c>
      <c r="AP40" s="18">
        <f t="shared" si="26"/>
        <v>0</v>
      </c>
      <c r="AQ40" s="18">
        <f t="shared" si="27"/>
        <v>0</v>
      </c>
      <c r="AR40" s="18">
        <f t="shared" si="28"/>
        <v>2025216700</v>
      </c>
      <c r="AS40" s="18">
        <f t="shared" si="29"/>
        <v>0</v>
      </c>
      <c r="AT40" s="16">
        <v>0</v>
      </c>
      <c r="AU40" s="16"/>
      <c r="AV40" s="17">
        <v>405043340</v>
      </c>
      <c r="AW40" s="17"/>
      <c r="AX40" s="17">
        <v>8100866.8</v>
      </c>
      <c r="AY40" s="18">
        <f t="shared" si="41"/>
        <v>0</v>
      </c>
      <c r="AZ40" s="18">
        <f t="shared" si="39"/>
        <v>0</v>
      </c>
      <c r="BA40" s="18">
        <f t="shared" si="36"/>
        <v>2430260040</v>
      </c>
      <c r="BB40" s="18">
        <f t="shared" si="44"/>
        <v>8100866.8</v>
      </c>
      <c r="BC40" s="16">
        <v>0</v>
      </c>
      <c r="BD40" s="16">
        <v>0</v>
      </c>
      <c r="BE40" s="17">
        <v>405043340</v>
      </c>
      <c r="BF40" s="17"/>
      <c r="BG40" s="17">
        <v>0</v>
      </c>
      <c r="BH40" s="18">
        <f t="shared" si="42"/>
        <v>0</v>
      </c>
      <c r="BI40" s="18">
        <f t="shared" si="5"/>
        <v>0</v>
      </c>
      <c r="BJ40" s="18">
        <f t="shared" si="37"/>
        <v>2835303380</v>
      </c>
      <c r="BK40" s="18">
        <f t="shared" si="7"/>
        <v>8100866.8</v>
      </c>
      <c r="BL40" s="16">
        <v>0</v>
      </c>
      <c r="BM40" s="16"/>
      <c r="BN40" s="17">
        <v>405043340</v>
      </c>
      <c r="BO40" s="17">
        <v>0</v>
      </c>
      <c r="BP40" s="18">
        <f t="shared" si="43"/>
        <v>0</v>
      </c>
      <c r="BQ40" s="18">
        <f t="shared" si="40"/>
        <v>0</v>
      </c>
      <c r="BR40" s="18">
        <f t="shared" si="38"/>
        <v>3240346720</v>
      </c>
      <c r="BS40" s="18">
        <f t="shared" si="45"/>
        <v>8100866.8</v>
      </c>
      <c r="BT40" s="16">
        <v>0</v>
      </c>
      <c r="BU40" s="16"/>
      <c r="BV40" s="17">
        <v>405043340</v>
      </c>
      <c r="BW40" s="86">
        <v>8100866.8</v>
      </c>
      <c r="BX40" s="18">
        <f t="shared" si="30"/>
        <v>0</v>
      </c>
      <c r="BY40" s="18">
        <f t="shared" si="31"/>
        <v>0</v>
      </c>
      <c r="BZ40" s="18">
        <f t="shared" si="32"/>
        <v>3645390060</v>
      </c>
      <c r="CA40" s="18">
        <f t="shared" si="33"/>
        <v>16201733.6</v>
      </c>
    </row>
    <row r="41" spans="1:79" ht="12.75">
      <c r="A41" s="14">
        <v>8918003301</v>
      </c>
      <c r="B41" s="69">
        <v>891800330</v>
      </c>
      <c r="C41" s="14">
        <v>27615000</v>
      </c>
      <c r="D41" s="21" t="s">
        <v>165</v>
      </c>
      <c r="E41" s="71" t="s">
        <v>82</v>
      </c>
      <c r="F41" s="16">
        <v>0</v>
      </c>
      <c r="G41" s="16"/>
      <c r="H41" s="17">
        <v>6322294302.266666</v>
      </c>
      <c r="I41" s="16">
        <v>126445886</v>
      </c>
      <c r="J41" s="18">
        <f t="shared" si="12"/>
        <v>0</v>
      </c>
      <c r="K41" s="18">
        <f t="shared" si="12"/>
        <v>0</v>
      </c>
      <c r="L41" s="18">
        <f t="shared" si="12"/>
        <v>6322294302.266666</v>
      </c>
      <c r="M41" s="18">
        <f t="shared" si="13"/>
        <v>126445886</v>
      </c>
      <c r="N41" s="16">
        <v>0</v>
      </c>
      <c r="O41" s="16"/>
      <c r="P41" s="17">
        <v>12644588604.533333</v>
      </c>
      <c r="Q41" s="17">
        <v>252891772</v>
      </c>
      <c r="R41" s="18">
        <f t="shared" si="14"/>
        <v>0</v>
      </c>
      <c r="S41" s="18">
        <f t="shared" si="15"/>
        <v>0</v>
      </c>
      <c r="T41" s="18">
        <f t="shared" si="16"/>
        <v>18966882906.8</v>
      </c>
      <c r="U41" s="18">
        <f t="shared" si="17"/>
        <v>379337658</v>
      </c>
      <c r="V41" s="16">
        <v>0</v>
      </c>
      <c r="W41" s="16">
        <v>4020775084</v>
      </c>
      <c r="X41" s="17">
        <v>6322294302.266666</v>
      </c>
      <c r="Y41" s="17">
        <v>206861388</v>
      </c>
      <c r="Z41" s="18">
        <f t="shared" si="18"/>
        <v>0</v>
      </c>
      <c r="AA41" s="18">
        <f t="shared" si="19"/>
        <v>4020775084</v>
      </c>
      <c r="AB41" s="18">
        <f t="shared" si="20"/>
        <v>25289177209.066666</v>
      </c>
      <c r="AC41" s="18">
        <f t="shared" si="21"/>
        <v>586199046</v>
      </c>
      <c r="AD41" s="16">
        <v>0</v>
      </c>
      <c r="AE41" s="16"/>
      <c r="AF41" s="17">
        <v>6322294302.266666</v>
      </c>
      <c r="AG41" s="17">
        <v>126445886</v>
      </c>
      <c r="AH41" s="18">
        <f t="shared" si="22"/>
        <v>0</v>
      </c>
      <c r="AI41" s="18">
        <f t="shared" si="23"/>
        <v>4020775084</v>
      </c>
      <c r="AJ41" s="18">
        <f t="shared" si="24"/>
        <v>31611471511.333332</v>
      </c>
      <c r="AK41" s="18">
        <f t="shared" si="25"/>
        <v>712644932</v>
      </c>
      <c r="AL41" s="16">
        <v>0</v>
      </c>
      <c r="AM41" s="16"/>
      <c r="AN41" s="17">
        <v>8459185546.266666</v>
      </c>
      <c r="AO41" s="17">
        <v>169183711</v>
      </c>
      <c r="AP41" s="18">
        <f t="shared" si="26"/>
        <v>0</v>
      </c>
      <c r="AQ41" s="18">
        <f t="shared" si="27"/>
        <v>4020775084</v>
      </c>
      <c r="AR41" s="18">
        <f t="shared" si="28"/>
        <v>40070657057.6</v>
      </c>
      <c r="AS41" s="18">
        <f t="shared" si="29"/>
        <v>881828643</v>
      </c>
      <c r="AT41" s="16">
        <v>0</v>
      </c>
      <c r="AU41" s="16"/>
      <c r="AV41" s="17">
        <v>12644588604</v>
      </c>
      <c r="AW41" s="17"/>
      <c r="AX41" s="17">
        <v>252891772.08</v>
      </c>
      <c r="AY41" s="18">
        <f t="shared" si="41"/>
        <v>0</v>
      </c>
      <c r="AZ41" s="18">
        <f t="shared" si="39"/>
        <v>4020775084</v>
      </c>
      <c r="BA41" s="18">
        <f t="shared" si="36"/>
        <v>52715245661.6</v>
      </c>
      <c r="BB41" s="18">
        <f t="shared" si="44"/>
        <v>1134720415.08</v>
      </c>
      <c r="BC41" s="16">
        <v>0</v>
      </c>
      <c r="BD41" s="16">
        <v>1138012974</v>
      </c>
      <c r="BE41" s="17">
        <v>8717417188.26667</v>
      </c>
      <c r="BF41" s="17"/>
      <c r="BG41" s="17">
        <f>VLOOKUP(B41,'[1]REPNCT004ReporteAuxiliarContabl'!$A$21:$E$66,5,0)</f>
        <v>197108603</v>
      </c>
      <c r="BH41" s="18">
        <f t="shared" si="42"/>
        <v>0</v>
      </c>
      <c r="BI41" s="18">
        <f t="shared" si="5"/>
        <v>5158788058</v>
      </c>
      <c r="BJ41" s="18">
        <f t="shared" si="37"/>
        <v>61432662849.86667</v>
      </c>
      <c r="BK41" s="18">
        <f t="shared" si="7"/>
        <v>1331829018.08</v>
      </c>
      <c r="BL41" s="16">
        <v>0</v>
      </c>
      <c r="BM41" s="16"/>
      <c r="BN41" s="17">
        <v>6322294302.266666</v>
      </c>
      <c r="BO41" s="17">
        <v>126445886</v>
      </c>
      <c r="BP41" s="18">
        <f t="shared" si="43"/>
        <v>0</v>
      </c>
      <c r="BQ41" s="18">
        <f t="shared" si="40"/>
        <v>5158788058</v>
      </c>
      <c r="BR41" s="18">
        <f t="shared" si="38"/>
        <v>67754957152.13333</v>
      </c>
      <c r="BS41" s="18">
        <f t="shared" si="45"/>
        <v>1458274904.08</v>
      </c>
      <c r="BT41" s="16">
        <v>0</v>
      </c>
      <c r="BU41" s="16"/>
      <c r="BV41" s="17">
        <v>6322294302.266666</v>
      </c>
      <c r="BW41" s="17">
        <v>126445886.04533333</v>
      </c>
      <c r="BX41" s="18">
        <f t="shared" si="30"/>
        <v>0</v>
      </c>
      <c r="BY41" s="18">
        <f t="shared" si="31"/>
        <v>5158788058</v>
      </c>
      <c r="BZ41" s="18">
        <f t="shared" si="32"/>
        <v>74077251454.4</v>
      </c>
      <c r="CA41" s="18">
        <f t="shared" si="33"/>
        <v>1584720790.1253333</v>
      </c>
    </row>
    <row r="42" spans="1:79" ht="12.75">
      <c r="A42" s="14">
        <v>8919008530</v>
      </c>
      <c r="B42" s="69">
        <v>891900853</v>
      </c>
      <c r="C42" s="14">
        <v>124876000</v>
      </c>
      <c r="D42" s="21" t="s">
        <v>58</v>
      </c>
      <c r="E42" s="64" t="s">
        <v>168</v>
      </c>
      <c r="F42" s="16">
        <v>0</v>
      </c>
      <c r="G42" s="16"/>
      <c r="H42" s="17">
        <v>122819068.46666667</v>
      </c>
      <c r="I42" s="16">
        <v>2456381</v>
      </c>
      <c r="J42" s="18">
        <f t="shared" si="12"/>
        <v>0</v>
      </c>
      <c r="K42" s="18">
        <f t="shared" si="12"/>
        <v>0</v>
      </c>
      <c r="L42" s="18">
        <f t="shared" si="12"/>
        <v>122819068.46666667</v>
      </c>
      <c r="M42" s="18">
        <f t="shared" si="13"/>
        <v>2456381</v>
      </c>
      <c r="N42" s="16">
        <v>0</v>
      </c>
      <c r="O42" s="16"/>
      <c r="P42" s="17">
        <v>245638136.93333334</v>
      </c>
      <c r="Q42" s="17">
        <v>4912763</v>
      </c>
      <c r="R42" s="18">
        <f t="shared" si="14"/>
        <v>0</v>
      </c>
      <c r="S42" s="18">
        <f t="shared" si="15"/>
        <v>0</v>
      </c>
      <c r="T42" s="18">
        <f t="shared" si="16"/>
        <v>368457205.4</v>
      </c>
      <c r="U42" s="18">
        <f t="shared" si="17"/>
        <v>7369144</v>
      </c>
      <c r="V42" s="16">
        <v>0</v>
      </c>
      <c r="W42" s="16">
        <v>0</v>
      </c>
      <c r="X42" s="17">
        <v>122819068.46666667</v>
      </c>
      <c r="Y42" s="17">
        <v>2456381</v>
      </c>
      <c r="Z42" s="18">
        <f t="shared" si="18"/>
        <v>0</v>
      </c>
      <c r="AA42" s="18">
        <f t="shared" si="19"/>
        <v>0</v>
      </c>
      <c r="AB42" s="18">
        <f t="shared" si="20"/>
        <v>491276273.8666667</v>
      </c>
      <c r="AC42" s="18">
        <f t="shared" si="21"/>
        <v>9825525</v>
      </c>
      <c r="AD42" s="16">
        <v>0</v>
      </c>
      <c r="AE42" s="16"/>
      <c r="AF42" s="17">
        <v>122819068.46666667</v>
      </c>
      <c r="AG42" s="17">
        <v>2456381</v>
      </c>
      <c r="AH42" s="18">
        <f t="shared" si="22"/>
        <v>0</v>
      </c>
      <c r="AI42" s="18">
        <f t="shared" si="23"/>
        <v>0</v>
      </c>
      <c r="AJ42" s="18">
        <f t="shared" si="24"/>
        <v>614095342.3333334</v>
      </c>
      <c r="AK42" s="18">
        <f t="shared" si="25"/>
        <v>12281906</v>
      </c>
      <c r="AL42" s="16">
        <v>0</v>
      </c>
      <c r="AM42" s="16"/>
      <c r="AN42" s="17">
        <v>122819068.46666667</v>
      </c>
      <c r="AO42" s="17">
        <v>2456381</v>
      </c>
      <c r="AP42" s="18">
        <f t="shared" si="26"/>
        <v>0</v>
      </c>
      <c r="AQ42" s="18">
        <f t="shared" si="27"/>
        <v>0</v>
      </c>
      <c r="AR42" s="18">
        <f t="shared" si="28"/>
        <v>736914410.8000001</v>
      </c>
      <c r="AS42" s="18">
        <f t="shared" si="29"/>
        <v>14738287</v>
      </c>
      <c r="AT42" s="16">
        <v>0</v>
      </c>
      <c r="AU42" s="16"/>
      <c r="AV42" s="17">
        <v>245638136</v>
      </c>
      <c r="AW42" s="17"/>
      <c r="AX42" s="17">
        <v>4912762.72</v>
      </c>
      <c r="AY42" s="18">
        <f t="shared" si="41"/>
        <v>0</v>
      </c>
      <c r="AZ42" s="18">
        <f t="shared" si="39"/>
        <v>0</v>
      </c>
      <c r="BA42" s="18">
        <f t="shared" si="36"/>
        <v>982552546.8000001</v>
      </c>
      <c r="BB42" s="18">
        <f t="shared" si="44"/>
        <v>19651049.72</v>
      </c>
      <c r="BC42" s="16">
        <v>0</v>
      </c>
      <c r="BD42" s="16">
        <v>0</v>
      </c>
      <c r="BE42" s="17">
        <v>122819068.46666667</v>
      </c>
      <c r="BF42" s="17"/>
      <c r="BG42" s="17">
        <f>VLOOKUP(B42,'[1]REPNCT004ReporteAuxiliarContabl'!$A$21:$E$66,5,0)</f>
        <v>2456381</v>
      </c>
      <c r="BH42" s="18">
        <f t="shared" si="42"/>
        <v>0</v>
      </c>
      <c r="BI42" s="18">
        <f t="shared" si="5"/>
        <v>0</v>
      </c>
      <c r="BJ42" s="18">
        <f t="shared" si="37"/>
        <v>1105371615.2666667</v>
      </c>
      <c r="BK42" s="18">
        <f t="shared" si="7"/>
        <v>22107430.72</v>
      </c>
      <c r="BL42" s="16">
        <v>0</v>
      </c>
      <c r="BM42" s="16"/>
      <c r="BN42" s="17">
        <v>122819068.46666667</v>
      </c>
      <c r="BO42" s="17">
        <v>2456381</v>
      </c>
      <c r="BP42" s="18">
        <f t="shared" si="43"/>
        <v>0</v>
      </c>
      <c r="BQ42" s="18">
        <f t="shared" si="40"/>
        <v>0</v>
      </c>
      <c r="BR42" s="18">
        <f t="shared" si="38"/>
        <v>1228190683.7333333</v>
      </c>
      <c r="BS42" s="18">
        <f t="shared" si="45"/>
        <v>24563811.72</v>
      </c>
      <c r="BT42" s="16">
        <v>0</v>
      </c>
      <c r="BU42" s="16"/>
      <c r="BV42" s="17">
        <v>122819068.46666667</v>
      </c>
      <c r="BW42" s="17">
        <v>2456381.3693333333</v>
      </c>
      <c r="BX42" s="18">
        <f t="shared" si="30"/>
        <v>0</v>
      </c>
      <c r="BY42" s="18">
        <f t="shared" si="31"/>
        <v>0</v>
      </c>
      <c r="BZ42" s="18">
        <f t="shared" si="32"/>
        <v>1351009752.2</v>
      </c>
      <c r="CA42" s="18">
        <f t="shared" si="33"/>
        <v>27020193.089333333</v>
      </c>
    </row>
    <row r="43" spans="1:79" ht="12.75">
      <c r="A43" s="14">
        <v>8920007573</v>
      </c>
      <c r="B43" s="69">
        <v>892000757</v>
      </c>
      <c r="C43" s="14">
        <v>28450000</v>
      </c>
      <c r="D43" s="21" t="s">
        <v>59</v>
      </c>
      <c r="E43" s="71" t="s">
        <v>60</v>
      </c>
      <c r="F43" s="16">
        <v>0</v>
      </c>
      <c r="G43" s="16"/>
      <c r="H43" s="17">
        <v>1538434320.6666667</v>
      </c>
      <c r="I43" s="16">
        <v>30768686</v>
      </c>
      <c r="J43" s="18">
        <f t="shared" si="12"/>
        <v>0</v>
      </c>
      <c r="K43" s="18">
        <f t="shared" si="12"/>
        <v>0</v>
      </c>
      <c r="L43" s="18">
        <f t="shared" si="12"/>
        <v>1538434320.6666667</v>
      </c>
      <c r="M43" s="18">
        <f t="shared" si="13"/>
        <v>30768686</v>
      </c>
      <c r="N43" s="16">
        <v>0</v>
      </c>
      <c r="O43" s="16"/>
      <c r="P43" s="17">
        <v>3076868641.3333335</v>
      </c>
      <c r="Q43" s="17">
        <v>61537373</v>
      </c>
      <c r="R43" s="18">
        <f t="shared" si="14"/>
        <v>0</v>
      </c>
      <c r="S43" s="18">
        <f t="shared" si="15"/>
        <v>0</v>
      </c>
      <c r="T43" s="18">
        <f t="shared" si="16"/>
        <v>4615302962</v>
      </c>
      <c r="U43" s="18">
        <f t="shared" si="17"/>
        <v>92306059</v>
      </c>
      <c r="V43" s="16">
        <v>0</v>
      </c>
      <c r="W43" s="16">
        <v>1116934270</v>
      </c>
      <c r="X43" s="17">
        <v>1538434320.6666667</v>
      </c>
      <c r="Y43" s="17">
        <v>53107372</v>
      </c>
      <c r="Z43" s="18">
        <f t="shared" si="18"/>
        <v>0</v>
      </c>
      <c r="AA43" s="18">
        <f t="shared" si="19"/>
        <v>1116934270</v>
      </c>
      <c r="AB43" s="18">
        <f t="shared" si="20"/>
        <v>6153737282.666667</v>
      </c>
      <c r="AC43" s="18">
        <f t="shared" si="21"/>
        <v>145413431</v>
      </c>
      <c r="AD43" s="16">
        <v>0</v>
      </c>
      <c r="AE43" s="16"/>
      <c r="AF43" s="17">
        <v>1538434320.6666667</v>
      </c>
      <c r="AG43" s="17">
        <v>30768686</v>
      </c>
      <c r="AH43" s="18">
        <f t="shared" si="22"/>
        <v>0</v>
      </c>
      <c r="AI43" s="18">
        <f t="shared" si="23"/>
        <v>1116934270</v>
      </c>
      <c r="AJ43" s="18">
        <f t="shared" si="24"/>
        <v>7692171603.333334</v>
      </c>
      <c r="AK43" s="18">
        <f t="shared" si="25"/>
        <v>176182117</v>
      </c>
      <c r="AL43" s="16">
        <v>0</v>
      </c>
      <c r="AM43" s="16"/>
      <c r="AN43" s="17">
        <v>1667232190.6666667</v>
      </c>
      <c r="AO43" s="17">
        <v>33344643</v>
      </c>
      <c r="AP43" s="18">
        <f t="shared" si="26"/>
        <v>0</v>
      </c>
      <c r="AQ43" s="18">
        <f t="shared" si="27"/>
        <v>1116934270</v>
      </c>
      <c r="AR43" s="18">
        <f t="shared" si="28"/>
        <v>9359403794</v>
      </c>
      <c r="AS43" s="18">
        <f t="shared" si="29"/>
        <v>209526760</v>
      </c>
      <c r="AT43" s="16">
        <v>0</v>
      </c>
      <c r="AU43" s="16"/>
      <c r="AV43" s="17">
        <v>3076868642</v>
      </c>
      <c r="AW43" s="17"/>
      <c r="AX43" s="17">
        <v>61537372.84</v>
      </c>
      <c r="AY43" s="18">
        <f t="shared" si="41"/>
        <v>0</v>
      </c>
      <c r="AZ43" s="18">
        <f t="shared" si="39"/>
        <v>1116934270</v>
      </c>
      <c r="BA43" s="18">
        <f t="shared" si="36"/>
        <v>12436272436</v>
      </c>
      <c r="BB43" s="18">
        <f t="shared" si="44"/>
        <v>271064132.84000003</v>
      </c>
      <c r="BC43" s="16">
        <v>0</v>
      </c>
      <c r="BD43" s="16">
        <v>276918178</v>
      </c>
      <c r="BE43" s="17">
        <v>2211750829.66667</v>
      </c>
      <c r="BF43" s="17"/>
      <c r="BG43" s="17">
        <f>VLOOKUP(B43,'[1]REPNCT004ReporteAuxiliarContabl'!$A$21:$E$66,5,0)</f>
        <v>49773381</v>
      </c>
      <c r="BH43" s="18">
        <f t="shared" si="42"/>
        <v>0</v>
      </c>
      <c r="BI43" s="18">
        <f t="shared" si="5"/>
        <v>1393852448</v>
      </c>
      <c r="BJ43" s="18">
        <f t="shared" si="37"/>
        <v>14648023265.66667</v>
      </c>
      <c r="BK43" s="18">
        <f t="shared" si="7"/>
        <v>320837513.84000003</v>
      </c>
      <c r="BL43" s="16">
        <v>0</v>
      </c>
      <c r="BM43" s="16"/>
      <c r="BN43" s="17">
        <v>1538434320.6666667</v>
      </c>
      <c r="BO43" s="17">
        <v>30768686</v>
      </c>
      <c r="BP43" s="18">
        <f t="shared" si="43"/>
        <v>0</v>
      </c>
      <c r="BQ43" s="18">
        <f t="shared" si="40"/>
        <v>1393852448</v>
      </c>
      <c r="BR43" s="18">
        <f t="shared" si="38"/>
        <v>16186457586.333336</v>
      </c>
      <c r="BS43" s="18">
        <f t="shared" si="45"/>
        <v>351606199.84000003</v>
      </c>
      <c r="BT43" s="16">
        <v>0</v>
      </c>
      <c r="BU43" s="16"/>
      <c r="BV43" s="17">
        <v>1538434320.6666667</v>
      </c>
      <c r="BW43" s="17">
        <v>30768686.413333334</v>
      </c>
      <c r="BX43" s="18">
        <f t="shared" si="30"/>
        <v>0</v>
      </c>
      <c r="BY43" s="18">
        <f t="shared" si="31"/>
        <v>1393852448</v>
      </c>
      <c r="BZ43" s="18">
        <f t="shared" si="32"/>
        <v>17724891907.000004</v>
      </c>
      <c r="CA43" s="18">
        <f t="shared" si="33"/>
        <v>382374886.2533334</v>
      </c>
    </row>
    <row r="44" spans="1:79" ht="12.75">
      <c r="A44" s="14">
        <v>8921150294</v>
      </c>
      <c r="B44" s="69">
        <v>892115029</v>
      </c>
      <c r="C44" s="14">
        <v>129444000</v>
      </c>
      <c r="D44" s="21" t="s">
        <v>61</v>
      </c>
      <c r="E44" s="71" t="s">
        <v>62</v>
      </c>
      <c r="F44" s="16">
        <v>0</v>
      </c>
      <c r="G44" s="16"/>
      <c r="H44" s="17">
        <v>1172787297.0666666</v>
      </c>
      <c r="I44" s="16">
        <v>23455746</v>
      </c>
      <c r="J44" s="18">
        <f t="shared" si="12"/>
        <v>0</v>
      </c>
      <c r="K44" s="18">
        <f t="shared" si="12"/>
        <v>0</v>
      </c>
      <c r="L44" s="18">
        <f t="shared" si="12"/>
        <v>1172787297.0666666</v>
      </c>
      <c r="M44" s="18">
        <f t="shared" si="13"/>
        <v>23455746</v>
      </c>
      <c r="N44" s="16">
        <v>0</v>
      </c>
      <c r="O44" s="16"/>
      <c r="P44" s="17">
        <v>2345574594.133333</v>
      </c>
      <c r="Q44" s="17">
        <v>46911492</v>
      </c>
      <c r="R44" s="18">
        <f t="shared" si="14"/>
        <v>0</v>
      </c>
      <c r="S44" s="18">
        <f t="shared" si="15"/>
        <v>0</v>
      </c>
      <c r="T44" s="18">
        <f t="shared" si="16"/>
        <v>3518361891.2</v>
      </c>
      <c r="U44" s="18">
        <f t="shared" si="17"/>
        <v>70367238</v>
      </c>
      <c r="V44" s="16">
        <v>0</v>
      </c>
      <c r="W44" s="16">
        <v>0</v>
      </c>
      <c r="X44" s="17">
        <v>1172787297.0666666</v>
      </c>
      <c r="Y44" s="17">
        <v>23455746</v>
      </c>
      <c r="Z44" s="18">
        <f t="shared" si="18"/>
        <v>0</v>
      </c>
      <c r="AA44" s="18">
        <f t="shared" si="19"/>
        <v>0</v>
      </c>
      <c r="AB44" s="18">
        <f t="shared" si="20"/>
        <v>4691149188.266666</v>
      </c>
      <c r="AC44" s="18">
        <f t="shared" si="21"/>
        <v>93822984</v>
      </c>
      <c r="AD44" s="16">
        <v>0</v>
      </c>
      <c r="AE44" s="16"/>
      <c r="AF44" s="17">
        <v>1172787297.0666666</v>
      </c>
      <c r="AG44" s="17">
        <v>23455746</v>
      </c>
      <c r="AH44" s="18">
        <f t="shared" si="22"/>
        <v>0</v>
      </c>
      <c r="AI44" s="18">
        <f t="shared" si="23"/>
        <v>0</v>
      </c>
      <c r="AJ44" s="18">
        <f t="shared" si="24"/>
        <v>5863936485.333333</v>
      </c>
      <c r="AK44" s="18">
        <f t="shared" si="25"/>
        <v>117278730</v>
      </c>
      <c r="AL44" s="16">
        <v>0</v>
      </c>
      <c r="AM44" s="16"/>
      <c r="AN44" s="17">
        <v>1172787297.0666666</v>
      </c>
      <c r="AO44" s="17">
        <v>23455746</v>
      </c>
      <c r="AP44" s="18">
        <f t="shared" si="26"/>
        <v>0</v>
      </c>
      <c r="AQ44" s="18">
        <f t="shared" si="27"/>
        <v>0</v>
      </c>
      <c r="AR44" s="18">
        <f t="shared" si="28"/>
        <v>7036723782.4</v>
      </c>
      <c r="AS44" s="18">
        <f t="shared" si="29"/>
        <v>140734476</v>
      </c>
      <c r="AT44" s="16">
        <v>0</v>
      </c>
      <c r="AU44" s="16"/>
      <c r="AV44" s="17">
        <v>2345574594</v>
      </c>
      <c r="AW44" s="17"/>
      <c r="AX44" s="17">
        <v>46911491.88</v>
      </c>
      <c r="AY44" s="18">
        <f t="shared" si="41"/>
        <v>0</v>
      </c>
      <c r="AZ44" s="18">
        <f t="shared" si="39"/>
        <v>0</v>
      </c>
      <c r="BA44" s="18">
        <f t="shared" si="36"/>
        <v>9382298376.4</v>
      </c>
      <c r="BB44" s="18">
        <f t="shared" si="44"/>
        <v>187645967.88</v>
      </c>
      <c r="BC44" s="16">
        <v>0</v>
      </c>
      <c r="BD44" s="16">
        <v>211101713</v>
      </c>
      <c r="BE44" s="17">
        <v>2360266593.06667</v>
      </c>
      <c r="BF44" s="17"/>
      <c r="BG44" s="17">
        <f>VLOOKUP(B44,'[1]REPNCT004ReporteAuxiliarContabl'!$A$21:$E$66,5,0)</f>
        <v>51427366</v>
      </c>
      <c r="BH44" s="18">
        <f t="shared" si="42"/>
        <v>0</v>
      </c>
      <c r="BI44" s="18">
        <f t="shared" si="5"/>
        <v>211101713</v>
      </c>
      <c r="BJ44" s="18">
        <f t="shared" si="37"/>
        <v>11742564969.46667</v>
      </c>
      <c r="BK44" s="18">
        <f t="shared" si="7"/>
        <v>239073333.88</v>
      </c>
      <c r="BL44" s="16">
        <v>0</v>
      </c>
      <c r="BM44" s="16"/>
      <c r="BN44" s="17">
        <v>1172787297.0666666</v>
      </c>
      <c r="BO44" s="17">
        <v>23455746</v>
      </c>
      <c r="BP44" s="18">
        <f t="shared" si="43"/>
        <v>0</v>
      </c>
      <c r="BQ44" s="18">
        <f t="shared" si="40"/>
        <v>211101713</v>
      </c>
      <c r="BR44" s="18">
        <f t="shared" si="38"/>
        <v>12915352266.533337</v>
      </c>
      <c r="BS44" s="18">
        <f t="shared" si="45"/>
        <v>262529079.88</v>
      </c>
      <c r="BT44" s="16">
        <v>0</v>
      </c>
      <c r="BU44" s="16"/>
      <c r="BV44" s="17">
        <v>1172787297.0666666</v>
      </c>
      <c r="BW44" s="17">
        <v>23455745.94133333</v>
      </c>
      <c r="BX44" s="18">
        <f t="shared" si="30"/>
        <v>0</v>
      </c>
      <c r="BY44" s="18">
        <f t="shared" si="31"/>
        <v>211101713</v>
      </c>
      <c r="BZ44" s="18">
        <f t="shared" si="32"/>
        <v>14088139563.600002</v>
      </c>
      <c r="CA44" s="18">
        <f t="shared" si="33"/>
        <v>285984825.82133335</v>
      </c>
    </row>
    <row r="45" spans="1:79" ht="12.75">
      <c r="A45" s="14">
        <v>8922003239</v>
      </c>
      <c r="B45" s="69">
        <v>892200323</v>
      </c>
      <c r="C45" s="14">
        <v>128870000</v>
      </c>
      <c r="D45" s="21" t="s">
        <v>63</v>
      </c>
      <c r="E45" s="71" t="s">
        <v>64</v>
      </c>
      <c r="F45" s="16">
        <v>0</v>
      </c>
      <c r="G45" s="16"/>
      <c r="H45" s="17">
        <v>1101497119.9333334</v>
      </c>
      <c r="I45" s="16">
        <v>22029942</v>
      </c>
      <c r="J45" s="18">
        <f t="shared" si="12"/>
        <v>0</v>
      </c>
      <c r="K45" s="18">
        <f t="shared" si="12"/>
        <v>0</v>
      </c>
      <c r="L45" s="18">
        <f t="shared" si="12"/>
        <v>1101497119.9333334</v>
      </c>
      <c r="M45" s="18">
        <f t="shared" si="13"/>
        <v>22029942</v>
      </c>
      <c r="N45" s="16">
        <v>0</v>
      </c>
      <c r="O45" s="16"/>
      <c r="P45" s="17">
        <v>2202994239.866667</v>
      </c>
      <c r="Q45" s="17">
        <v>44059885</v>
      </c>
      <c r="R45" s="18">
        <f t="shared" si="14"/>
        <v>0</v>
      </c>
      <c r="S45" s="18">
        <f t="shared" si="15"/>
        <v>0</v>
      </c>
      <c r="T45" s="18">
        <f t="shared" si="16"/>
        <v>3304491359.8</v>
      </c>
      <c r="U45" s="18">
        <f t="shared" si="17"/>
        <v>66089827</v>
      </c>
      <c r="V45" s="16">
        <v>0</v>
      </c>
      <c r="W45" s="16">
        <v>0</v>
      </c>
      <c r="X45" s="17">
        <v>1101497119.9333334</v>
      </c>
      <c r="Y45" s="17">
        <v>22029942</v>
      </c>
      <c r="Z45" s="18">
        <f t="shared" si="18"/>
        <v>0</v>
      </c>
      <c r="AA45" s="18">
        <f t="shared" si="19"/>
        <v>0</v>
      </c>
      <c r="AB45" s="18">
        <f t="shared" si="20"/>
        <v>4405988479.733334</v>
      </c>
      <c r="AC45" s="18">
        <f t="shared" si="21"/>
        <v>88119769</v>
      </c>
      <c r="AD45" s="16">
        <v>0</v>
      </c>
      <c r="AE45" s="16"/>
      <c r="AF45" s="17">
        <v>1101497119.9333334</v>
      </c>
      <c r="AG45" s="17">
        <v>22029942</v>
      </c>
      <c r="AH45" s="18">
        <f t="shared" si="22"/>
        <v>0</v>
      </c>
      <c r="AI45" s="18">
        <f t="shared" si="23"/>
        <v>0</v>
      </c>
      <c r="AJ45" s="18">
        <f t="shared" si="24"/>
        <v>5507485599.666667</v>
      </c>
      <c r="AK45" s="18">
        <f t="shared" si="25"/>
        <v>110149711</v>
      </c>
      <c r="AL45" s="16">
        <v>0</v>
      </c>
      <c r="AM45" s="16"/>
      <c r="AN45" s="17">
        <v>1308976973.9333334</v>
      </c>
      <c r="AO45" s="17">
        <v>26179539</v>
      </c>
      <c r="AP45" s="18">
        <f t="shared" si="26"/>
        <v>0</v>
      </c>
      <c r="AQ45" s="18">
        <f t="shared" si="27"/>
        <v>0</v>
      </c>
      <c r="AR45" s="18">
        <f t="shared" si="28"/>
        <v>6816462573.6</v>
      </c>
      <c r="AS45" s="18">
        <f t="shared" si="29"/>
        <v>136329250</v>
      </c>
      <c r="AT45" s="16">
        <v>0</v>
      </c>
      <c r="AU45" s="16"/>
      <c r="AV45" s="17">
        <v>2202994240</v>
      </c>
      <c r="AW45" s="17"/>
      <c r="AX45" s="17">
        <v>44059884.800000004</v>
      </c>
      <c r="AY45" s="18">
        <f t="shared" si="41"/>
        <v>0</v>
      </c>
      <c r="AZ45" s="18">
        <f t="shared" si="39"/>
        <v>0</v>
      </c>
      <c r="BA45" s="18">
        <f t="shared" si="36"/>
        <v>9019456813.6</v>
      </c>
      <c r="BB45" s="18">
        <f t="shared" si="44"/>
        <v>180389134.8</v>
      </c>
      <c r="BC45" s="16">
        <v>0</v>
      </c>
      <c r="BD45" s="16">
        <v>198269482</v>
      </c>
      <c r="BE45" s="17">
        <v>1635395676.93333</v>
      </c>
      <c r="BF45" s="17"/>
      <c r="BG45" s="17">
        <f>VLOOKUP(B45,'[1]REPNCT004ReporteAuxiliarContabl'!$A$21:$E$66,5,0)</f>
        <v>36673304</v>
      </c>
      <c r="BH45" s="18">
        <f t="shared" si="42"/>
        <v>0</v>
      </c>
      <c r="BI45" s="18">
        <f t="shared" si="5"/>
        <v>198269482</v>
      </c>
      <c r="BJ45" s="18">
        <f t="shared" si="37"/>
        <v>10654852490.53333</v>
      </c>
      <c r="BK45" s="18">
        <f t="shared" si="7"/>
        <v>217062438.8</v>
      </c>
      <c r="BL45" s="16">
        <v>0</v>
      </c>
      <c r="BM45" s="16"/>
      <c r="BN45" s="17">
        <v>1101497119.9333334</v>
      </c>
      <c r="BO45" s="17">
        <v>22029942</v>
      </c>
      <c r="BP45" s="18">
        <f t="shared" si="43"/>
        <v>0</v>
      </c>
      <c r="BQ45" s="18">
        <f t="shared" si="40"/>
        <v>198269482</v>
      </c>
      <c r="BR45" s="18">
        <f t="shared" si="38"/>
        <v>11756349610.466663</v>
      </c>
      <c r="BS45" s="18">
        <f t="shared" si="45"/>
        <v>239092380.8</v>
      </c>
      <c r="BT45" s="16">
        <v>0</v>
      </c>
      <c r="BU45" s="16"/>
      <c r="BV45" s="17">
        <v>1101497119.9333334</v>
      </c>
      <c r="BW45" s="17">
        <v>22029942.39866667</v>
      </c>
      <c r="BX45" s="18">
        <f t="shared" si="30"/>
        <v>0</v>
      </c>
      <c r="BY45" s="18">
        <f t="shared" si="31"/>
        <v>198269482</v>
      </c>
      <c r="BZ45" s="18">
        <f t="shared" si="32"/>
        <v>12857846730.399998</v>
      </c>
      <c r="CA45" s="18">
        <f t="shared" si="33"/>
        <v>261122323.1986667</v>
      </c>
    </row>
    <row r="46" spans="1:79" ht="12.75">
      <c r="A46" s="14">
        <v>8923002856</v>
      </c>
      <c r="B46" s="69">
        <v>892300285</v>
      </c>
      <c r="C46" s="14">
        <v>821920000</v>
      </c>
      <c r="D46" s="21" t="s">
        <v>65</v>
      </c>
      <c r="E46" s="64" t="s">
        <v>182</v>
      </c>
      <c r="F46" s="16">
        <v>0</v>
      </c>
      <c r="G46" s="16"/>
      <c r="H46" s="17">
        <v>1511238513.1333334</v>
      </c>
      <c r="I46" s="16">
        <v>30224770</v>
      </c>
      <c r="J46" s="18">
        <f t="shared" si="12"/>
        <v>0</v>
      </c>
      <c r="K46" s="18">
        <f t="shared" si="12"/>
        <v>0</v>
      </c>
      <c r="L46" s="18">
        <f t="shared" si="12"/>
        <v>1511238513.1333334</v>
      </c>
      <c r="M46" s="18">
        <f t="shared" si="13"/>
        <v>30224770</v>
      </c>
      <c r="N46" s="16">
        <v>0</v>
      </c>
      <c r="O46" s="16"/>
      <c r="P46" s="17">
        <v>3022477026.266667</v>
      </c>
      <c r="Q46" s="17">
        <v>60449541</v>
      </c>
      <c r="R46" s="18">
        <f t="shared" si="14"/>
        <v>0</v>
      </c>
      <c r="S46" s="18">
        <f t="shared" si="15"/>
        <v>0</v>
      </c>
      <c r="T46" s="18">
        <f t="shared" si="16"/>
        <v>4533715539.400001</v>
      </c>
      <c r="U46" s="18">
        <f t="shared" si="17"/>
        <v>90674311</v>
      </c>
      <c r="V46" s="16">
        <v>0</v>
      </c>
      <c r="W46" s="16">
        <v>793010244</v>
      </c>
      <c r="X46" s="17">
        <v>1511238513.1333334</v>
      </c>
      <c r="Y46" s="17">
        <v>46084975</v>
      </c>
      <c r="Z46" s="18">
        <f t="shared" si="18"/>
        <v>0</v>
      </c>
      <c r="AA46" s="18">
        <f t="shared" si="19"/>
        <v>793010244</v>
      </c>
      <c r="AB46" s="18">
        <f t="shared" si="20"/>
        <v>6044954052.533334</v>
      </c>
      <c r="AC46" s="18">
        <f t="shared" si="21"/>
        <v>136759286</v>
      </c>
      <c r="AD46" s="16">
        <v>0</v>
      </c>
      <c r="AE46" s="16"/>
      <c r="AF46" s="17">
        <v>1511238513.1333334</v>
      </c>
      <c r="AG46" s="17">
        <v>30224770</v>
      </c>
      <c r="AH46" s="18">
        <f t="shared" si="22"/>
        <v>0</v>
      </c>
      <c r="AI46" s="18">
        <f t="shared" si="23"/>
        <v>793010244</v>
      </c>
      <c r="AJ46" s="18">
        <f t="shared" si="24"/>
        <v>7556192565.666667</v>
      </c>
      <c r="AK46" s="18">
        <f t="shared" si="25"/>
        <v>166984056</v>
      </c>
      <c r="AL46" s="16">
        <v>0</v>
      </c>
      <c r="AM46" s="16"/>
      <c r="AN46" s="17">
        <v>1640869660.1333334</v>
      </c>
      <c r="AO46" s="17">
        <v>32817393</v>
      </c>
      <c r="AP46" s="18">
        <f t="shared" si="26"/>
        <v>0</v>
      </c>
      <c r="AQ46" s="18">
        <f t="shared" si="27"/>
        <v>793010244</v>
      </c>
      <c r="AR46" s="18">
        <f t="shared" si="28"/>
        <v>9197062225.800001</v>
      </c>
      <c r="AS46" s="18">
        <f t="shared" si="29"/>
        <v>199801449</v>
      </c>
      <c r="AT46" s="16">
        <v>0</v>
      </c>
      <c r="AU46" s="16"/>
      <c r="AV46" s="17">
        <v>3022477026</v>
      </c>
      <c r="AW46" s="17"/>
      <c r="AX46" s="17">
        <v>60449540.52</v>
      </c>
      <c r="AY46" s="18">
        <f t="shared" si="41"/>
        <v>0</v>
      </c>
      <c r="AZ46" s="18">
        <f t="shared" si="39"/>
        <v>793010244</v>
      </c>
      <c r="BA46" s="18">
        <f t="shared" si="36"/>
        <v>12219539251.800001</v>
      </c>
      <c r="BB46" s="18">
        <f t="shared" si="44"/>
        <v>260250989.52</v>
      </c>
      <c r="BC46" s="16">
        <v>0</v>
      </c>
      <c r="BD46" s="16">
        <v>272022932</v>
      </c>
      <c r="BE46" s="17">
        <v>2749782249.1333303</v>
      </c>
      <c r="BF46" s="17"/>
      <c r="BG46" s="17">
        <f>VLOOKUP(B46,'[1]REPNCT004ReporteAuxiliarContabl'!$A$21:$E$66,5,0)</f>
        <v>60436104</v>
      </c>
      <c r="BH46" s="18">
        <f t="shared" si="42"/>
        <v>0</v>
      </c>
      <c r="BI46" s="18">
        <f t="shared" si="5"/>
        <v>1065033176</v>
      </c>
      <c r="BJ46" s="18">
        <f t="shared" si="37"/>
        <v>14969321500.93333</v>
      </c>
      <c r="BK46" s="18">
        <f t="shared" si="7"/>
        <v>320687093.52</v>
      </c>
      <c r="BL46" s="16">
        <v>0</v>
      </c>
      <c r="BM46" s="16"/>
      <c r="BN46" s="17">
        <v>1511238513.1333334</v>
      </c>
      <c r="BO46" s="17">
        <v>30224770</v>
      </c>
      <c r="BP46" s="18">
        <f t="shared" si="43"/>
        <v>0</v>
      </c>
      <c r="BQ46" s="18">
        <f t="shared" si="40"/>
        <v>1065033176</v>
      </c>
      <c r="BR46" s="18">
        <f t="shared" si="38"/>
        <v>16480560014.066664</v>
      </c>
      <c r="BS46" s="18">
        <f t="shared" si="45"/>
        <v>350911863.52</v>
      </c>
      <c r="BT46" s="16">
        <v>0</v>
      </c>
      <c r="BU46" s="16"/>
      <c r="BV46" s="17">
        <v>1511238513.1333334</v>
      </c>
      <c r="BW46" s="17">
        <v>30224770.26266667</v>
      </c>
      <c r="BX46" s="18">
        <f t="shared" si="30"/>
        <v>0</v>
      </c>
      <c r="BY46" s="18">
        <f t="shared" si="31"/>
        <v>1065033176</v>
      </c>
      <c r="BZ46" s="18">
        <f t="shared" si="32"/>
        <v>17991798527.199997</v>
      </c>
      <c r="CA46" s="18">
        <f t="shared" si="33"/>
        <v>381136633.7826666</v>
      </c>
    </row>
    <row r="47" spans="1:79" s="23" customFormat="1" ht="15">
      <c r="A47" s="20">
        <v>8999990633</v>
      </c>
      <c r="B47" s="69">
        <v>899999063</v>
      </c>
      <c r="C47" s="20">
        <v>27400000</v>
      </c>
      <c r="D47" s="21" t="s">
        <v>66</v>
      </c>
      <c r="E47" s="22" t="s">
        <v>183</v>
      </c>
      <c r="F47" s="16">
        <v>10648599305.533333</v>
      </c>
      <c r="G47" s="16"/>
      <c r="H47" s="17">
        <v>33599478458.933334</v>
      </c>
      <c r="I47" s="16">
        <v>884961555</v>
      </c>
      <c r="J47" s="18">
        <f t="shared" si="12"/>
        <v>10648599305.533333</v>
      </c>
      <c r="K47" s="18">
        <f t="shared" si="12"/>
        <v>0</v>
      </c>
      <c r="L47" s="18">
        <f t="shared" si="12"/>
        <v>33599478458.933334</v>
      </c>
      <c r="M47" s="18">
        <f t="shared" si="13"/>
        <v>884961555</v>
      </c>
      <c r="N47" s="16">
        <v>13310749131.916666</v>
      </c>
      <c r="O47" s="16"/>
      <c r="P47" s="17">
        <v>67198956917.86667</v>
      </c>
      <c r="Q47" s="17">
        <v>1610194121</v>
      </c>
      <c r="R47" s="18">
        <f t="shared" si="14"/>
        <v>23959348437.449997</v>
      </c>
      <c r="S47" s="18">
        <f t="shared" si="15"/>
        <v>0</v>
      </c>
      <c r="T47" s="18">
        <f t="shared" si="16"/>
        <v>100798435376.8</v>
      </c>
      <c r="U47" s="18">
        <f t="shared" si="17"/>
        <v>2495155676</v>
      </c>
      <c r="V47" s="16">
        <v>13310749132</v>
      </c>
      <c r="W47" s="16">
        <v>38952162881</v>
      </c>
      <c r="X47" s="17">
        <v>33599478458.933334</v>
      </c>
      <c r="Y47" s="17">
        <v>1717247809</v>
      </c>
      <c r="Z47" s="18">
        <f t="shared" si="18"/>
        <v>37270097569.45</v>
      </c>
      <c r="AA47" s="18">
        <f t="shared" si="19"/>
        <v>38952162881</v>
      </c>
      <c r="AB47" s="18">
        <f t="shared" si="20"/>
        <v>134397913835.73334</v>
      </c>
      <c r="AC47" s="18">
        <f t="shared" si="21"/>
        <v>4212403485</v>
      </c>
      <c r="AD47" s="16">
        <v>13310749131.916666</v>
      </c>
      <c r="AE47" s="16"/>
      <c r="AF47" s="17">
        <v>33599478458.933334</v>
      </c>
      <c r="AG47" s="17">
        <v>938204552</v>
      </c>
      <c r="AH47" s="18">
        <f t="shared" si="22"/>
        <v>50580846701.36666</v>
      </c>
      <c r="AI47" s="18">
        <f t="shared" si="23"/>
        <v>38952162881</v>
      </c>
      <c r="AJ47" s="18">
        <f t="shared" si="24"/>
        <v>167997392294.6667</v>
      </c>
      <c r="AK47" s="18">
        <f t="shared" si="25"/>
        <v>5150608037</v>
      </c>
      <c r="AL47" s="16">
        <v>13310749131.916666</v>
      </c>
      <c r="AM47" s="16"/>
      <c r="AN47" s="17">
        <v>37780894548.933334</v>
      </c>
      <c r="AO47" s="17">
        <v>1021832874</v>
      </c>
      <c r="AP47" s="18">
        <f t="shared" si="26"/>
        <v>63891595833.283325</v>
      </c>
      <c r="AQ47" s="18">
        <f t="shared" si="27"/>
        <v>38952162881</v>
      </c>
      <c r="AR47" s="18">
        <f t="shared" si="28"/>
        <v>205778286843.60004</v>
      </c>
      <c r="AS47" s="18">
        <f t="shared" si="29"/>
        <v>6172440911</v>
      </c>
      <c r="AT47" s="16">
        <v>26621498264</v>
      </c>
      <c r="AU47" s="16"/>
      <c r="AV47" s="17">
        <v>67198956918</v>
      </c>
      <c r="AW47" s="17"/>
      <c r="AX47" s="17">
        <v>1876409103.64</v>
      </c>
      <c r="AY47" s="18">
        <f t="shared" si="41"/>
        <v>90513094097.28333</v>
      </c>
      <c r="AZ47" s="18">
        <f t="shared" si="39"/>
        <v>38952162881</v>
      </c>
      <c r="BA47" s="18">
        <f t="shared" si="36"/>
        <v>272977243761.60004</v>
      </c>
      <c r="BB47" s="18">
        <f t="shared" si="44"/>
        <v>8048850014.64</v>
      </c>
      <c r="BC47" s="16">
        <v>13310749131.916666</v>
      </c>
      <c r="BD47" s="16">
        <v>5047906123</v>
      </c>
      <c r="BE47" s="17">
        <v>41511051118.933304</v>
      </c>
      <c r="BF47" s="17"/>
      <c r="BG47" s="17">
        <f>VLOOKUP(B47,'[1]REPNCT004ReporteAuxiliarContabl'!$A$21:$E$66,5,0)</f>
        <v>1197394127</v>
      </c>
      <c r="BH47" s="18">
        <f t="shared" si="42"/>
        <v>103823843229.2</v>
      </c>
      <c r="BI47" s="18">
        <f t="shared" si="5"/>
        <v>44000069004</v>
      </c>
      <c r="BJ47" s="18">
        <f t="shared" si="37"/>
        <v>314488294880.5333</v>
      </c>
      <c r="BK47" s="18">
        <f t="shared" si="7"/>
        <v>9246244141.64</v>
      </c>
      <c r="BL47" s="16">
        <v>13310749131.916666</v>
      </c>
      <c r="BM47" s="16"/>
      <c r="BN47" s="17">
        <v>33599478458.933334</v>
      </c>
      <c r="BO47" s="17">
        <v>938204552</v>
      </c>
      <c r="BP47" s="18">
        <f t="shared" si="43"/>
        <v>117134592361.11667</v>
      </c>
      <c r="BQ47" s="18">
        <f t="shared" si="40"/>
        <v>44000069004</v>
      </c>
      <c r="BR47" s="18">
        <f t="shared" si="38"/>
        <v>348087773339.4667</v>
      </c>
      <c r="BS47" s="18">
        <f t="shared" si="45"/>
        <v>10184448693.64</v>
      </c>
      <c r="BT47" s="16">
        <v>13310749131.916666</v>
      </c>
      <c r="BU47" s="16"/>
      <c r="BV47" s="17">
        <v>33599478458.933334</v>
      </c>
      <c r="BW47" s="17">
        <v>938204551.817</v>
      </c>
      <c r="BX47" s="18">
        <f t="shared" si="30"/>
        <v>130445341493.03334</v>
      </c>
      <c r="BY47" s="18">
        <f t="shared" si="31"/>
        <v>44000069004</v>
      </c>
      <c r="BZ47" s="18">
        <f t="shared" si="32"/>
        <v>381687251798.4</v>
      </c>
      <c r="CA47" s="18">
        <f t="shared" si="33"/>
        <v>11122653245.456999</v>
      </c>
    </row>
    <row r="48" spans="1:79" ht="12.75">
      <c r="A48" s="14">
        <v>8999991244</v>
      </c>
      <c r="B48" s="69">
        <v>899999124</v>
      </c>
      <c r="C48" s="14">
        <v>27500000</v>
      </c>
      <c r="D48" s="21" t="s">
        <v>67</v>
      </c>
      <c r="E48" s="71" t="s">
        <v>200</v>
      </c>
      <c r="F48" s="16">
        <v>0</v>
      </c>
      <c r="G48" s="16"/>
      <c r="H48" s="17">
        <v>3343236036.6666665</v>
      </c>
      <c r="I48" s="16">
        <v>66864721</v>
      </c>
      <c r="J48" s="18">
        <f t="shared" si="12"/>
        <v>0</v>
      </c>
      <c r="K48" s="18">
        <f t="shared" si="12"/>
        <v>0</v>
      </c>
      <c r="L48" s="18">
        <f t="shared" si="12"/>
        <v>3343236036.6666665</v>
      </c>
      <c r="M48" s="18">
        <f t="shared" si="13"/>
        <v>66864721</v>
      </c>
      <c r="N48" s="16">
        <v>0</v>
      </c>
      <c r="O48" s="16"/>
      <c r="P48" s="17">
        <v>6686472073.333333</v>
      </c>
      <c r="Q48" s="17">
        <v>133729441</v>
      </c>
      <c r="R48" s="18">
        <f t="shared" si="14"/>
        <v>0</v>
      </c>
      <c r="S48" s="18">
        <f t="shared" si="15"/>
        <v>0</v>
      </c>
      <c r="T48" s="18">
        <f t="shared" si="16"/>
        <v>10029708110</v>
      </c>
      <c r="U48" s="18">
        <f t="shared" si="17"/>
        <v>200594162</v>
      </c>
      <c r="V48" s="16">
        <v>0</v>
      </c>
      <c r="W48" s="16">
        <v>1972413352</v>
      </c>
      <c r="X48" s="17">
        <v>3343236036.6666665</v>
      </c>
      <c r="Y48" s="17">
        <v>86588855</v>
      </c>
      <c r="Z48" s="18">
        <f t="shared" si="18"/>
        <v>0</v>
      </c>
      <c r="AA48" s="18">
        <f t="shared" si="19"/>
        <v>1972413352</v>
      </c>
      <c r="AB48" s="18">
        <f t="shared" si="20"/>
        <v>13372944146.666666</v>
      </c>
      <c r="AC48" s="18">
        <f t="shared" si="21"/>
        <v>287183017</v>
      </c>
      <c r="AD48" s="16">
        <v>0</v>
      </c>
      <c r="AE48" s="16"/>
      <c r="AF48" s="17">
        <v>3343236036.6666665</v>
      </c>
      <c r="AG48" s="17">
        <v>66864721</v>
      </c>
      <c r="AH48" s="18">
        <f t="shared" si="22"/>
        <v>0</v>
      </c>
      <c r="AI48" s="18">
        <f t="shared" si="23"/>
        <v>1972413352</v>
      </c>
      <c r="AJ48" s="18">
        <f t="shared" si="24"/>
        <v>16716180183.333332</v>
      </c>
      <c r="AK48" s="18">
        <f t="shared" si="25"/>
        <v>354047738</v>
      </c>
      <c r="AL48" s="16">
        <v>0</v>
      </c>
      <c r="AM48" s="16"/>
      <c r="AN48" s="17">
        <v>3830391455.6666665</v>
      </c>
      <c r="AO48" s="17">
        <v>76607829</v>
      </c>
      <c r="AP48" s="18">
        <f t="shared" si="26"/>
        <v>0</v>
      </c>
      <c r="AQ48" s="18">
        <f t="shared" si="27"/>
        <v>1972413352</v>
      </c>
      <c r="AR48" s="18">
        <f t="shared" si="28"/>
        <v>20546571639</v>
      </c>
      <c r="AS48" s="18">
        <f t="shared" si="29"/>
        <v>430655567</v>
      </c>
      <c r="AT48" s="16">
        <v>0</v>
      </c>
      <c r="AU48" s="16"/>
      <c r="AV48" s="17">
        <v>6686472074</v>
      </c>
      <c r="AW48" s="17"/>
      <c r="AX48" s="17">
        <v>133729441.48</v>
      </c>
      <c r="AY48" s="18">
        <f t="shared" si="41"/>
        <v>0</v>
      </c>
      <c r="AZ48" s="18">
        <f t="shared" si="39"/>
        <v>1972413352</v>
      </c>
      <c r="BA48" s="18">
        <f t="shared" si="36"/>
        <v>27233043713</v>
      </c>
      <c r="BB48" s="18">
        <f t="shared" si="44"/>
        <v>564385008.48</v>
      </c>
      <c r="BC48" s="16">
        <v>0</v>
      </c>
      <c r="BD48" s="16">
        <v>601782487</v>
      </c>
      <c r="BE48" s="17">
        <v>4362144648.66667</v>
      </c>
      <c r="BF48" s="17"/>
      <c r="BG48" s="17">
        <f>VLOOKUP(B48,'[1]REPNCT004ReporteAuxiliarContabl'!$A$21:$E$66,5,0)</f>
        <v>99278543</v>
      </c>
      <c r="BH48" s="18">
        <f t="shared" si="42"/>
        <v>0</v>
      </c>
      <c r="BI48" s="18">
        <f t="shared" si="5"/>
        <v>2574195839</v>
      </c>
      <c r="BJ48" s="18">
        <f t="shared" si="37"/>
        <v>31595188361.66667</v>
      </c>
      <c r="BK48" s="18">
        <f t="shared" si="7"/>
        <v>663663551.48</v>
      </c>
      <c r="BL48" s="16">
        <v>0</v>
      </c>
      <c r="BM48" s="16"/>
      <c r="BN48" s="17">
        <v>3343236036.6666665</v>
      </c>
      <c r="BO48" s="17">
        <v>66864721</v>
      </c>
      <c r="BP48" s="18">
        <f t="shared" si="43"/>
        <v>0</v>
      </c>
      <c r="BQ48" s="18">
        <f t="shared" si="40"/>
        <v>2574195839</v>
      </c>
      <c r="BR48" s="18">
        <f t="shared" si="38"/>
        <v>34938424398.333336</v>
      </c>
      <c r="BS48" s="18">
        <f t="shared" si="45"/>
        <v>730528272.48</v>
      </c>
      <c r="BT48" s="16">
        <v>0</v>
      </c>
      <c r="BU48" s="16"/>
      <c r="BV48" s="17">
        <v>3343236036.6666665</v>
      </c>
      <c r="BW48" s="17">
        <v>66864720.733333334</v>
      </c>
      <c r="BX48" s="18">
        <f t="shared" si="30"/>
        <v>0</v>
      </c>
      <c r="BY48" s="18">
        <f t="shared" si="31"/>
        <v>2574195839</v>
      </c>
      <c r="BZ48" s="18">
        <f t="shared" si="32"/>
        <v>38281660435</v>
      </c>
      <c r="CA48" s="18">
        <f t="shared" si="33"/>
        <v>797392993.2133334</v>
      </c>
    </row>
    <row r="49" spans="1:79" ht="12.75">
      <c r="A49" s="14">
        <v>8999992307</v>
      </c>
      <c r="B49" s="69">
        <v>899999230</v>
      </c>
      <c r="C49" s="14">
        <v>222711001</v>
      </c>
      <c r="D49" s="21" t="s">
        <v>68</v>
      </c>
      <c r="E49" s="71" t="s">
        <v>186</v>
      </c>
      <c r="F49" s="16">
        <v>0</v>
      </c>
      <c r="G49" s="16"/>
      <c r="H49" s="17">
        <v>961330210.7333333</v>
      </c>
      <c r="I49" s="16">
        <v>19226604</v>
      </c>
      <c r="J49" s="18">
        <f t="shared" si="12"/>
        <v>0</v>
      </c>
      <c r="K49" s="18">
        <f t="shared" si="12"/>
        <v>0</v>
      </c>
      <c r="L49" s="18">
        <f t="shared" si="12"/>
        <v>961330210.7333333</v>
      </c>
      <c r="M49" s="18">
        <f t="shared" si="13"/>
        <v>19226604</v>
      </c>
      <c r="N49" s="16">
        <v>0</v>
      </c>
      <c r="O49" s="16"/>
      <c r="P49" s="17">
        <v>1922660421.4666667</v>
      </c>
      <c r="Q49" s="17">
        <v>38453208</v>
      </c>
      <c r="R49" s="18">
        <f t="shared" si="14"/>
        <v>0</v>
      </c>
      <c r="S49" s="18">
        <f t="shared" si="15"/>
        <v>0</v>
      </c>
      <c r="T49" s="18">
        <f t="shared" si="16"/>
        <v>2883990632.2</v>
      </c>
      <c r="U49" s="18">
        <f t="shared" si="17"/>
        <v>57679812</v>
      </c>
      <c r="V49" s="16">
        <v>0</v>
      </c>
      <c r="W49" s="16">
        <v>0</v>
      </c>
      <c r="X49" s="17">
        <v>961330210.7333333</v>
      </c>
      <c r="Y49" s="17">
        <v>19226604</v>
      </c>
      <c r="Z49" s="18">
        <f t="shared" si="18"/>
        <v>0</v>
      </c>
      <c r="AA49" s="18">
        <f t="shared" si="19"/>
        <v>0</v>
      </c>
      <c r="AB49" s="18">
        <f t="shared" si="20"/>
        <v>3845320842.9333334</v>
      </c>
      <c r="AC49" s="18">
        <f t="shared" si="21"/>
        <v>76906416</v>
      </c>
      <c r="AD49" s="16">
        <v>0</v>
      </c>
      <c r="AE49" s="16"/>
      <c r="AF49" s="17">
        <v>961330210.7333333</v>
      </c>
      <c r="AG49" s="17">
        <v>19226604</v>
      </c>
      <c r="AH49" s="18">
        <f t="shared" si="22"/>
        <v>0</v>
      </c>
      <c r="AI49" s="18">
        <f t="shared" si="23"/>
        <v>0</v>
      </c>
      <c r="AJ49" s="18">
        <f t="shared" si="24"/>
        <v>4806651053.666667</v>
      </c>
      <c r="AK49" s="18">
        <f t="shared" si="25"/>
        <v>96133020</v>
      </c>
      <c r="AL49" s="16">
        <v>0</v>
      </c>
      <c r="AM49" s="16"/>
      <c r="AN49" s="17">
        <v>1136268124.7333333</v>
      </c>
      <c r="AO49" s="17">
        <v>22725362</v>
      </c>
      <c r="AP49" s="18">
        <f t="shared" si="26"/>
        <v>0</v>
      </c>
      <c r="AQ49" s="18">
        <f t="shared" si="27"/>
        <v>0</v>
      </c>
      <c r="AR49" s="18">
        <f t="shared" si="28"/>
        <v>5942919178.400001</v>
      </c>
      <c r="AS49" s="18">
        <f t="shared" si="29"/>
        <v>118858382</v>
      </c>
      <c r="AT49" s="16">
        <v>0</v>
      </c>
      <c r="AU49" s="16"/>
      <c r="AV49" s="17">
        <v>1922660422</v>
      </c>
      <c r="AW49" s="17"/>
      <c r="AX49" s="17">
        <v>38453208.44</v>
      </c>
      <c r="AY49" s="18">
        <f t="shared" si="41"/>
        <v>0</v>
      </c>
      <c r="AZ49" s="18">
        <f t="shared" si="39"/>
        <v>0</v>
      </c>
      <c r="BA49" s="18">
        <f t="shared" si="36"/>
        <v>7865579600.400001</v>
      </c>
      <c r="BB49" s="18">
        <f t="shared" si="44"/>
        <v>157311590.44</v>
      </c>
      <c r="BC49" s="16">
        <v>0</v>
      </c>
      <c r="BD49" s="16">
        <v>173039438</v>
      </c>
      <c r="BE49" s="17">
        <v>1440205252.733333</v>
      </c>
      <c r="BF49" s="17"/>
      <c r="BG49" s="17">
        <f>VLOOKUP(B49,'[1]REPNCT004ReporteAuxiliarContabl'!$A$21:$E$66,5,0)</f>
        <v>32264894</v>
      </c>
      <c r="BH49" s="18">
        <f t="shared" si="42"/>
        <v>0</v>
      </c>
      <c r="BI49" s="18">
        <f t="shared" si="5"/>
        <v>173039438</v>
      </c>
      <c r="BJ49" s="18">
        <f t="shared" si="37"/>
        <v>9305784853.133333</v>
      </c>
      <c r="BK49" s="18">
        <f t="shared" si="7"/>
        <v>189576484.44</v>
      </c>
      <c r="BL49" s="16">
        <v>0</v>
      </c>
      <c r="BM49" s="16"/>
      <c r="BN49" s="17">
        <v>961330210.7333333</v>
      </c>
      <c r="BO49" s="17">
        <v>19226604</v>
      </c>
      <c r="BP49" s="18">
        <f t="shared" si="43"/>
        <v>0</v>
      </c>
      <c r="BQ49" s="18">
        <f t="shared" si="40"/>
        <v>173039438</v>
      </c>
      <c r="BR49" s="18">
        <f t="shared" si="38"/>
        <v>10267115063.866667</v>
      </c>
      <c r="BS49" s="18">
        <f t="shared" si="45"/>
        <v>208803088.44</v>
      </c>
      <c r="BT49" s="16">
        <v>0</v>
      </c>
      <c r="BU49" s="16"/>
      <c r="BV49" s="17">
        <v>961330210.7333333</v>
      </c>
      <c r="BW49" s="17">
        <v>19226604.21466667</v>
      </c>
      <c r="BX49" s="18">
        <f t="shared" si="30"/>
        <v>0</v>
      </c>
      <c r="BY49" s="18">
        <f t="shared" si="31"/>
        <v>173039438</v>
      </c>
      <c r="BZ49" s="18">
        <f t="shared" si="32"/>
        <v>11228445274.6</v>
      </c>
      <c r="CA49" s="18">
        <f t="shared" si="33"/>
        <v>228029692.65466666</v>
      </c>
    </row>
    <row r="50" spans="1:79" ht="12.75">
      <c r="A50" s="14">
        <v>8020110655</v>
      </c>
      <c r="B50" s="69">
        <v>802011065</v>
      </c>
      <c r="C50" s="14">
        <v>64500000</v>
      </c>
      <c r="D50" s="21" t="s">
        <v>69</v>
      </c>
      <c r="E50" s="71" t="s">
        <v>70</v>
      </c>
      <c r="F50" s="16">
        <v>0</v>
      </c>
      <c r="G50" s="16"/>
      <c r="H50" s="17">
        <v>206054570</v>
      </c>
      <c r="I50" s="16">
        <v>4121091</v>
      </c>
      <c r="J50" s="18">
        <f t="shared" si="12"/>
        <v>0</v>
      </c>
      <c r="K50" s="18">
        <f t="shared" si="12"/>
        <v>0</v>
      </c>
      <c r="L50" s="18">
        <f t="shared" si="12"/>
        <v>206054570</v>
      </c>
      <c r="M50" s="18">
        <f t="shared" si="13"/>
        <v>4121091</v>
      </c>
      <c r="N50" s="16">
        <v>0</v>
      </c>
      <c r="O50" s="16"/>
      <c r="P50" s="17">
        <v>206054570</v>
      </c>
      <c r="Q50" s="17">
        <v>4121091</v>
      </c>
      <c r="R50" s="18">
        <f t="shared" si="14"/>
        <v>0</v>
      </c>
      <c r="S50" s="18">
        <f t="shared" si="15"/>
        <v>0</v>
      </c>
      <c r="T50" s="18">
        <f t="shared" si="16"/>
        <v>412109140</v>
      </c>
      <c r="U50" s="18">
        <f t="shared" si="17"/>
        <v>8242182</v>
      </c>
      <c r="V50" s="16">
        <v>0</v>
      </c>
      <c r="W50" s="16">
        <v>0</v>
      </c>
      <c r="X50" s="17">
        <v>206054570</v>
      </c>
      <c r="Y50" s="17">
        <v>4121091</v>
      </c>
      <c r="Z50" s="18">
        <f t="shared" si="18"/>
        <v>0</v>
      </c>
      <c r="AA50" s="18">
        <f t="shared" si="19"/>
        <v>0</v>
      </c>
      <c r="AB50" s="18">
        <f t="shared" si="20"/>
        <v>618163710</v>
      </c>
      <c r="AC50" s="18">
        <f t="shared" si="21"/>
        <v>12363273</v>
      </c>
      <c r="AD50" s="16">
        <v>0</v>
      </c>
      <c r="AE50" s="16"/>
      <c r="AF50" s="17">
        <v>206054570</v>
      </c>
      <c r="AG50" s="17">
        <v>4121091</v>
      </c>
      <c r="AH50" s="18">
        <f t="shared" si="22"/>
        <v>0</v>
      </c>
      <c r="AI50" s="18">
        <f t="shared" si="23"/>
        <v>0</v>
      </c>
      <c r="AJ50" s="18">
        <f t="shared" si="24"/>
        <v>824218280</v>
      </c>
      <c r="AK50" s="18">
        <f t="shared" si="25"/>
        <v>16484364</v>
      </c>
      <c r="AL50" s="16">
        <v>0</v>
      </c>
      <c r="AM50" s="16"/>
      <c r="AN50" s="17">
        <v>206054570</v>
      </c>
      <c r="AO50" s="17">
        <v>4121091</v>
      </c>
      <c r="AP50" s="18">
        <f t="shared" si="26"/>
        <v>0</v>
      </c>
      <c r="AQ50" s="18">
        <f t="shared" si="27"/>
        <v>0</v>
      </c>
      <c r="AR50" s="18">
        <f t="shared" si="28"/>
        <v>1030272850</v>
      </c>
      <c r="AS50" s="18">
        <f t="shared" si="29"/>
        <v>20605455</v>
      </c>
      <c r="AT50" s="16">
        <v>0</v>
      </c>
      <c r="AU50" s="16"/>
      <c r="AV50" s="17">
        <v>206054570</v>
      </c>
      <c r="AW50" s="17"/>
      <c r="AX50" s="17">
        <v>4121091.4</v>
      </c>
      <c r="AY50" s="18">
        <f t="shared" si="41"/>
        <v>0</v>
      </c>
      <c r="AZ50" s="18">
        <f t="shared" si="39"/>
        <v>0</v>
      </c>
      <c r="BA50" s="18">
        <f t="shared" si="36"/>
        <v>1236327420</v>
      </c>
      <c r="BB50" s="18">
        <f t="shared" si="44"/>
        <v>24726546.4</v>
      </c>
      <c r="BC50" s="16">
        <v>0</v>
      </c>
      <c r="BD50" s="16">
        <v>0</v>
      </c>
      <c r="BE50" s="17">
        <v>206054570</v>
      </c>
      <c r="BF50" s="17"/>
      <c r="BG50" s="17">
        <f>VLOOKUP(B50,'[1]REPNCT004ReporteAuxiliarContabl'!$A$21:$E$66,5,0)</f>
        <v>4121091</v>
      </c>
      <c r="BH50" s="18">
        <f t="shared" si="42"/>
        <v>0</v>
      </c>
      <c r="BI50" s="18">
        <f t="shared" si="5"/>
        <v>0</v>
      </c>
      <c r="BJ50" s="18">
        <f t="shared" si="37"/>
        <v>1442381990</v>
      </c>
      <c r="BK50" s="18">
        <f t="shared" si="7"/>
        <v>28847637.4</v>
      </c>
      <c r="BL50" s="16">
        <v>0</v>
      </c>
      <c r="BM50" s="16"/>
      <c r="BN50" s="17">
        <v>206054570</v>
      </c>
      <c r="BO50" s="17">
        <v>4121091</v>
      </c>
      <c r="BP50" s="18">
        <f t="shared" si="43"/>
        <v>0</v>
      </c>
      <c r="BQ50" s="18">
        <f t="shared" si="40"/>
        <v>0</v>
      </c>
      <c r="BR50" s="18">
        <f t="shared" si="38"/>
        <v>1648436560</v>
      </c>
      <c r="BS50" s="18">
        <f t="shared" si="45"/>
        <v>32968728.4</v>
      </c>
      <c r="BT50" s="16">
        <v>0</v>
      </c>
      <c r="BU50" s="16"/>
      <c r="BV50" s="17">
        <v>206054570</v>
      </c>
      <c r="BW50" s="17">
        <v>4121091.4</v>
      </c>
      <c r="BX50" s="18">
        <f t="shared" si="30"/>
        <v>0</v>
      </c>
      <c r="BY50" s="18">
        <f t="shared" si="31"/>
        <v>0</v>
      </c>
      <c r="BZ50" s="18">
        <f t="shared" si="32"/>
        <v>1854491130</v>
      </c>
      <c r="CA50" s="18">
        <f t="shared" si="33"/>
        <v>37089819.8</v>
      </c>
    </row>
    <row r="51" spans="1:79" ht="12.75">
      <c r="A51" s="14">
        <v>8904800545</v>
      </c>
      <c r="B51" s="69">
        <v>890480054</v>
      </c>
      <c r="C51" s="14">
        <v>824613000</v>
      </c>
      <c r="D51" s="21" t="s">
        <v>71</v>
      </c>
      <c r="E51" s="71" t="s">
        <v>72</v>
      </c>
      <c r="F51" s="16">
        <v>0</v>
      </c>
      <c r="G51" s="16"/>
      <c r="H51" s="17">
        <v>213935165</v>
      </c>
      <c r="I51" s="16">
        <v>4278703</v>
      </c>
      <c r="J51" s="18">
        <f t="shared" si="12"/>
        <v>0</v>
      </c>
      <c r="K51" s="18">
        <f t="shared" si="12"/>
        <v>0</v>
      </c>
      <c r="L51" s="18">
        <f t="shared" si="12"/>
        <v>213935165</v>
      </c>
      <c r="M51" s="18">
        <f t="shared" si="13"/>
        <v>4278703</v>
      </c>
      <c r="N51" s="16">
        <v>0</v>
      </c>
      <c r="O51" s="16"/>
      <c r="P51" s="17">
        <v>213935165</v>
      </c>
      <c r="Q51" s="17">
        <v>4278703</v>
      </c>
      <c r="R51" s="18">
        <f t="shared" si="14"/>
        <v>0</v>
      </c>
      <c r="S51" s="18">
        <f t="shared" si="15"/>
        <v>0</v>
      </c>
      <c r="T51" s="18">
        <f t="shared" si="16"/>
        <v>427870330</v>
      </c>
      <c r="U51" s="18">
        <f t="shared" si="17"/>
        <v>8557406</v>
      </c>
      <c r="V51" s="16">
        <v>0</v>
      </c>
      <c r="W51" s="16">
        <v>0</v>
      </c>
      <c r="X51" s="17">
        <v>213935165</v>
      </c>
      <c r="Y51" s="17">
        <v>4278703</v>
      </c>
      <c r="Z51" s="18">
        <f t="shared" si="18"/>
        <v>0</v>
      </c>
      <c r="AA51" s="18">
        <f t="shared" si="19"/>
        <v>0</v>
      </c>
      <c r="AB51" s="18">
        <f t="shared" si="20"/>
        <v>641805495</v>
      </c>
      <c r="AC51" s="18">
        <f t="shared" si="21"/>
        <v>12836109</v>
      </c>
      <c r="AD51" s="16">
        <v>0</v>
      </c>
      <c r="AE51" s="16"/>
      <c r="AF51" s="17">
        <v>213935165</v>
      </c>
      <c r="AG51" s="17">
        <v>4278703</v>
      </c>
      <c r="AH51" s="18">
        <f t="shared" si="22"/>
        <v>0</v>
      </c>
      <c r="AI51" s="18">
        <f t="shared" si="23"/>
        <v>0</v>
      </c>
      <c r="AJ51" s="18">
        <f t="shared" si="24"/>
        <v>855740660</v>
      </c>
      <c r="AK51" s="18">
        <f t="shared" si="25"/>
        <v>17114812</v>
      </c>
      <c r="AL51" s="16">
        <v>0</v>
      </c>
      <c r="AM51" s="16"/>
      <c r="AN51" s="17">
        <v>213935165</v>
      </c>
      <c r="AO51" s="17">
        <v>4278703</v>
      </c>
      <c r="AP51" s="18">
        <f t="shared" si="26"/>
        <v>0</v>
      </c>
      <c r="AQ51" s="18">
        <f t="shared" si="27"/>
        <v>0</v>
      </c>
      <c r="AR51" s="18">
        <f t="shared" si="28"/>
        <v>1069675825</v>
      </c>
      <c r="AS51" s="18">
        <f t="shared" si="29"/>
        <v>21393515</v>
      </c>
      <c r="AT51" s="16">
        <v>0</v>
      </c>
      <c r="AU51" s="16"/>
      <c r="AV51" s="17">
        <v>213935165</v>
      </c>
      <c r="AW51" s="17"/>
      <c r="AX51" s="17">
        <v>4278703.3</v>
      </c>
      <c r="AY51" s="18">
        <f t="shared" si="41"/>
        <v>0</v>
      </c>
      <c r="AZ51" s="18">
        <f t="shared" si="39"/>
        <v>0</v>
      </c>
      <c r="BA51" s="18">
        <f t="shared" si="36"/>
        <v>1283610990</v>
      </c>
      <c r="BB51" s="18">
        <f t="shared" si="44"/>
        <v>25672218.3</v>
      </c>
      <c r="BC51" s="16">
        <v>0</v>
      </c>
      <c r="BD51" s="16">
        <v>0</v>
      </c>
      <c r="BE51" s="17">
        <v>213935165</v>
      </c>
      <c r="BF51" s="17"/>
      <c r="BG51" s="17">
        <f>VLOOKUP(B51,'[1]REPNCT004ReporteAuxiliarContabl'!$A$21:$E$66,5,0)</f>
        <v>4278703</v>
      </c>
      <c r="BH51" s="18">
        <f t="shared" si="42"/>
        <v>0</v>
      </c>
      <c r="BI51" s="18">
        <f t="shared" si="5"/>
        <v>0</v>
      </c>
      <c r="BJ51" s="18">
        <f t="shared" si="37"/>
        <v>1497546155</v>
      </c>
      <c r="BK51" s="18">
        <f t="shared" si="7"/>
        <v>29950921.3</v>
      </c>
      <c r="BL51" s="16">
        <v>0</v>
      </c>
      <c r="BM51" s="16"/>
      <c r="BN51" s="17">
        <v>213935165</v>
      </c>
      <c r="BO51" s="17">
        <v>4278703</v>
      </c>
      <c r="BP51" s="18">
        <f t="shared" si="43"/>
        <v>0</v>
      </c>
      <c r="BQ51" s="18">
        <f t="shared" si="40"/>
        <v>0</v>
      </c>
      <c r="BR51" s="18">
        <f t="shared" si="38"/>
        <v>1711481320</v>
      </c>
      <c r="BS51" s="18">
        <f t="shared" si="45"/>
        <v>34229624.3</v>
      </c>
      <c r="BT51" s="16">
        <v>0</v>
      </c>
      <c r="BU51" s="16"/>
      <c r="BV51" s="17">
        <v>213935165</v>
      </c>
      <c r="BW51" s="17">
        <v>4278703.3</v>
      </c>
      <c r="BX51" s="18">
        <f t="shared" si="30"/>
        <v>0</v>
      </c>
      <c r="BY51" s="18">
        <f t="shared" si="31"/>
        <v>0</v>
      </c>
      <c r="BZ51" s="18">
        <f t="shared" si="32"/>
        <v>1925416485</v>
      </c>
      <c r="CA51" s="18">
        <f t="shared" si="33"/>
        <v>38508327.599999994</v>
      </c>
    </row>
    <row r="52" spans="1:79" ht="12.75">
      <c r="A52" s="14">
        <v>8909801531</v>
      </c>
      <c r="B52" s="69">
        <v>890980153</v>
      </c>
      <c r="C52" s="14">
        <v>821505000</v>
      </c>
      <c r="D52" s="21" t="s">
        <v>73</v>
      </c>
      <c r="E52" s="71" t="s">
        <v>74</v>
      </c>
      <c r="F52" s="16">
        <v>0</v>
      </c>
      <c r="G52" s="16"/>
      <c r="H52" s="17">
        <v>509224241</v>
      </c>
      <c r="I52" s="16">
        <v>10184485</v>
      </c>
      <c r="J52" s="18">
        <f t="shared" si="12"/>
        <v>0</v>
      </c>
      <c r="K52" s="18">
        <f t="shared" si="12"/>
        <v>0</v>
      </c>
      <c r="L52" s="18">
        <f t="shared" si="12"/>
        <v>509224241</v>
      </c>
      <c r="M52" s="18">
        <f t="shared" si="13"/>
        <v>10184485</v>
      </c>
      <c r="N52" s="16">
        <v>0</v>
      </c>
      <c r="O52" s="16"/>
      <c r="P52" s="17">
        <v>509224241</v>
      </c>
      <c r="Q52" s="17">
        <v>10184485</v>
      </c>
      <c r="R52" s="18">
        <f t="shared" si="14"/>
        <v>0</v>
      </c>
      <c r="S52" s="18">
        <f t="shared" si="15"/>
        <v>0</v>
      </c>
      <c r="T52" s="18">
        <f t="shared" si="16"/>
        <v>1018448482</v>
      </c>
      <c r="U52" s="18">
        <f t="shared" si="17"/>
        <v>20368970</v>
      </c>
      <c r="V52" s="16">
        <v>0</v>
      </c>
      <c r="W52" s="16">
        <v>0</v>
      </c>
      <c r="X52" s="17">
        <v>509224241</v>
      </c>
      <c r="Y52" s="17">
        <v>10184485</v>
      </c>
      <c r="Z52" s="18">
        <f t="shared" si="18"/>
        <v>0</v>
      </c>
      <c r="AA52" s="18">
        <f t="shared" si="19"/>
        <v>0</v>
      </c>
      <c r="AB52" s="18">
        <f t="shared" si="20"/>
        <v>1527672723</v>
      </c>
      <c r="AC52" s="18">
        <f t="shared" si="21"/>
        <v>30553455</v>
      </c>
      <c r="AD52" s="16">
        <v>0</v>
      </c>
      <c r="AE52" s="16"/>
      <c r="AF52" s="17">
        <v>509224241</v>
      </c>
      <c r="AG52" s="17">
        <v>10184485</v>
      </c>
      <c r="AH52" s="18">
        <f t="shared" si="22"/>
        <v>0</v>
      </c>
      <c r="AI52" s="18">
        <f t="shared" si="23"/>
        <v>0</v>
      </c>
      <c r="AJ52" s="18">
        <f t="shared" si="24"/>
        <v>2036896964</v>
      </c>
      <c r="AK52" s="18">
        <f t="shared" si="25"/>
        <v>40737940</v>
      </c>
      <c r="AL52" s="16">
        <v>0</v>
      </c>
      <c r="AM52" s="16"/>
      <c r="AN52" s="17">
        <v>509224241</v>
      </c>
      <c r="AO52" s="17">
        <v>10184485</v>
      </c>
      <c r="AP52" s="18">
        <f t="shared" si="26"/>
        <v>0</v>
      </c>
      <c r="AQ52" s="18">
        <f t="shared" si="27"/>
        <v>0</v>
      </c>
      <c r="AR52" s="18">
        <f t="shared" si="28"/>
        <v>2546121205</v>
      </c>
      <c r="AS52" s="18">
        <f t="shared" si="29"/>
        <v>50922425</v>
      </c>
      <c r="AT52" s="16">
        <v>0</v>
      </c>
      <c r="AU52" s="16"/>
      <c r="AV52" s="17">
        <v>509224241</v>
      </c>
      <c r="AW52" s="17"/>
      <c r="AX52" s="17">
        <v>10184484.82</v>
      </c>
      <c r="AY52" s="18">
        <f t="shared" si="41"/>
        <v>0</v>
      </c>
      <c r="AZ52" s="18">
        <f t="shared" si="39"/>
        <v>0</v>
      </c>
      <c r="BA52" s="18">
        <f t="shared" si="36"/>
        <v>3055345446</v>
      </c>
      <c r="BB52" s="18">
        <f t="shared" si="44"/>
        <v>61106909.82</v>
      </c>
      <c r="BC52" s="16">
        <v>0</v>
      </c>
      <c r="BD52" s="16">
        <v>0</v>
      </c>
      <c r="BE52" s="17">
        <v>509224241</v>
      </c>
      <c r="BF52" s="17"/>
      <c r="BG52" s="17">
        <f>VLOOKUP(B52,'[1]REPNCT004ReporteAuxiliarContabl'!$A$21:$E$66,5,0)</f>
        <v>10184485</v>
      </c>
      <c r="BH52" s="18">
        <f t="shared" si="42"/>
        <v>0</v>
      </c>
      <c r="BI52" s="18">
        <f t="shared" si="5"/>
        <v>0</v>
      </c>
      <c r="BJ52" s="18">
        <f t="shared" si="37"/>
        <v>3564569687</v>
      </c>
      <c r="BK52" s="18">
        <f t="shared" si="7"/>
        <v>71291394.82</v>
      </c>
      <c r="BL52" s="16">
        <v>0</v>
      </c>
      <c r="BM52" s="16"/>
      <c r="BN52" s="17">
        <v>509224241</v>
      </c>
      <c r="BO52" s="17">
        <v>10184485</v>
      </c>
      <c r="BP52" s="18">
        <f t="shared" si="43"/>
        <v>0</v>
      </c>
      <c r="BQ52" s="18">
        <f t="shared" si="40"/>
        <v>0</v>
      </c>
      <c r="BR52" s="18">
        <f t="shared" si="38"/>
        <v>4073793928</v>
      </c>
      <c r="BS52" s="18">
        <f t="shared" si="45"/>
        <v>81475879.82</v>
      </c>
      <c r="BT52" s="16">
        <v>0</v>
      </c>
      <c r="BU52" s="16"/>
      <c r="BV52" s="17">
        <v>509224241</v>
      </c>
      <c r="BW52" s="17">
        <v>10184484.82</v>
      </c>
      <c r="BX52" s="18">
        <f t="shared" si="30"/>
        <v>0</v>
      </c>
      <c r="BY52" s="18">
        <f t="shared" si="31"/>
        <v>0</v>
      </c>
      <c r="BZ52" s="18">
        <f t="shared" si="32"/>
        <v>4583018169</v>
      </c>
      <c r="CA52" s="18">
        <f t="shared" si="33"/>
        <v>91660364.63999999</v>
      </c>
    </row>
    <row r="53" spans="1:79" ht="12.75">
      <c r="A53" s="26">
        <v>8905015784</v>
      </c>
      <c r="B53" s="69">
        <v>890501578</v>
      </c>
      <c r="C53" s="27">
        <v>824454000</v>
      </c>
      <c r="D53" s="28" t="s">
        <v>173</v>
      </c>
      <c r="E53" s="67" t="s">
        <v>177</v>
      </c>
      <c r="F53" s="16">
        <v>0</v>
      </c>
      <c r="G53" s="16"/>
      <c r="H53" s="17">
        <v>189308974</v>
      </c>
      <c r="I53" s="16">
        <v>3786179</v>
      </c>
      <c r="J53" s="18"/>
      <c r="K53" s="18"/>
      <c r="L53" s="18">
        <f>H53</f>
        <v>189308974</v>
      </c>
      <c r="M53" s="18">
        <f t="shared" si="13"/>
        <v>3786179</v>
      </c>
      <c r="N53" s="16">
        <v>0</v>
      </c>
      <c r="O53" s="16"/>
      <c r="P53" s="17">
        <v>189308974</v>
      </c>
      <c r="Q53" s="17">
        <v>3786179</v>
      </c>
      <c r="R53" s="18">
        <f t="shared" si="14"/>
        <v>0</v>
      </c>
      <c r="S53" s="18">
        <f t="shared" si="15"/>
        <v>0</v>
      </c>
      <c r="T53" s="18">
        <f t="shared" si="16"/>
        <v>378617948</v>
      </c>
      <c r="U53" s="18">
        <f t="shared" si="17"/>
        <v>7572358</v>
      </c>
      <c r="V53" s="16">
        <v>0</v>
      </c>
      <c r="W53" s="16">
        <v>0</v>
      </c>
      <c r="X53" s="17">
        <v>189308974</v>
      </c>
      <c r="Y53" s="17">
        <v>3786179</v>
      </c>
      <c r="Z53" s="18">
        <f t="shared" si="18"/>
        <v>0</v>
      </c>
      <c r="AA53" s="18">
        <f t="shared" si="19"/>
        <v>0</v>
      </c>
      <c r="AB53" s="18">
        <f t="shared" si="20"/>
        <v>567926922</v>
      </c>
      <c r="AC53" s="18">
        <f t="shared" si="21"/>
        <v>11358537</v>
      </c>
      <c r="AD53" s="16">
        <v>0</v>
      </c>
      <c r="AE53" s="16"/>
      <c r="AF53" s="17">
        <v>189308974</v>
      </c>
      <c r="AG53" s="17">
        <v>3786179</v>
      </c>
      <c r="AH53" s="18">
        <f t="shared" si="22"/>
        <v>0</v>
      </c>
      <c r="AI53" s="18">
        <f t="shared" si="23"/>
        <v>0</v>
      </c>
      <c r="AJ53" s="18">
        <f t="shared" si="24"/>
        <v>757235896</v>
      </c>
      <c r="AK53" s="18">
        <f t="shared" si="25"/>
        <v>15144716</v>
      </c>
      <c r="AL53" s="16">
        <v>0</v>
      </c>
      <c r="AM53" s="16"/>
      <c r="AN53" s="17">
        <v>567926922</v>
      </c>
      <c r="AO53" s="17">
        <v>11358538</v>
      </c>
      <c r="AP53" s="18">
        <f t="shared" si="26"/>
        <v>0</v>
      </c>
      <c r="AQ53" s="18">
        <f t="shared" si="27"/>
        <v>0</v>
      </c>
      <c r="AR53" s="18">
        <f t="shared" si="28"/>
        <v>1325162818</v>
      </c>
      <c r="AS53" s="18">
        <f t="shared" si="29"/>
        <v>26503254</v>
      </c>
      <c r="AT53" s="16">
        <v>0</v>
      </c>
      <c r="AU53" s="16"/>
      <c r="AV53" s="17">
        <v>189308974</v>
      </c>
      <c r="AW53" s="17"/>
      <c r="AX53" s="17">
        <v>3786179.48</v>
      </c>
      <c r="AY53" s="18">
        <f t="shared" si="41"/>
        <v>0</v>
      </c>
      <c r="AZ53" s="18">
        <f t="shared" si="39"/>
        <v>0</v>
      </c>
      <c r="BA53" s="18">
        <f t="shared" si="36"/>
        <v>1514471792</v>
      </c>
      <c r="BB53" s="18">
        <f t="shared" si="44"/>
        <v>30289433.48</v>
      </c>
      <c r="BC53" s="16">
        <v>0</v>
      </c>
      <c r="BD53" s="16">
        <v>0</v>
      </c>
      <c r="BE53" s="17">
        <v>189308974</v>
      </c>
      <c r="BF53" s="17"/>
      <c r="BG53" s="17">
        <f>VLOOKUP(B53,'[1]REPNCT004ReporteAuxiliarContabl'!$A$21:$E$66,5,0)</f>
        <v>3786179</v>
      </c>
      <c r="BH53" s="18">
        <f t="shared" si="42"/>
        <v>0</v>
      </c>
      <c r="BI53" s="18">
        <f t="shared" si="5"/>
        <v>0</v>
      </c>
      <c r="BJ53" s="18">
        <f t="shared" si="37"/>
        <v>1703780766</v>
      </c>
      <c r="BK53" s="18">
        <f t="shared" si="7"/>
        <v>34075612.480000004</v>
      </c>
      <c r="BL53" s="16">
        <v>0</v>
      </c>
      <c r="BM53" s="16"/>
      <c r="BN53" s="17">
        <v>189308974</v>
      </c>
      <c r="BO53" s="17">
        <v>3786179</v>
      </c>
      <c r="BP53" s="18">
        <f t="shared" si="43"/>
        <v>0</v>
      </c>
      <c r="BQ53" s="18">
        <f t="shared" si="40"/>
        <v>0</v>
      </c>
      <c r="BR53" s="18">
        <f t="shared" si="38"/>
        <v>1893089740</v>
      </c>
      <c r="BS53" s="18">
        <f t="shared" si="45"/>
        <v>37861791.480000004</v>
      </c>
      <c r="BT53" s="16">
        <v>0</v>
      </c>
      <c r="BU53" s="16"/>
      <c r="BV53" s="17">
        <v>189308974</v>
      </c>
      <c r="BW53" s="17">
        <v>3786179.48</v>
      </c>
      <c r="BX53" s="18">
        <f t="shared" si="30"/>
        <v>0</v>
      </c>
      <c r="BY53" s="18">
        <f t="shared" si="31"/>
        <v>0</v>
      </c>
      <c r="BZ53" s="18">
        <f t="shared" si="32"/>
        <v>2082398714</v>
      </c>
      <c r="CA53" s="18">
        <f t="shared" si="33"/>
        <v>41647970.96</v>
      </c>
    </row>
    <row r="54" spans="1:79" ht="12.75">
      <c r="A54" s="65">
        <v>8919028110</v>
      </c>
      <c r="B54" s="68">
        <v>891902811</v>
      </c>
      <c r="C54" s="66">
        <v>824376000</v>
      </c>
      <c r="D54" s="28" t="s">
        <v>77</v>
      </c>
      <c r="E54" s="67" t="s">
        <v>184</v>
      </c>
      <c r="F54" s="16">
        <v>0</v>
      </c>
      <c r="G54" s="16"/>
      <c r="H54" s="17">
        <v>242189600</v>
      </c>
      <c r="I54" s="16">
        <v>4843792</v>
      </c>
      <c r="J54" s="18"/>
      <c r="K54" s="18"/>
      <c r="L54" s="18">
        <f>H54</f>
        <v>242189600</v>
      </c>
      <c r="M54" s="18">
        <f t="shared" si="13"/>
        <v>4843792</v>
      </c>
      <c r="N54" s="16">
        <v>0</v>
      </c>
      <c r="O54" s="16"/>
      <c r="P54" s="17">
        <v>242189600</v>
      </c>
      <c r="Q54" s="17">
        <v>4843792</v>
      </c>
      <c r="R54" s="18">
        <f t="shared" si="14"/>
        <v>0</v>
      </c>
      <c r="S54" s="18">
        <f t="shared" si="15"/>
        <v>0</v>
      </c>
      <c r="T54" s="18">
        <f t="shared" si="16"/>
        <v>484379200</v>
      </c>
      <c r="U54" s="18">
        <f t="shared" si="17"/>
        <v>9687584</v>
      </c>
      <c r="V54" s="16">
        <v>0</v>
      </c>
      <c r="W54" s="16">
        <v>0</v>
      </c>
      <c r="X54" s="17">
        <v>242189600</v>
      </c>
      <c r="Y54" s="17">
        <v>4843792</v>
      </c>
      <c r="Z54" s="18">
        <f t="shared" si="18"/>
        <v>0</v>
      </c>
      <c r="AA54" s="18">
        <f t="shared" si="19"/>
        <v>0</v>
      </c>
      <c r="AB54" s="18">
        <f t="shared" si="20"/>
        <v>726568800</v>
      </c>
      <c r="AC54" s="18">
        <f t="shared" si="21"/>
        <v>14531376</v>
      </c>
      <c r="AD54" s="16">
        <v>0</v>
      </c>
      <c r="AE54" s="16"/>
      <c r="AF54" s="17">
        <v>242189600</v>
      </c>
      <c r="AG54" s="17">
        <v>4843792</v>
      </c>
      <c r="AH54" s="18">
        <f t="shared" si="22"/>
        <v>0</v>
      </c>
      <c r="AI54" s="18">
        <f t="shared" si="23"/>
        <v>0</v>
      </c>
      <c r="AJ54" s="18">
        <f t="shared" si="24"/>
        <v>968758400</v>
      </c>
      <c r="AK54" s="18">
        <f t="shared" si="25"/>
        <v>19375168</v>
      </c>
      <c r="AL54" s="16">
        <v>0</v>
      </c>
      <c r="AM54" s="16"/>
      <c r="AN54" s="17">
        <v>242189600</v>
      </c>
      <c r="AO54" s="17">
        <v>4843792</v>
      </c>
      <c r="AP54" s="18">
        <f t="shared" si="26"/>
        <v>0</v>
      </c>
      <c r="AQ54" s="18">
        <f t="shared" si="27"/>
        <v>0</v>
      </c>
      <c r="AR54" s="18">
        <f t="shared" si="28"/>
        <v>1210948000</v>
      </c>
      <c r="AS54" s="18">
        <f t="shared" si="29"/>
        <v>24218960</v>
      </c>
      <c r="AT54" s="16">
        <v>0</v>
      </c>
      <c r="AU54" s="16"/>
      <c r="AV54" s="17">
        <v>242189600</v>
      </c>
      <c r="AW54" s="17"/>
      <c r="AX54" s="17">
        <v>4843792</v>
      </c>
      <c r="AY54" s="18">
        <f t="shared" si="41"/>
        <v>0</v>
      </c>
      <c r="AZ54" s="18">
        <f t="shared" si="39"/>
        <v>0</v>
      </c>
      <c r="BA54" s="18">
        <f t="shared" si="36"/>
        <v>1453137600</v>
      </c>
      <c r="BB54" s="18">
        <f t="shared" si="44"/>
        <v>29062752</v>
      </c>
      <c r="BC54" s="16">
        <v>0</v>
      </c>
      <c r="BD54" s="16">
        <v>0</v>
      </c>
      <c r="BE54" s="17">
        <v>242189600</v>
      </c>
      <c r="BF54" s="17"/>
      <c r="BG54" s="17">
        <f>VLOOKUP(B54,'[1]REPNCT004ReporteAuxiliarContabl'!$A$21:$E$66,5,0)</f>
        <v>4843792</v>
      </c>
      <c r="BH54" s="18">
        <f t="shared" si="42"/>
        <v>0</v>
      </c>
      <c r="BI54" s="18">
        <f t="shared" si="5"/>
        <v>0</v>
      </c>
      <c r="BJ54" s="18">
        <f t="shared" si="37"/>
        <v>1695327200</v>
      </c>
      <c r="BK54" s="18">
        <f t="shared" si="7"/>
        <v>33906544</v>
      </c>
      <c r="BL54" s="16">
        <v>0</v>
      </c>
      <c r="BM54" s="16"/>
      <c r="BN54" s="17">
        <v>242189600</v>
      </c>
      <c r="BO54" s="17">
        <v>4843792</v>
      </c>
      <c r="BP54" s="18">
        <f t="shared" si="43"/>
        <v>0</v>
      </c>
      <c r="BQ54" s="18">
        <f t="shared" si="40"/>
        <v>0</v>
      </c>
      <c r="BR54" s="18">
        <f t="shared" si="38"/>
        <v>1937516800</v>
      </c>
      <c r="BS54" s="18">
        <f t="shared" si="45"/>
        <v>38750336</v>
      </c>
      <c r="BT54" s="16">
        <v>0</v>
      </c>
      <c r="BU54" s="16"/>
      <c r="BV54" s="17">
        <v>242189600</v>
      </c>
      <c r="BW54" s="17">
        <v>4843792</v>
      </c>
      <c r="BX54" s="18">
        <f t="shared" si="30"/>
        <v>0</v>
      </c>
      <c r="BY54" s="18">
        <f t="shared" si="31"/>
        <v>0</v>
      </c>
      <c r="BZ54" s="18">
        <f t="shared" si="32"/>
        <v>2179706400</v>
      </c>
      <c r="CA54" s="18">
        <f t="shared" si="33"/>
        <v>43594128</v>
      </c>
    </row>
    <row r="55" spans="1:79" ht="24" customHeight="1">
      <c r="A55" s="29" t="s">
        <v>78</v>
      </c>
      <c r="B55" s="70"/>
      <c r="C55" s="30"/>
      <c r="D55" s="31"/>
      <c r="E55" s="32"/>
      <c r="F55" s="33">
        <f aca="true" t="shared" si="46" ref="F55:N55">SUM(F4:F54)</f>
        <v>14950837316.199999</v>
      </c>
      <c r="G55" s="33">
        <f t="shared" si="46"/>
        <v>0</v>
      </c>
      <c r="H55" s="33">
        <f t="shared" si="46"/>
        <v>142995535734.93335</v>
      </c>
      <c r="I55" s="33">
        <f t="shared" si="46"/>
        <v>3149994156.21</v>
      </c>
      <c r="J55" s="34">
        <f t="shared" si="46"/>
        <v>14950837316.199999</v>
      </c>
      <c r="K55" s="34">
        <f t="shared" si="46"/>
        <v>0</v>
      </c>
      <c r="L55" s="34">
        <f t="shared" si="46"/>
        <v>142995535734.93335</v>
      </c>
      <c r="M55" s="34">
        <f t="shared" si="46"/>
        <v>3149994156.21</v>
      </c>
      <c r="N55" s="33">
        <f t="shared" si="46"/>
        <v>18688546645.25</v>
      </c>
      <c r="O55" s="33">
        <f aca="true" t="shared" si="47" ref="O55:BB55">SUM(O4:O54)</f>
        <v>0</v>
      </c>
      <c r="P55" s="33">
        <f t="shared" si="47"/>
        <v>283083671878.8667</v>
      </c>
      <c r="Q55" s="33">
        <f t="shared" si="47"/>
        <v>6043147714.87</v>
      </c>
      <c r="R55" s="34">
        <f t="shared" si="47"/>
        <v>33639383961.449997</v>
      </c>
      <c r="S55" s="34">
        <f t="shared" si="47"/>
        <v>0</v>
      </c>
      <c r="T55" s="34">
        <f t="shared" si="47"/>
        <v>426079207613.80005</v>
      </c>
      <c r="U55" s="34">
        <f t="shared" si="47"/>
        <v>9193141871.08</v>
      </c>
      <c r="V55" s="33">
        <f t="shared" si="47"/>
        <v>18688546646</v>
      </c>
      <c r="W55" s="33">
        <f t="shared" si="47"/>
        <v>64085834005</v>
      </c>
      <c r="X55" s="33">
        <f t="shared" si="47"/>
        <v>142995535734.93335</v>
      </c>
      <c r="Y55" s="33">
        <f t="shared" si="47"/>
        <v>4487136038.03</v>
      </c>
      <c r="Z55" s="34">
        <f t="shared" si="47"/>
        <v>52327930607.45</v>
      </c>
      <c r="AA55" s="34">
        <f t="shared" si="47"/>
        <v>64085834005</v>
      </c>
      <c r="AB55" s="34">
        <f t="shared" si="47"/>
        <v>569074743348.7334</v>
      </c>
      <c r="AC55" s="34">
        <f t="shared" si="47"/>
        <v>13680277909.11</v>
      </c>
      <c r="AD55" s="33">
        <f t="shared" si="47"/>
        <v>18688546645.25</v>
      </c>
      <c r="AE55" s="33">
        <f t="shared" si="47"/>
        <v>0</v>
      </c>
      <c r="AF55" s="33">
        <f t="shared" si="47"/>
        <v>142995535734.93335</v>
      </c>
      <c r="AG55" s="33">
        <f t="shared" si="47"/>
        <v>3225013513.15</v>
      </c>
      <c r="AH55" s="34">
        <f t="shared" si="47"/>
        <v>71016477252.7</v>
      </c>
      <c r="AI55" s="34">
        <f t="shared" si="47"/>
        <v>64085834005</v>
      </c>
      <c r="AJ55" s="34">
        <f t="shared" si="47"/>
        <v>712070279083.6667</v>
      </c>
      <c r="AK55" s="34">
        <f t="shared" si="47"/>
        <v>16905291422.26</v>
      </c>
      <c r="AL55" s="33">
        <f t="shared" si="47"/>
        <v>18688546645.25</v>
      </c>
      <c r="AM55" s="33">
        <f t="shared" si="47"/>
        <v>0</v>
      </c>
      <c r="AN55" s="33">
        <f t="shared" si="47"/>
        <v>170972597846.93332</v>
      </c>
      <c r="AO55" s="33">
        <f t="shared" si="47"/>
        <v>3781059617</v>
      </c>
      <c r="AP55" s="34">
        <f t="shared" si="47"/>
        <v>89705023897.95</v>
      </c>
      <c r="AQ55" s="34">
        <f t="shared" si="47"/>
        <v>64085834005</v>
      </c>
      <c r="AR55" s="34">
        <f t="shared" si="47"/>
        <v>883042876930.6</v>
      </c>
      <c r="AS55" s="34">
        <f t="shared" si="47"/>
        <v>20686351039.260002</v>
      </c>
      <c r="AT55" s="33">
        <f t="shared" si="47"/>
        <v>37377093292</v>
      </c>
      <c r="AU55" s="33">
        <f t="shared" si="47"/>
        <v>0</v>
      </c>
      <c r="AV55" s="33">
        <f t="shared" si="47"/>
        <v>282912109957</v>
      </c>
      <c r="AW55" s="33">
        <f t="shared" si="47"/>
        <v>853889378</v>
      </c>
      <c r="AX55" s="33">
        <f t="shared" si="47"/>
        <v>6422861852.539999</v>
      </c>
      <c r="AY55" s="34">
        <f t="shared" si="47"/>
        <v>127082117189.94998</v>
      </c>
      <c r="AZ55" s="34">
        <f t="shared" si="47"/>
        <v>64085834005</v>
      </c>
      <c r="BA55" s="34">
        <f t="shared" si="47"/>
        <v>1166808876265.5999</v>
      </c>
      <c r="BB55" s="34">
        <f t="shared" si="47"/>
        <v>27109212891.800003</v>
      </c>
      <c r="BC55" s="33">
        <f aca="true" t="shared" si="48" ref="BC55:BK55">SUM(BC4:BC54)</f>
        <v>18688546645.25</v>
      </c>
      <c r="BD55" s="33">
        <f t="shared" si="48"/>
        <v>23651875929</v>
      </c>
      <c r="BE55" s="33">
        <f t="shared" si="48"/>
        <v>192995535734.93338</v>
      </c>
      <c r="BF55" s="33">
        <f t="shared" si="48"/>
        <v>0</v>
      </c>
      <c r="BG55" s="33">
        <f t="shared" si="48"/>
        <v>4695672759.53</v>
      </c>
      <c r="BH55" s="34">
        <f t="shared" si="48"/>
        <v>145770663835.2</v>
      </c>
      <c r="BI55" s="34">
        <f t="shared" si="48"/>
        <v>87737709934</v>
      </c>
      <c r="BJ55" s="34">
        <f t="shared" si="48"/>
        <v>1359804412000.5334</v>
      </c>
      <c r="BK55" s="34">
        <f t="shared" si="48"/>
        <v>31804885651.33</v>
      </c>
      <c r="BL55" s="33">
        <f aca="true" t="shared" si="49" ref="BL55:BS55">SUM(BL4:BL54)</f>
        <v>18688546645.25</v>
      </c>
      <c r="BM55" s="33">
        <f t="shared" si="49"/>
        <v>0</v>
      </c>
      <c r="BN55" s="33">
        <f t="shared" si="49"/>
        <v>142995535734.93335</v>
      </c>
      <c r="BO55" s="33">
        <f t="shared" si="49"/>
        <v>3228759164.23</v>
      </c>
      <c r="BP55" s="34">
        <f t="shared" si="49"/>
        <v>164459210480.45</v>
      </c>
      <c r="BQ55" s="34">
        <f t="shared" si="49"/>
        <v>87737709934</v>
      </c>
      <c r="BR55" s="34">
        <f t="shared" si="49"/>
        <v>1502799947735.4668</v>
      </c>
      <c r="BS55" s="34">
        <f t="shared" si="49"/>
        <v>35033644815.56002</v>
      </c>
      <c r="BT55" s="33">
        <f aca="true" t="shared" si="50" ref="BT55:CA55">SUM(BT4:BT54)</f>
        <v>18688546645.25</v>
      </c>
      <c r="BU55" s="33">
        <f t="shared" si="50"/>
        <v>0</v>
      </c>
      <c r="BV55" s="33">
        <f t="shared" si="50"/>
        <v>143170162031.93332</v>
      </c>
      <c r="BW55" s="33">
        <f t="shared" si="50"/>
        <v>3233681647.603667</v>
      </c>
      <c r="BX55" s="34">
        <f t="shared" si="50"/>
        <v>183147757125.7</v>
      </c>
      <c r="BY55" s="34">
        <f t="shared" si="50"/>
        <v>87737709934</v>
      </c>
      <c r="BZ55" s="34">
        <f t="shared" si="50"/>
        <v>1645970109767.4</v>
      </c>
      <c r="CA55" s="34">
        <f t="shared" si="50"/>
        <v>38267326463.16366</v>
      </c>
    </row>
    <row r="56" spans="8:17" ht="15">
      <c r="H56" s="36"/>
      <c r="J56" s="35"/>
      <c r="K56" s="35"/>
      <c r="L56" s="35"/>
      <c r="M56" s="35"/>
      <c r="P56" s="63"/>
      <c r="Q56" s="63"/>
    </row>
    <row r="57" spans="8:75" ht="15">
      <c r="H57" s="63">
        <f>+F55*2%</f>
        <v>299016746.324</v>
      </c>
      <c r="J57" s="38"/>
      <c r="K57" s="38"/>
      <c r="L57" s="63"/>
      <c r="M57" s="63"/>
      <c r="N57" s="37"/>
      <c r="O57" s="37"/>
      <c r="P57" s="63">
        <f>+N55*2%</f>
        <v>373770932.90500003</v>
      </c>
      <c r="Q57" s="63"/>
      <c r="V57" s="37"/>
      <c r="W57" s="37"/>
      <c r="X57" s="63">
        <f>+V55*2%</f>
        <v>373770932.92</v>
      </c>
      <c r="Y57" s="63"/>
      <c r="AK57" s="63"/>
      <c r="AN57" s="37"/>
      <c r="BN57" s="37">
        <f>+BN55+BL55</f>
        <v>161684082380.18335</v>
      </c>
      <c r="BW57" s="85"/>
    </row>
    <row r="58" spans="8:75" ht="15" customHeight="1">
      <c r="H58" s="63">
        <f>+H55*2%</f>
        <v>2859910714.698667</v>
      </c>
      <c r="L58" s="63"/>
      <c r="M58" s="63"/>
      <c r="P58" s="63">
        <f>+O55*2</f>
        <v>0</v>
      </c>
      <c r="Q58" s="63"/>
      <c r="X58" s="63">
        <f>+W55*2%</f>
        <v>1281716680.1000001</v>
      </c>
      <c r="Y58" s="63"/>
      <c r="AK58" s="38"/>
      <c r="AL58" s="75"/>
      <c r="BW58" s="85"/>
    </row>
    <row r="59" spans="8:38" ht="15">
      <c r="H59" s="37">
        <f>SUM(H57:H58)</f>
        <v>3158927461.022667</v>
      </c>
      <c r="L59" s="63"/>
      <c r="M59" s="63"/>
      <c r="P59" s="63">
        <f>+P55*2%</f>
        <v>5661673437.577334</v>
      </c>
      <c r="Q59" s="63"/>
      <c r="X59" s="63">
        <f>+X55*2%</f>
        <v>2859910714.698667</v>
      </c>
      <c r="Y59" s="63"/>
      <c r="AL59" s="63"/>
    </row>
    <row r="60" spans="7:25" ht="15">
      <c r="G60" s="38"/>
      <c r="L60" s="63"/>
      <c r="M60" s="63"/>
      <c r="P60" s="63">
        <f>SUM(P57:P59)</f>
        <v>6035444370.482334</v>
      </c>
      <c r="Q60" s="63"/>
      <c r="X60" s="63">
        <f>SUM(X57:X59)</f>
        <v>4515398327.718667</v>
      </c>
      <c r="Y60" s="63"/>
    </row>
    <row r="61" spans="16:25" ht="15">
      <c r="P61" s="63"/>
      <c r="Q61" s="63"/>
      <c r="X61" s="38"/>
      <c r="Y61" s="38"/>
    </row>
    <row r="62" spans="16:25" ht="15">
      <c r="P62" s="63"/>
      <c r="Q62" s="63"/>
      <c r="X62" s="38">
        <f>+X60+H59+P60</f>
        <v>13709770159.223667</v>
      </c>
      <c r="Y62" s="38"/>
    </row>
    <row r="67" spans="56:57" ht="15">
      <c r="BD67" s="63"/>
      <c r="BE67" s="63"/>
    </row>
  </sheetData>
  <sheetProtection/>
  <autoFilter ref="BL3:BO55"/>
  <mergeCells count="18">
    <mergeCell ref="BC2:BG2"/>
    <mergeCell ref="BH2:BK2"/>
    <mergeCell ref="AT2:AX2"/>
    <mergeCell ref="AY2:BB2"/>
    <mergeCell ref="BT2:BW2"/>
    <mergeCell ref="BX2:CA2"/>
    <mergeCell ref="F2:I2"/>
    <mergeCell ref="R2:T2"/>
    <mergeCell ref="AD2:AG2"/>
    <mergeCell ref="AL2:AO2"/>
    <mergeCell ref="AP2:AS2"/>
    <mergeCell ref="AH2:AK2"/>
    <mergeCell ref="J2:M2"/>
    <mergeCell ref="N2:Q2"/>
    <mergeCell ref="V2:Y2"/>
    <mergeCell ref="Z2:AC2"/>
    <mergeCell ref="BL2:BO2"/>
    <mergeCell ref="BP2:BS2"/>
  </mergeCells>
  <hyperlinks>
    <hyperlink ref="E47" r:id="rId1" display="divnacc_nal@unal.edu.co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/>
  <pageMargins left="0.7" right="0.7" top="0.75" bottom="0.75" header="0.3" footer="0.3"/>
  <pageSetup horizontalDpi="600" verticalDpi="600" orientation="portrait" paperSize="9" r:id="rId41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49">
      <selection activeCell="C52" sqref="C52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5.28125" style="0" customWidth="1"/>
    <col min="6" max="6" width="17.8515625" style="0" bestFit="1" customWidth="1"/>
    <col min="7" max="7" width="18.8515625" style="0" bestFit="1" customWidth="1"/>
    <col min="8" max="8" width="18.421875" style="0" customWidth="1"/>
    <col min="9" max="9" width="16.57421875" style="0" customWidth="1"/>
    <col min="10" max="10" width="15.8515625" style="0" customWidth="1"/>
  </cols>
  <sheetData>
    <row r="1" spans="3:9" ht="39" customHeight="1" thickBot="1" thickTop="1">
      <c r="C1" s="55" t="s">
        <v>85</v>
      </c>
      <c r="F1" s="83" t="s">
        <v>204</v>
      </c>
      <c r="H1" s="76" t="s">
        <v>194</v>
      </c>
      <c r="I1" s="76" t="s">
        <v>203</v>
      </c>
    </row>
    <row r="2" spans="1:5" ht="15.75" thickTop="1">
      <c r="A2" s="59" t="s">
        <v>136</v>
      </c>
      <c r="B2" s="59" t="s">
        <v>1</v>
      </c>
      <c r="C2" s="59" t="s">
        <v>209</v>
      </c>
      <c r="D2" s="59" t="s">
        <v>137</v>
      </c>
      <c r="E2" s="59"/>
    </row>
    <row r="3" spans="1:10" ht="15">
      <c r="A3" s="39" t="s">
        <v>86</v>
      </c>
      <c r="B3" s="14">
        <v>8919008530</v>
      </c>
      <c r="C3" s="80">
        <v>122819068.46666667</v>
      </c>
      <c r="D3" s="42"/>
      <c r="E3" s="41"/>
      <c r="F3" s="58">
        <v>0</v>
      </c>
      <c r="G3" s="74"/>
      <c r="H3" s="54"/>
      <c r="I3" s="54"/>
      <c r="J3" s="74"/>
    </row>
    <row r="4" spans="1:10" ht="15">
      <c r="A4" s="39" t="s">
        <v>87</v>
      </c>
      <c r="B4" s="14">
        <v>8001448299</v>
      </c>
      <c r="C4" s="80">
        <v>1110055653.6</v>
      </c>
      <c r="D4" s="42"/>
      <c r="E4" s="41"/>
      <c r="F4" s="78"/>
      <c r="G4" s="74"/>
      <c r="H4" s="54"/>
      <c r="I4" s="54"/>
      <c r="J4" s="74"/>
    </row>
    <row r="5" spans="1:10" ht="15">
      <c r="A5" s="39" t="s">
        <v>88</v>
      </c>
      <c r="B5" s="14">
        <v>8909800408</v>
      </c>
      <c r="C5" s="80">
        <v>15803379873.466667</v>
      </c>
      <c r="D5" s="42"/>
      <c r="E5" s="41"/>
      <c r="F5" s="78"/>
      <c r="G5" s="74"/>
      <c r="H5" s="54"/>
      <c r="I5" s="54"/>
      <c r="J5" s="74"/>
    </row>
    <row r="6" spans="1:10" ht="15">
      <c r="A6" s="39" t="s">
        <v>89</v>
      </c>
      <c r="B6" s="14">
        <v>8908010630</v>
      </c>
      <c r="C6" s="80">
        <v>3936342196.866667</v>
      </c>
      <c r="D6" s="42"/>
      <c r="E6" s="41"/>
      <c r="F6" s="78"/>
      <c r="G6" s="74"/>
      <c r="H6" s="54"/>
      <c r="I6" s="54"/>
      <c r="J6" s="74"/>
    </row>
    <row r="7" spans="1:10" ht="15">
      <c r="A7" s="39" t="s">
        <v>90</v>
      </c>
      <c r="B7" s="14">
        <v>8904801235</v>
      </c>
      <c r="C7" s="80">
        <v>4203740327.8</v>
      </c>
      <c r="D7" s="42"/>
      <c r="E7" s="41"/>
      <c r="F7" s="78"/>
      <c r="G7" s="74"/>
      <c r="H7" s="54"/>
      <c r="I7" s="54"/>
      <c r="J7" s="74"/>
    </row>
    <row r="8" spans="1:10" ht="15">
      <c r="A8" s="39" t="s">
        <v>91</v>
      </c>
      <c r="B8" s="14">
        <v>8910800313</v>
      </c>
      <c r="C8" s="80">
        <v>3960500903.733333</v>
      </c>
      <c r="D8" s="42"/>
      <c r="E8" s="41"/>
      <c r="F8" s="78"/>
      <c r="G8" s="74"/>
      <c r="H8" s="54"/>
      <c r="I8" s="54"/>
      <c r="J8" s="74"/>
    </row>
    <row r="9" spans="1:10" ht="15">
      <c r="A9" s="39" t="s">
        <v>92</v>
      </c>
      <c r="B9" s="14">
        <v>8906800622</v>
      </c>
      <c r="C9" s="80">
        <v>776738934.6</v>
      </c>
      <c r="D9" s="42"/>
      <c r="E9" s="41"/>
      <c r="F9" s="78"/>
      <c r="G9" s="74"/>
      <c r="H9" s="54"/>
      <c r="I9" s="54"/>
      <c r="J9" s="74"/>
    </row>
    <row r="10" spans="1:10" ht="15">
      <c r="A10" s="39" t="s">
        <v>93</v>
      </c>
      <c r="B10" s="14">
        <v>8911903461</v>
      </c>
      <c r="C10" s="80">
        <v>1392711056.6</v>
      </c>
      <c r="D10" s="42"/>
      <c r="E10" s="41"/>
      <c r="F10" s="78"/>
      <c r="G10" s="74"/>
      <c r="H10" s="54"/>
      <c r="I10" s="54"/>
      <c r="J10" s="74"/>
    </row>
    <row r="11" spans="1:10" ht="15">
      <c r="A11" s="39" t="s">
        <v>94</v>
      </c>
      <c r="B11" s="14">
        <v>8921150294</v>
      </c>
      <c r="C11" s="80">
        <v>1172787297.0666666</v>
      </c>
      <c r="D11" s="42"/>
      <c r="E11" s="41"/>
      <c r="F11" s="78"/>
      <c r="G11" s="74"/>
      <c r="H11" s="54"/>
      <c r="I11" s="54"/>
      <c r="J11" s="74"/>
    </row>
    <row r="12" spans="1:10" ht="15">
      <c r="A12" s="39" t="s">
        <v>95</v>
      </c>
      <c r="B12" s="14">
        <v>8920007573</v>
      </c>
      <c r="C12" s="80">
        <v>1538434320.6666667</v>
      </c>
      <c r="D12" s="42"/>
      <c r="E12" s="41"/>
      <c r="F12" s="78"/>
      <c r="G12" s="74"/>
      <c r="H12" s="54"/>
      <c r="I12" s="54"/>
      <c r="J12" s="74"/>
    </row>
    <row r="13" spans="1:10" ht="15">
      <c r="A13" s="39" t="s">
        <v>96</v>
      </c>
      <c r="B13" s="14">
        <v>8001189541</v>
      </c>
      <c r="C13" s="80">
        <v>3272526154.0666666</v>
      </c>
      <c r="D13" s="42"/>
      <c r="E13" s="41"/>
      <c r="F13" s="78"/>
      <c r="G13" s="74"/>
      <c r="H13" s="54"/>
      <c r="I13" s="54"/>
      <c r="J13" s="74"/>
    </row>
    <row r="14" spans="1:10" ht="15">
      <c r="A14" s="39" t="s">
        <v>97</v>
      </c>
      <c r="B14" s="14">
        <v>8905015104</v>
      </c>
      <c r="C14" s="80">
        <v>2093380829.8</v>
      </c>
      <c r="D14" s="42"/>
      <c r="E14" s="41"/>
      <c r="F14" s="78"/>
      <c r="G14" s="74"/>
      <c r="H14" s="54"/>
      <c r="I14" s="54"/>
      <c r="J14" s="74"/>
    </row>
    <row r="15" spans="1:10" ht="15">
      <c r="A15" s="39" t="s">
        <v>98</v>
      </c>
      <c r="B15" s="14">
        <v>8922003239</v>
      </c>
      <c r="C15" s="80">
        <v>1101497119.9333334</v>
      </c>
      <c r="D15" s="42"/>
      <c r="E15" s="41"/>
      <c r="F15" s="78"/>
      <c r="G15" s="74"/>
      <c r="H15" s="54"/>
      <c r="I15" s="54"/>
      <c r="J15" s="74"/>
    </row>
    <row r="16" spans="1:10" ht="15">
      <c r="A16" s="39" t="s">
        <v>99</v>
      </c>
      <c r="B16" s="14">
        <v>8901022573</v>
      </c>
      <c r="C16" s="80">
        <v>6028763809.2</v>
      </c>
      <c r="D16" s="42"/>
      <c r="E16" s="41"/>
      <c r="F16" s="78"/>
      <c r="G16" s="74"/>
      <c r="H16" s="54"/>
      <c r="I16" s="54"/>
      <c r="J16" s="74"/>
    </row>
    <row r="17" spans="1:10" ht="15">
      <c r="A17" s="39" t="s">
        <v>100</v>
      </c>
      <c r="B17" s="14">
        <v>8915003192</v>
      </c>
      <c r="C17" s="80">
        <v>5270954307.266666</v>
      </c>
      <c r="D17" s="42"/>
      <c r="E17" s="41"/>
      <c r="F17" s="78"/>
      <c r="G17" s="74"/>
      <c r="H17" s="54"/>
      <c r="I17" s="54"/>
      <c r="J17" s="74"/>
    </row>
    <row r="18" spans="1:10" ht="15">
      <c r="A18" s="39" t="s">
        <v>101</v>
      </c>
      <c r="B18" s="14">
        <v>8917801118</v>
      </c>
      <c r="C18" s="80">
        <v>2613680450.2</v>
      </c>
      <c r="D18" s="42"/>
      <c r="E18" s="41"/>
      <c r="F18" s="78"/>
      <c r="G18" s="74"/>
      <c r="H18" s="54"/>
      <c r="I18" s="54"/>
      <c r="J18" s="74"/>
    </row>
    <row r="19" spans="1:10" ht="15">
      <c r="A19" s="39" t="s">
        <v>102</v>
      </c>
      <c r="B19" s="14">
        <v>8350003004</v>
      </c>
      <c r="C19" s="80">
        <v>821309035.1333333</v>
      </c>
      <c r="D19" s="42"/>
      <c r="E19" s="41"/>
      <c r="F19" s="78"/>
      <c r="G19" s="74"/>
      <c r="H19" s="54"/>
      <c r="I19" s="54"/>
      <c r="J19" s="74"/>
    </row>
    <row r="20" spans="1:10" ht="15">
      <c r="A20" s="39" t="s">
        <v>103</v>
      </c>
      <c r="B20" s="14">
        <v>8900004328</v>
      </c>
      <c r="C20" s="80">
        <v>2800977661.8</v>
      </c>
      <c r="D20" s="42"/>
      <c r="E20" s="41"/>
      <c r="F20" s="78"/>
      <c r="G20" s="74"/>
      <c r="H20" s="54"/>
      <c r="I20" s="54"/>
      <c r="J20" s="74"/>
    </row>
    <row r="21" spans="1:10" ht="15">
      <c r="A21" s="39" t="s">
        <v>104</v>
      </c>
      <c r="B21" s="14">
        <v>8907006407</v>
      </c>
      <c r="C21" s="80">
        <v>2469762926.8</v>
      </c>
      <c r="D21" s="42"/>
      <c r="E21" s="41"/>
      <c r="F21" s="78"/>
      <c r="G21" s="74"/>
      <c r="H21" s="54"/>
      <c r="I21" s="54"/>
      <c r="J21" s="74"/>
    </row>
    <row r="22" spans="1:10" ht="15">
      <c r="A22" s="39" t="s">
        <v>105</v>
      </c>
      <c r="B22" s="14">
        <v>8903990106</v>
      </c>
      <c r="C22" s="80">
        <v>11879958866.2</v>
      </c>
      <c r="D22" s="42"/>
      <c r="E22" s="41"/>
      <c r="F22" s="78"/>
      <c r="G22" s="74"/>
      <c r="H22" s="54"/>
      <c r="I22" s="54"/>
      <c r="J22" s="74"/>
    </row>
    <row r="23" spans="1:10" ht="15">
      <c r="A23" s="39" t="s">
        <v>106</v>
      </c>
      <c r="B23" s="14">
        <v>8999992307</v>
      </c>
      <c r="C23" s="80">
        <v>961330210.7333333</v>
      </c>
      <c r="D23" s="42"/>
      <c r="E23" s="41"/>
      <c r="F23" s="78"/>
      <c r="G23" s="74"/>
      <c r="H23" s="54"/>
      <c r="I23" s="54"/>
      <c r="J23" s="74"/>
    </row>
    <row r="24" spans="1:10" ht="15">
      <c r="A24" s="39" t="s">
        <v>107</v>
      </c>
      <c r="B24" s="14">
        <v>8905006226</v>
      </c>
      <c r="C24" s="80">
        <v>1853769714</v>
      </c>
      <c r="D24" s="42"/>
      <c r="E24" s="41"/>
      <c r="F24" s="78"/>
      <c r="G24" s="74"/>
      <c r="H24" s="54"/>
      <c r="I24" s="54"/>
      <c r="J24" s="74"/>
    </row>
    <row r="25" spans="1:10" ht="15">
      <c r="A25" s="39" t="s">
        <v>108</v>
      </c>
      <c r="B25" s="20">
        <v>8001631300</v>
      </c>
      <c r="C25" s="80">
        <v>826347588.3333334</v>
      </c>
      <c r="D25" s="42"/>
      <c r="E25" s="41"/>
      <c r="F25" s="78"/>
      <c r="G25" s="74"/>
      <c r="H25" s="54"/>
      <c r="I25" s="54"/>
      <c r="J25" s="74"/>
    </row>
    <row r="26" spans="1:10" ht="15">
      <c r="A26" s="39" t="s">
        <v>109</v>
      </c>
      <c r="B26" s="14">
        <v>8902012134</v>
      </c>
      <c r="C26" s="80">
        <v>6302636465.333333</v>
      </c>
      <c r="D26" s="42"/>
      <c r="E26" s="41"/>
      <c r="F26" s="78"/>
      <c r="G26" s="74"/>
      <c r="H26" s="54"/>
      <c r="I26" s="54"/>
      <c r="J26" s="74"/>
    </row>
    <row r="27" spans="1:10" ht="15">
      <c r="A27" s="39" t="s">
        <v>110</v>
      </c>
      <c r="B27" s="14">
        <v>8002253408</v>
      </c>
      <c r="C27" s="80">
        <v>753443820.3333334</v>
      </c>
      <c r="D27" s="42"/>
      <c r="E27" s="41"/>
      <c r="F27" s="78"/>
      <c r="G27" s="74"/>
      <c r="H27" s="54"/>
      <c r="I27" s="54"/>
      <c r="J27" s="74"/>
    </row>
    <row r="28" spans="1:10" ht="15">
      <c r="A28" s="39" t="s">
        <v>111</v>
      </c>
      <c r="B28" s="14">
        <v>8999990633</v>
      </c>
      <c r="C28" s="80">
        <v>33599478458.933334</v>
      </c>
      <c r="D28" s="42"/>
      <c r="E28" s="41"/>
      <c r="F28" s="78"/>
      <c r="G28" s="74"/>
      <c r="H28" s="54"/>
      <c r="I28" s="54"/>
      <c r="J28" s="74"/>
    </row>
    <row r="29" spans="1:10" ht="15">
      <c r="A29" s="39" t="s">
        <v>112</v>
      </c>
      <c r="B29" s="14">
        <v>8999991244</v>
      </c>
      <c r="C29" s="80">
        <v>3343236036.6666665</v>
      </c>
      <c r="D29" s="42"/>
      <c r="E29" s="41"/>
      <c r="F29" s="78"/>
      <c r="G29" s="74"/>
      <c r="H29" s="54"/>
      <c r="I29" s="54"/>
      <c r="J29" s="74"/>
    </row>
    <row r="30" spans="1:10" ht="15">
      <c r="A30" s="39" t="s">
        <v>113</v>
      </c>
      <c r="B30" s="56">
        <v>8918003301</v>
      </c>
      <c r="C30" s="80">
        <v>6322294302.266666</v>
      </c>
      <c r="D30" s="42"/>
      <c r="E30" s="41"/>
      <c r="F30" s="78"/>
      <c r="G30" s="74"/>
      <c r="H30" s="54"/>
      <c r="I30" s="54"/>
      <c r="J30" s="74"/>
    </row>
    <row r="31" spans="1:10" ht="15">
      <c r="A31" s="39" t="s">
        <v>114</v>
      </c>
      <c r="B31" s="14">
        <v>8923002856</v>
      </c>
      <c r="C31" s="80">
        <v>1511238513.1333334</v>
      </c>
      <c r="D31" s="42"/>
      <c r="E31" s="41"/>
      <c r="F31" s="78"/>
      <c r="G31" s="74"/>
      <c r="H31" s="54"/>
      <c r="I31" s="54"/>
      <c r="J31" s="74"/>
    </row>
    <row r="32" spans="1:10" ht="15">
      <c r="A32" s="39" t="s">
        <v>115</v>
      </c>
      <c r="B32" s="14">
        <v>8916800894</v>
      </c>
      <c r="C32" s="80">
        <v>2346332254.733333</v>
      </c>
      <c r="D32" s="42"/>
      <c r="E32" s="41"/>
      <c r="F32" s="78"/>
      <c r="G32" s="74"/>
      <c r="H32" s="54"/>
      <c r="I32" s="54"/>
      <c r="J32" s="74"/>
    </row>
    <row r="33" spans="1:10" ht="15">
      <c r="A33" s="39" t="s">
        <v>116</v>
      </c>
      <c r="B33" s="14">
        <v>8911800842</v>
      </c>
      <c r="C33" s="80">
        <v>2759643853.6</v>
      </c>
      <c r="D33" s="42"/>
      <c r="E33" s="41"/>
      <c r="F33" s="78"/>
      <c r="G33" s="74"/>
      <c r="H33" s="54"/>
      <c r="I33" s="54"/>
      <c r="J33" s="74"/>
    </row>
    <row r="34" spans="1:10" ht="15">
      <c r="A34" s="39" t="s">
        <v>117</v>
      </c>
      <c r="B34" s="14">
        <v>8914800359</v>
      </c>
      <c r="C34" s="80">
        <v>4704479973.466666</v>
      </c>
      <c r="D34" s="42"/>
      <c r="E34" s="41"/>
      <c r="F34" s="78"/>
      <c r="G34" s="74"/>
      <c r="H34" s="54"/>
      <c r="I34" s="54"/>
      <c r="J34" s="74"/>
    </row>
    <row r="35" spans="1:10" ht="24.75">
      <c r="A35" s="39" t="s">
        <v>118</v>
      </c>
      <c r="B35" s="14">
        <v>8605127804</v>
      </c>
      <c r="C35" s="80">
        <v>2262022237.133333</v>
      </c>
      <c r="D35" s="42"/>
      <c r="E35" s="41"/>
      <c r="F35" s="78"/>
      <c r="G35" s="74"/>
      <c r="H35" s="54"/>
      <c r="I35" s="54"/>
      <c r="J35" s="74"/>
    </row>
    <row r="36" spans="1:10" ht="15">
      <c r="A36" s="43" t="s">
        <v>119</v>
      </c>
      <c r="B36" s="44"/>
      <c r="C36" s="45">
        <f>SUM(C3:C35)</f>
        <v>139916574221.93332</v>
      </c>
      <c r="D36" s="45">
        <f>SUM(D3:D35)</f>
        <v>0</v>
      </c>
      <c r="E36" s="45">
        <f>SUM(E4:E35)</f>
        <v>0</v>
      </c>
      <c r="F36" s="45">
        <f>SUM(F3:F35)</f>
        <v>0</v>
      </c>
      <c r="G36" s="45">
        <f>SUM(G3:G35)</f>
        <v>0</v>
      </c>
      <c r="H36" s="84">
        <f>SUM(H3:H35)</f>
        <v>0</v>
      </c>
      <c r="I36" s="54">
        <f>SUM(I3:I35)</f>
        <v>0</v>
      </c>
      <c r="J36" s="45"/>
    </row>
    <row r="37" spans="1:9" ht="15">
      <c r="A37" s="46" t="s">
        <v>120</v>
      </c>
      <c r="B37" s="47">
        <v>8918002604</v>
      </c>
      <c r="C37" s="61">
        <v>405043340</v>
      </c>
      <c r="E37" s="41"/>
      <c r="F37" s="57"/>
      <c r="G37" s="74"/>
      <c r="H37" s="77"/>
      <c r="I37" s="54"/>
    </row>
    <row r="38" spans="1:9" ht="15">
      <c r="A38" s="46" t="s">
        <v>121</v>
      </c>
      <c r="B38" s="47">
        <v>8907009060</v>
      </c>
      <c r="C38" s="61">
        <v>70229691</v>
      </c>
      <c r="E38" s="41"/>
      <c r="F38" s="57"/>
      <c r="G38" s="74"/>
      <c r="H38" s="77"/>
      <c r="I38" s="54"/>
    </row>
    <row r="39" spans="1:9" ht="15">
      <c r="A39" s="48" t="s">
        <v>37</v>
      </c>
      <c r="B39" s="47">
        <v>8909801341</v>
      </c>
      <c r="C39" s="61">
        <v>214932508</v>
      </c>
      <c r="E39" s="41"/>
      <c r="F39" s="57"/>
      <c r="G39" s="74"/>
      <c r="H39" s="54"/>
      <c r="I39" s="54"/>
    </row>
    <row r="40" spans="1:9" ht="15">
      <c r="A40" s="48" t="s">
        <v>49</v>
      </c>
      <c r="B40" s="47">
        <v>8915007591</v>
      </c>
      <c r="C40" s="61">
        <v>295660551</v>
      </c>
      <c r="E40" s="41"/>
      <c r="F40" s="57"/>
      <c r="G40" s="74"/>
      <c r="H40" s="54"/>
      <c r="I40" s="54"/>
    </row>
    <row r="41" spans="1:9" ht="15">
      <c r="A41" s="46" t="s">
        <v>122</v>
      </c>
      <c r="B41" s="47">
        <v>8909801501</v>
      </c>
      <c r="C41" s="61">
        <v>132890418</v>
      </c>
      <c r="E41" s="41"/>
      <c r="F41" s="57"/>
      <c r="G41" s="74"/>
      <c r="H41" s="77"/>
      <c r="I41" s="54"/>
    </row>
    <row r="42" spans="1:9" ht="15">
      <c r="A42" s="48" t="s">
        <v>123</v>
      </c>
      <c r="B42" s="47">
        <v>8002479401</v>
      </c>
      <c r="C42" s="61">
        <v>126538698</v>
      </c>
      <c r="E42" s="41"/>
      <c r="F42" s="57"/>
      <c r="G42" s="74"/>
      <c r="H42" s="54"/>
      <c r="I42" s="54"/>
    </row>
    <row r="43" spans="1:9" ht="15">
      <c r="A43" s="48" t="s">
        <v>124</v>
      </c>
      <c r="B43" s="47">
        <v>8917019320</v>
      </c>
      <c r="C43" s="61">
        <v>164054868</v>
      </c>
      <c r="D43" s="53"/>
      <c r="E43" s="41"/>
      <c r="F43" s="57"/>
      <c r="G43" s="74"/>
      <c r="H43" s="54"/>
      <c r="I43" s="54"/>
    </row>
    <row r="44" spans="1:9" ht="15">
      <c r="A44" s="48" t="s">
        <v>125</v>
      </c>
      <c r="B44" s="47">
        <v>8908026784</v>
      </c>
      <c r="C44" s="61">
        <v>132032908</v>
      </c>
      <c r="E44" s="41"/>
      <c r="F44" s="57"/>
      <c r="G44" s="74"/>
      <c r="H44" s="54"/>
      <c r="I44" s="54"/>
    </row>
    <row r="45" spans="1:9" ht="15">
      <c r="A45" s="48" t="s">
        <v>126</v>
      </c>
      <c r="B45" s="47">
        <v>8001240234</v>
      </c>
      <c r="C45" s="61">
        <v>176865981</v>
      </c>
      <c r="E45" s="41"/>
      <c r="F45" s="58"/>
      <c r="G45" s="74"/>
      <c r="H45" s="54"/>
      <c r="I45" s="54"/>
    </row>
    <row r="46" spans="1:9" ht="15">
      <c r="A46" s="48" t="s">
        <v>127</v>
      </c>
      <c r="B46" s="47">
        <v>8909801531</v>
      </c>
      <c r="C46" s="61">
        <v>509224241</v>
      </c>
      <c r="E46" s="41"/>
      <c r="F46" s="58"/>
      <c r="G46" s="74"/>
      <c r="H46" s="54"/>
      <c r="I46" s="54"/>
    </row>
    <row r="47" spans="1:9" ht="15">
      <c r="A47" s="48" t="s">
        <v>71</v>
      </c>
      <c r="B47" s="47">
        <v>8904800545</v>
      </c>
      <c r="C47" s="61">
        <v>213935165</v>
      </c>
      <c r="E47" s="41"/>
      <c r="F47" s="58"/>
      <c r="G47" s="74"/>
      <c r="H47" s="54"/>
      <c r="I47" s="54"/>
    </row>
    <row r="48" spans="1:9" ht="15">
      <c r="A48" s="48" t="s">
        <v>128</v>
      </c>
      <c r="B48" s="47">
        <v>8020110655</v>
      </c>
      <c r="C48" s="61">
        <v>206054570</v>
      </c>
      <c r="D48" s="61"/>
      <c r="E48" s="41"/>
      <c r="F48" s="58"/>
      <c r="G48" s="74"/>
      <c r="H48" s="54"/>
      <c r="I48" s="54"/>
    </row>
    <row r="49" spans="1:9" ht="15">
      <c r="A49" s="48" t="s">
        <v>76</v>
      </c>
      <c r="B49" s="47">
        <v>8905015784</v>
      </c>
      <c r="C49" s="61">
        <v>189308974</v>
      </c>
      <c r="D49" s="61"/>
      <c r="E49" s="41"/>
      <c r="F49" s="57"/>
      <c r="G49" s="74"/>
      <c r="H49" s="54"/>
      <c r="I49" s="54"/>
    </row>
    <row r="50" spans="1:9" ht="15">
      <c r="A50" s="48" t="s">
        <v>77</v>
      </c>
      <c r="B50" s="47">
        <v>8919028110</v>
      </c>
      <c r="C50" s="61">
        <v>242189600</v>
      </c>
      <c r="D50" s="61"/>
      <c r="E50" s="41"/>
      <c r="F50" s="57"/>
      <c r="G50" s="74"/>
      <c r="H50" s="54"/>
      <c r="I50" s="54"/>
    </row>
    <row r="51" spans="1:9" ht="15">
      <c r="A51" s="49"/>
      <c r="B51" s="49"/>
      <c r="C51" s="45">
        <f>SUM(C37:C50)</f>
        <v>3078961513</v>
      </c>
      <c r="E51" s="41"/>
      <c r="F51" s="57"/>
      <c r="G51" s="74"/>
      <c r="H51" s="84">
        <f>SUM(H37:H50)</f>
        <v>0</v>
      </c>
      <c r="I51" s="54">
        <f>SUM(I39:I50)</f>
        <v>0</v>
      </c>
    </row>
    <row r="52" spans="1:9" ht="15">
      <c r="A52" s="49"/>
      <c r="B52" s="49"/>
      <c r="C52" s="45">
        <f>+C51+C36</f>
        <v>142995535734.93332</v>
      </c>
      <c r="E52" s="41"/>
      <c r="F52" s="62">
        <v>170972597846.93332</v>
      </c>
      <c r="G52" s="74">
        <f>+C52-F52</f>
        <v>-27977062112</v>
      </c>
      <c r="H52" s="54"/>
      <c r="I52" s="54"/>
    </row>
    <row r="53" spans="1:9" ht="15">
      <c r="A53" s="49"/>
      <c r="B53" s="49"/>
      <c r="C53" s="55" t="s">
        <v>129</v>
      </c>
      <c r="E53" s="41"/>
      <c r="F53" s="57"/>
      <c r="G53" s="74"/>
      <c r="H53" s="54"/>
      <c r="I53" s="54"/>
    </row>
    <row r="54" spans="1:9" ht="48.75">
      <c r="A54" s="50" t="s">
        <v>130</v>
      </c>
      <c r="B54" s="51">
        <v>8999990633</v>
      </c>
      <c r="C54" s="40">
        <v>13310749131.916666</v>
      </c>
      <c r="D54" s="42"/>
      <c r="E54" s="41"/>
      <c r="F54" s="57"/>
      <c r="G54" s="74"/>
      <c r="H54" s="54"/>
      <c r="I54" s="54"/>
    </row>
    <row r="55" spans="1:9" ht="36.75">
      <c r="A55" s="50" t="s">
        <v>131</v>
      </c>
      <c r="B55" s="51">
        <v>8915003192</v>
      </c>
      <c r="C55" s="80">
        <v>1395729407</v>
      </c>
      <c r="D55" s="40"/>
      <c r="E55" s="41"/>
      <c r="G55" s="74"/>
      <c r="H55" s="54"/>
      <c r="I55" s="54"/>
    </row>
    <row r="56" spans="1:9" ht="36.75">
      <c r="A56" s="50" t="s">
        <v>132</v>
      </c>
      <c r="B56" s="52">
        <v>8908010630</v>
      </c>
      <c r="C56" s="81">
        <v>1287430059.3333333</v>
      </c>
      <c r="D56" s="40"/>
      <c r="E56" s="41"/>
      <c r="G56" s="74"/>
      <c r="H56" s="54"/>
      <c r="I56" s="54"/>
    </row>
    <row r="57" spans="1:9" ht="36.75">
      <c r="A57" s="50" t="s">
        <v>133</v>
      </c>
      <c r="B57" s="52">
        <v>8910800313</v>
      </c>
      <c r="C57" s="81">
        <v>2230033108.5</v>
      </c>
      <c r="D57" s="40"/>
      <c r="E57" s="41"/>
      <c r="G57" s="74"/>
      <c r="H57" s="54"/>
      <c r="I57" s="54"/>
    </row>
    <row r="58" spans="1:9" ht="48.75">
      <c r="A58" s="50" t="s">
        <v>134</v>
      </c>
      <c r="B58" s="52">
        <v>8916800894</v>
      </c>
      <c r="C58" s="81">
        <v>124199424.66666667</v>
      </c>
      <c r="D58" s="40"/>
      <c r="E58" s="41"/>
      <c r="G58" s="74"/>
      <c r="H58" s="54"/>
      <c r="I58" s="54"/>
    </row>
    <row r="59" spans="1:9" ht="48.75">
      <c r="A59" s="50" t="s">
        <v>135</v>
      </c>
      <c r="B59" s="52">
        <v>8914800359</v>
      </c>
      <c r="C59" s="82">
        <v>340405513.8333333</v>
      </c>
      <c r="D59" s="40"/>
      <c r="E59" s="41"/>
      <c r="G59" s="74"/>
      <c r="H59" s="54"/>
      <c r="I59" s="54"/>
    </row>
    <row r="60" spans="1:9" ht="15">
      <c r="A60" s="49"/>
      <c r="B60" s="49"/>
      <c r="C60" s="45">
        <f>SUM(C54:C59)</f>
        <v>18688546645.25</v>
      </c>
      <c r="E60" s="41"/>
      <c r="G60" s="74"/>
      <c r="H60" s="84">
        <f>SUM(H54:H59)</f>
        <v>0</v>
      </c>
      <c r="I60" s="54"/>
    </row>
    <row r="61" spans="3:9" ht="15">
      <c r="C61" s="45">
        <f>+C60+C36</f>
        <v>158605120867.18332</v>
      </c>
      <c r="E61" s="41"/>
      <c r="F61" s="41"/>
      <c r="G61" s="74"/>
      <c r="H61" s="54">
        <f>+H60+H51+H36+I36</f>
        <v>0</v>
      </c>
      <c r="I61" s="54"/>
    </row>
    <row r="62" spans="3:9" ht="15">
      <c r="C62" s="41">
        <f>+C60+C51+C36+F36</f>
        <v>161684082380.18332</v>
      </c>
      <c r="E62" s="41"/>
      <c r="G62" s="74"/>
      <c r="H62" s="54">
        <v>4694555896</v>
      </c>
      <c r="I62" s="54"/>
    </row>
    <row r="63" spans="3:9" ht="15">
      <c r="C63" s="53"/>
      <c r="H63" s="54">
        <f>+H61-H62</f>
        <v>-4694555896</v>
      </c>
      <c r="I63" s="54"/>
    </row>
    <row r="64" spans="3:8" ht="15">
      <c r="C64" s="41"/>
      <c r="H64" s="54"/>
    </row>
  </sheetData>
  <sheetProtection/>
  <autoFilter ref="A2:F62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4">
      <selection activeCell="H2" sqref="H2:J54"/>
    </sheetView>
  </sheetViews>
  <sheetFormatPr defaultColWidth="11.421875" defaultRowHeight="15"/>
  <sheetData>
    <row r="1" spans="1:5" ht="38.25">
      <c r="A1" s="8" t="s">
        <v>1</v>
      </c>
      <c r="B1" s="8" t="s">
        <v>148</v>
      </c>
      <c r="C1" s="8" t="s">
        <v>2</v>
      </c>
      <c r="D1" s="9" t="s">
        <v>3</v>
      </c>
      <c r="E1" t="s">
        <v>141</v>
      </c>
    </row>
    <row r="2" spans="1:8" ht="15">
      <c r="A2" s="14">
        <v>8001189541</v>
      </c>
      <c r="B2" s="14">
        <v>800118954</v>
      </c>
      <c r="C2" s="14">
        <v>124552000</v>
      </c>
      <c r="D2" s="15" t="s">
        <v>5</v>
      </c>
      <c r="E2" t="s">
        <v>79</v>
      </c>
      <c r="F2" t="s">
        <v>80</v>
      </c>
      <c r="G2" t="s">
        <v>81</v>
      </c>
      <c r="H2" t="s">
        <v>140</v>
      </c>
    </row>
    <row r="3" spans="1:10" ht="15">
      <c r="A3" s="14">
        <v>8001240234</v>
      </c>
      <c r="B3" s="14">
        <v>800124023</v>
      </c>
      <c r="C3" s="14">
        <v>824276000</v>
      </c>
      <c r="D3" s="15" t="s">
        <v>7</v>
      </c>
      <c r="E3">
        <v>0</v>
      </c>
      <c r="F3">
        <v>0</v>
      </c>
      <c r="G3">
        <v>3081333860.6</v>
      </c>
      <c r="H3" t="s">
        <v>79</v>
      </c>
      <c r="I3" t="s">
        <v>80</v>
      </c>
      <c r="J3" t="s">
        <v>81</v>
      </c>
    </row>
    <row r="4" spans="1:10" ht="15">
      <c r="A4" s="14">
        <v>8001448299</v>
      </c>
      <c r="B4" s="14">
        <v>800144829</v>
      </c>
      <c r="C4" s="14">
        <v>821400000</v>
      </c>
      <c r="D4" s="15" t="s">
        <v>8</v>
      </c>
      <c r="E4">
        <v>0</v>
      </c>
      <c r="F4">
        <v>0</v>
      </c>
      <c r="G4">
        <v>171714544</v>
      </c>
      <c r="H4">
        <v>0</v>
      </c>
      <c r="I4">
        <v>0</v>
      </c>
      <c r="J4">
        <v>9244001580.6</v>
      </c>
    </row>
    <row r="5" spans="1:10" ht="15">
      <c r="A5" s="20">
        <v>8001631300</v>
      </c>
      <c r="B5" s="14">
        <v>800163130</v>
      </c>
      <c r="C5" s="14">
        <v>129254000</v>
      </c>
      <c r="D5" s="15" t="s">
        <v>9</v>
      </c>
      <c r="E5">
        <v>0</v>
      </c>
      <c r="F5">
        <v>0</v>
      </c>
      <c r="G5">
        <v>999857319.6666666</v>
      </c>
      <c r="H5">
        <v>0</v>
      </c>
      <c r="I5">
        <v>0</v>
      </c>
      <c r="J5">
        <v>343429088</v>
      </c>
    </row>
    <row r="6" spans="1:10" ht="15">
      <c r="A6" s="14">
        <v>8002253408</v>
      </c>
      <c r="B6" s="14">
        <v>800225340</v>
      </c>
      <c r="C6" s="14">
        <v>821700000</v>
      </c>
      <c r="D6" s="15" t="s">
        <v>10</v>
      </c>
      <c r="E6">
        <v>0</v>
      </c>
      <c r="F6">
        <v>0</v>
      </c>
      <c r="G6">
        <v>681006381.7333333</v>
      </c>
      <c r="H6">
        <v>0</v>
      </c>
      <c r="I6">
        <v>0</v>
      </c>
      <c r="J6">
        <v>2999571957.6666665</v>
      </c>
    </row>
    <row r="7" spans="1:10" ht="15">
      <c r="A7" s="14">
        <v>8002479401</v>
      </c>
      <c r="B7" s="14">
        <v>800247940</v>
      </c>
      <c r="C7" s="14">
        <v>824086000</v>
      </c>
      <c r="D7" s="15" t="s">
        <v>11</v>
      </c>
      <c r="E7">
        <v>0</v>
      </c>
      <c r="F7">
        <v>0</v>
      </c>
      <c r="G7">
        <v>594690059.4666667</v>
      </c>
      <c r="H7">
        <v>0</v>
      </c>
      <c r="I7">
        <v>0</v>
      </c>
      <c r="J7">
        <v>2043019143.7333333</v>
      </c>
    </row>
    <row r="8" spans="1:10" ht="15">
      <c r="A8" s="14"/>
      <c r="B8" s="14">
        <v>800248004</v>
      </c>
      <c r="C8" s="14">
        <v>825717000</v>
      </c>
      <c r="D8" s="15" t="s">
        <v>142</v>
      </c>
      <c r="E8">
        <v>0</v>
      </c>
      <c r="F8">
        <v>0</v>
      </c>
      <c r="G8">
        <v>122853105</v>
      </c>
      <c r="H8">
        <v>0</v>
      </c>
      <c r="I8">
        <v>0</v>
      </c>
      <c r="J8">
        <v>1784070179.4666667</v>
      </c>
    </row>
    <row r="9" spans="1:10" ht="15">
      <c r="A9" s="14">
        <v>8350003004</v>
      </c>
      <c r="B9" s="14">
        <v>835000300</v>
      </c>
      <c r="C9" s="14">
        <v>826076000</v>
      </c>
      <c r="D9" s="15" t="s">
        <v>13</v>
      </c>
      <c r="G9">
        <v>0</v>
      </c>
      <c r="H9">
        <v>0</v>
      </c>
      <c r="I9">
        <v>0</v>
      </c>
      <c r="J9">
        <v>245706210</v>
      </c>
    </row>
    <row r="10" spans="1:10" ht="15">
      <c r="A10" s="14">
        <v>8605127804</v>
      </c>
      <c r="B10" s="14">
        <v>860512780</v>
      </c>
      <c r="C10" s="14">
        <v>822000000</v>
      </c>
      <c r="D10" s="15" t="s">
        <v>15</v>
      </c>
      <c r="E10">
        <v>0</v>
      </c>
      <c r="F10">
        <v>0</v>
      </c>
      <c r="G10">
        <v>665664483</v>
      </c>
      <c r="J10">
        <v>0</v>
      </c>
    </row>
    <row r="11" spans="1:10" ht="15">
      <c r="A11" s="14">
        <v>8605251485</v>
      </c>
      <c r="B11" s="14">
        <v>860525148</v>
      </c>
      <c r="C11" s="14">
        <v>44600000</v>
      </c>
      <c r="D11" s="15" t="s">
        <v>16</v>
      </c>
      <c r="E11">
        <v>0</v>
      </c>
      <c r="F11">
        <v>0</v>
      </c>
      <c r="G11">
        <v>2057708955.6666665</v>
      </c>
      <c r="H11">
        <v>0</v>
      </c>
      <c r="I11">
        <v>0</v>
      </c>
      <c r="J11">
        <v>1996993449</v>
      </c>
    </row>
    <row r="12" spans="1:10" ht="15">
      <c r="A12" s="14">
        <v>8900004328</v>
      </c>
      <c r="B12" s="14">
        <v>890000432</v>
      </c>
      <c r="C12" s="14">
        <v>126663000</v>
      </c>
      <c r="D12" s="15" t="s">
        <v>17</v>
      </c>
      <c r="E12">
        <v>0</v>
      </c>
      <c r="F12">
        <v>0</v>
      </c>
      <c r="G12">
        <v>0</v>
      </c>
      <c r="H12">
        <v>0</v>
      </c>
      <c r="I12">
        <v>0</v>
      </c>
      <c r="J12">
        <v>6173126867.666666</v>
      </c>
    </row>
    <row r="13" spans="1:10" ht="15">
      <c r="A13" s="14">
        <v>8901022573</v>
      </c>
      <c r="B13" s="14">
        <v>890102257</v>
      </c>
      <c r="C13" s="14">
        <v>121708000</v>
      </c>
      <c r="D13" s="15" t="s">
        <v>19</v>
      </c>
      <c r="E13">
        <v>0</v>
      </c>
      <c r="F13">
        <v>0</v>
      </c>
      <c r="G13">
        <v>2606980881.666667</v>
      </c>
      <c r="H13">
        <v>0</v>
      </c>
      <c r="I13">
        <v>0</v>
      </c>
      <c r="J13">
        <v>0</v>
      </c>
    </row>
    <row r="14" spans="1:10" ht="15">
      <c r="A14" s="14">
        <v>8902012134</v>
      </c>
      <c r="B14" s="14">
        <v>890201213</v>
      </c>
      <c r="C14" s="14">
        <v>128868000</v>
      </c>
      <c r="D14" s="15" t="s">
        <v>21</v>
      </c>
      <c r="E14">
        <v>0</v>
      </c>
      <c r="F14">
        <v>0</v>
      </c>
      <c r="G14">
        <v>5714972758.666666</v>
      </c>
      <c r="H14">
        <v>0</v>
      </c>
      <c r="I14">
        <v>0</v>
      </c>
      <c r="J14">
        <v>7820942643.666667</v>
      </c>
    </row>
    <row r="15" spans="1:10" ht="15">
      <c r="A15" s="14">
        <v>8903990106</v>
      </c>
      <c r="B15" s="14">
        <v>890399010</v>
      </c>
      <c r="C15" s="14">
        <v>120676000</v>
      </c>
      <c r="D15" s="15" t="s">
        <v>23</v>
      </c>
      <c r="E15">
        <v>0</v>
      </c>
      <c r="F15">
        <v>0</v>
      </c>
      <c r="G15">
        <v>5978073925.933333</v>
      </c>
      <c r="H15">
        <v>0</v>
      </c>
      <c r="I15">
        <v>0</v>
      </c>
      <c r="J15">
        <v>17144918274.666666</v>
      </c>
    </row>
    <row r="16" spans="1:10" ht="15">
      <c r="A16" s="14">
        <v>8904801235</v>
      </c>
      <c r="B16" s="14">
        <v>890480123</v>
      </c>
      <c r="C16" s="14">
        <v>122613000</v>
      </c>
      <c r="D16" s="15" t="s">
        <v>24</v>
      </c>
      <c r="E16">
        <v>0</v>
      </c>
      <c r="F16">
        <v>0</v>
      </c>
      <c r="G16">
        <v>11282915242.266666</v>
      </c>
      <c r="H16">
        <v>0</v>
      </c>
      <c r="I16">
        <v>0</v>
      </c>
      <c r="J16">
        <v>17934221777.933334</v>
      </c>
    </row>
    <row r="17" spans="1:10" ht="15">
      <c r="A17" s="14">
        <v>8905006226</v>
      </c>
      <c r="B17" s="14">
        <v>890500622</v>
      </c>
      <c r="C17" s="14">
        <v>125354000</v>
      </c>
      <c r="D17" s="15" t="s">
        <v>25</v>
      </c>
      <c r="E17">
        <v>0</v>
      </c>
      <c r="F17">
        <v>0</v>
      </c>
      <c r="G17">
        <v>3975869910.666667</v>
      </c>
      <c r="H17">
        <v>0</v>
      </c>
      <c r="I17">
        <v>0</v>
      </c>
      <c r="J17">
        <v>33848745726.266666</v>
      </c>
    </row>
    <row r="18" spans="1:10" ht="15">
      <c r="A18" s="14">
        <v>8905015104</v>
      </c>
      <c r="B18" s="14">
        <v>890501510</v>
      </c>
      <c r="C18" s="14">
        <v>125454000</v>
      </c>
      <c r="D18" s="15" t="s">
        <v>27</v>
      </c>
      <c r="E18">
        <v>0</v>
      </c>
      <c r="F18">
        <v>0</v>
      </c>
      <c r="G18">
        <v>1707885039.6666665</v>
      </c>
      <c r="H18">
        <v>0</v>
      </c>
      <c r="I18">
        <v>0</v>
      </c>
      <c r="J18">
        <v>11927609732.666668</v>
      </c>
    </row>
    <row r="19" spans="1:10" ht="15">
      <c r="A19" s="14">
        <v>8906800622</v>
      </c>
      <c r="B19" s="14">
        <v>890680062</v>
      </c>
      <c r="C19" s="14">
        <v>127625000</v>
      </c>
      <c r="D19" s="15" t="s">
        <v>28</v>
      </c>
      <c r="E19">
        <v>0</v>
      </c>
      <c r="F19">
        <v>0</v>
      </c>
      <c r="G19">
        <v>1956264132.8666668</v>
      </c>
      <c r="H19">
        <v>0</v>
      </c>
      <c r="I19">
        <v>0</v>
      </c>
      <c r="J19">
        <v>5123655117.666666</v>
      </c>
    </row>
    <row r="20" spans="1:10" ht="15">
      <c r="A20" s="14">
        <v>8907006407</v>
      </c>
      <c r="B20" s="14">
        <v>890700640</v>
      </c>
      <c r="C20" s="14">
        <v>129373000</v>
      </c>
      <c r="D20" s="15" t="s">
        <v>30</v>
      </c>
      <c r="E20">
        <v>0</v>
      </c>
      <c r="F20">
        <v>0</v>
      </c>
      <c r="G20">
        <v>667426010.1333333</v>
      </c>
      <c r="H20">
        <v>0</v>
      </c>
      <c r="I20">
        <v>0</v>
      </c>
      <c r="J20">
        <v>5868792398.866667</v>
      </c>
    </row>
    <row r="21" spans="1:10" ht="15">
      <c r="A21" s="14">
        <v>8907009060</v>
      </c>
      <c r="B21" s="14">
        <v>890700906</v>
      </c>
      <c r="C21" s="14">
        <v>128873000</v>
      </c>
      <c r="D21" s="15" t="s">
        <v>31</v>
      </c>
      <c r="E21">
        <v>0</v>
      </c>
      <c r="F21">
        <v>0</v>
      </c>
      <c r="G21">
        <v>2284659965</v>
      </c>
      <c r="H21">
        <v>0</v>
      </c>
      <c r="I21">
        <v>0</v>
      </c>
      <c r="J21">
        <v>2002278030.1333332</v>
      </c>
    </row>
    <row r="22" spans="1:10" ht="15">
      <c r="A22" s="14">
        <v>8908010630</v>
      </c>
      <c r="B22" s="14">
        <v>890801063</v>
      </c>
      <c r="C22" s="14">
        <v>27017000</v>
      </c>
      <c r="D22" s="15" t="s">
        <v>33</v>
      </c>
      <c r="E22">
        <v>0</v>
      </c>
      <c r="F22">
        <v>0</v>
      </c>
      <c r="G22">
        <v>63845174</v>
      </c>
      <c r="H22">
        <v>0</v>
      </c>
      <c r="I22">
        <v>0</v>
      </c>
      <c r="J22">
        <v>6853979895</v>
      </c>
    </row>
    <row r="23" spans="1:10" ht="15">
      <c r="A23" s="14">
        <v>8908026784</v>
      </c>
      <c r="B23" s="14">
        <v>890802678</v>
      </c>
      <c r="C23" s="14">
        <v>825717000</v>
      </c>
      <c r="D23" s="15" t="s">
        <v>34</v>
      </c>
      <c r="E23">
        <v>992908558.2</v>
      </c>
      <c r="F23">
        <v>0</v>
      </c>
      <c r="G23">
        <v>3723281310.4666667</v>
      </c>
      <c r="H23">
        <v>0</v>
      </c>
      <c r="I23">
        <v>0</v>
      </c>
      <c r="J23">
        <v>127690348</v>
      </c>
    </row>
    <row r="24" spans="1:10" ht="15">
      <c r="A24" s="14">
        <v>8909800408</v>
      </c>
      <c r="B24" s="14">
        <v>890980040</v>
      </c>
      <c r="C24" s="14">
        <v>120205000</v>
      </c>
      <c r="D24" s="15" t="s">
        <v>36</v>
      </c>
      <c r="E24">
        <v>0</v>
      </c>
      <c r="F24">
        <v>0</v>
      </c>
      <c r="G24">
        <v>128187289</v>
      </c>
      <c r="H24">
        <v>1985817116.2</v>
      </c>
      <c r="I24">
        <v>0</v>
      </c>
      <c r="J24">
        <v>11169843930.466667</v>
      </c>
    </row>
    <row r="25" spans="1:10" ht="15">
      <c r="A25" s="14">
        <v>8909801341</v>
      </c>
      <c r="B25" s="14">
        <v>890980134</v>
      </c>
      <c r="C25" s="14">
        <v>824505000</v>
      </c>
      <c r="D25" s="15" t="s">
        <v>37</v>
      </c>
      <c r="E25">
        <v>0</v>
      </c>
      <c r="F25">
        <v>0</v>
      </c>
      <c r="G25">
        <v>15018169354.866667</v>
      </c>
      <c r="H25">
        <v>0</v>
      </c>
      <c r="I25">
        <v>0</v>
      </c>
      <c r="J25">
        <v>256374578</v>
      </c>
    </row>
    <row r="26" spans="1:10" ht="15">
      <c r="A26" s="14">
        <v>8909801501</v>
      </c>
      <c r="B26" s="14">
        <v>890980150</v>
      </c>
      <c r="C26" s="14">
        <v>824105000</v>
      </c>
      <c r="D26" s="15" t="s">
        <v>39</v>
      </c>
      <c r="E26">
        <v>0</v>
      </c>
      <c r="F26">
        <v>0</v>
      </c>
      <c r="G26">
        <v>208672338</v>
      </c>
      <c r="H26">
        <v>0</v>
      </c>
      <c r="I26">
        <v>0</v>
      </c>
      <c r="J26">
        <v>45054508064.86667</v>
      </c>
    </row>
    <row r="27" spans="1:10" ht="15">
      <c r="A27" s="14">
        <v>8910800313</v>
      </c>
      <c r="B27" s="14">
        <v>891080031</v>
      </c>
      <c r="C27" s="14">
        <v>27123000</v>
      </c>
      <c r="D27" s="15" t="s">
        <v>41</v>
      </c>
      <c r="E27">
        <v>0</v>
      </c>
      <c r="F27">
        <v>0</v>
      </c>
      <c r="G27">
        <v>128354046</v>
      </c>
      <c r="H27">
        <v>0</v>
      </c>
      <c r="I27">
        <v>0</v>
      </c>
      <c r="J27">
        <v>417344676</v>
      </c>
    </row>
    <row r="28" spans="1:10" ht="15">
      <c r="A28" s="14">
        <v>8911800842</v>
      </c>
      <c r="B28" s="14">
        <v>891180084</v>
      </c>
      <c r="C28" s="14">
        <v>26141000</v>
      </c>
      <c r="D28" s="15" t="s">
        <v>42</v>
      </c>
      <c r="E28">
        <v>1719875143.9333334</v>
      </c>
      <c r="F28">
        <v>0</v>
      </c>
      <c r="G28">
        <v>3746044366.4</v>
      </c>
      <c r="H28">
        <v>0</v>
      </c>
      <c r="I28">
        <v>0</v>
      </c>
      <c r="J28">
        <v>256708092</v>
      </c>
    </row>
    <row r="29" spans="1:10" ht="15">
      <c r="A29" s="14">
        <v>8911903461</v>
      </c>
      <c r="B29" s="14">
        <v>891190346</v>
      </c>
      <c r="C29" s="14">
        <v>26318000</v>
      </c>
      <c r="D29" s="15" t="s">
        <v>44</v>
      </c>
      <c r="E29">
        <v>0</v>
      </c>
      <c r="F29">
        <v>0</v>
      </c>
      <c r="G29">
        <v>2602200718.866667</v>
      </c>
      <c r="H29">
        <v>3439750287.9333334</v>
      </c>
      <c r="I29">
        <v>0</v>
      </c>
      <c r="J29">
        <v>11238133100.4</v>
      </c>
    </row>
    <row r="30" spans="1:10" ht="15">
      <c r="A30" s="14">
        <v>8913800335</v>
      </c>
      <c r="B30" s="14">
        <v>891380033</v>
      </c>
      <c r="C30" s="14">
        <v>211176111</v>
      </c>
      <c r="D30" s="15" t="s">
        <v>46</v>
      </c>
      <c r="E30">
        <v>0</v>
      </c>
      <c r="F30">
        <v>0</v>
      </c>
      <c r="G30">
        <v>1274216882.2666667</v>
      </c>
      <c r="H30">
        <v>0</v>
      </c>
      <c r="I30">
        <v>0</v>
      </c>
      <c r="J30">
        <v>7806602156.866667</v>
      </c>
    </row>
    <row r="31" spans="1:10" ht="15">
      <c r="A31" s="14">
        <v>8914800359</v>
      </c>
      <c r="B31" s="14">
        <v>891480035</v>
      </c>
      <c r="C31" s="14">
        <v>24666000</v>
      </c>
      <c r="D31" s="15" t="s">
        <v>47</v>
      </c>
      <c r="E31">
        <v>0</v>
      </c>
      <c r="F31">
        <v>0</v>
      </c>
      <c r="G31">
        <v>0</v>
      </c>
      <c r="H31">
        <v>0</v>
      </c>
      <c r="I31">
        <v>0</v>
      </c>
      <c r="J31">
        <v>3822650646.2666664</v>
      </c>
    </row>
    <row r="32" spans="1:10" ht="15">
      <c r="A32" s="14">
        <v>8915003192</v>
      </c>
      <c r="B32" s="14">
        <v>891500319</v>
      </c>
      <c r="C32" s="14">
        <v>27219000</v>
      </c>
      <c r="D32" s="15" t="s">
        <v>48</v>
      </c>
      <c r="E32">
        <v>264388268</v>
      </c>
      <c r="F32">
        <v>0</v>
      </c>
      <c r="G32">
        <v>4453714969.6</v>
      </c>
      <c r="H32">
        <v>0</v>
      </c>
      <c r="I32">
        <v>0</v>
      </c>
      <c r="J32">
        <v>0</v>
      </c>
    </row>
    <row r="33" spans="1:10" ht="15">
      <c r="A33" s="14">
        <v>8915007591</v>
      </c>
      <c r="B33" s="14">
        <v>891500759</v>
      </c>
      <c r="C33" s="14">
        <v>822719000</v>
      </c>
      <c r="D33" s="15" t="s">
        <v>49</v>
      </c>
      <c r="E33">
        <v>1076432589.9333334</v>
      </c>
      <c r="F33">
        <v>0</v>
      </c>
      <c r="G33">
        <v>4994354319.933333</v>
      </c>
      <c r="H33">
        <v>528776536</v>
      </c>
      <c r="I33">
        <v>0</v>
      </c>
      <c r="J33">
        <v>13361144909.6</v>
      </c>
    </row>
    <row r="34" spans="1:10" ht="15">
      <c r="A34" s="14">
        <v>8916800894</v>
      </c>
      <c r="B34" s="14">
        <v>891680089</v>
      </c>
      <c r="C34" s="14">
        <v>28327000</v>
      </c>
      <c r="D34" s="15" t="s">
        <v>51</v>
      </c>
      <c r="E34">
        <v>0</v>
      </c>
      <c r="F34">
        <v>0</v>
      </c>
      <c r="G34">
        <v>262777234</v>
      </c>
      <c r="H34">
        <v>2152865179.9333334</v>
      </c>
      <c r="I34">
        <v>0</v>
      </c>
      <c r="J34">
        <v>14983062959.933334</v>
      </c>
    </row>
    <row r="35" spans="1:10" ht="15">
      <c r="A35" s="14">
        <v>8917019320</v>
      </c>
      <c r="B35" s="14">
        <v>891701932</v>
      </c>
      <c r="C35" s="14">
        <v>823847000</v>
      </c>
      <c r="D35" s="15" t="s">
        <v>52</v>
      </c>
      <c r="E35">
        <v>95786696</v>
      </c>
      <c r="F35">
        <v>0</v>
      </c>
      <c r="G35">
        <v>2193758048.866667</v>
      </c>
      <c r="H35">
        <v>0</v>
      </c>
      <c r="I35">
        <v>0</v>
      </c>
      <c r="J35">
        <v>525554468</v>
      </c>
    </row>
    <row r="36" spans="1:10" ht="15">
      <c r="A36" s="14">
        <v>8917801118</v>
      </c>
      <c r="B36" s="14">
        <v>891780111</v>
      </c>
      <c r="C36" s="14">
        <v>121647000</v>
      </c>
      <c r="D36" s="15" t="s">
        <v>54</v>
      </c>
      <c r="E36">
        <v>0</v>
      </c>
      <c r="F36">
        <v>0</v>
      </c>
      <c r="G36">
        <v>159276571</v>
      </c>
      <c r="H36">
        <v>191573392</v>
      </c>
      <c r="I36">
        <v>0</v>
      </c>
      <c r="J36">
        <v>6581274146.866667</v>
      </c>
    </row>
    <row r="37" spans="1:10" ht="15">
      <c r="A37" s="14">
        <v>8918002604</v>
      </c>
      <c r="B37" s="14">
        <v>891800260</v>
      </c>
      <c r="C37" s="14">
        <v>20615000</v>
      </c>
      <c r="D37" s="15" t="s">
        <v>55</v>
      </c>
      <c r="E37">
        <v>0</v>
      </c>
      <c r="F37">
        <v>0</v>
      </c>
      <c r="G37">
        <v>2426696944</v>
      </c>
      <c r="H37">
        <v>0</v>
      </c>
      <c r="I37">
        <v>0</v>
      </c>
      <c r="J37">
        <v>318553142</v>
      </c>
    </row>
    <row r="38" spans="1:10" ht="15">
      <c r="A38" s="14">
        <v>8918003301</v>
      </c>
      <c r="B38" s="14">
        <v>891800330</v>
      </c>
      <c r="C38" s="14">
        <v>27615000</v>
      </c>
      <c r="D38" s="15" t="s">
        <v>57</v>
      </c>
      <c r="E38">
        <v>0</v>
      </c>
      <c r="F38">
        <v>0</v>
      </c>
      <c r="G38">
        <v>393245961</v>
      </c>
      <c r="H38">
        <v>0</v>
      </c>
      <c r="I38">
        <v>0</v>
      </c>
      <c r="J38">
        <v>7280090832</v>
      </c>
    </row>
    <row r="39" spans="1:10" ht="15">
      <c r="A39" s="14">
        <v>8919008530</v>
      </c>
      <c r="B39" s="14">
        <v>891900853</v>
      </c>
      <c r="C39" s="14">
        <v>124876000</v>
      </c>
      <c r="D39" s="15" t="s">
        <v>58</v>
      </c>
      <c r="E39">
        <v>0</v>
      </c>
      <c r="F39">
        <v>0</v>
      </c>
      <c r="G39">
        <v>5987067065.333333</v>
      </c>
      <c r="H39">
        <v>0</v>
      </c>
      <c r="I39">
        <v>0</v>
      </c>
      <c r="J39">
        <v>786491922</v>
      </c>
    </row>
    <row r="40" spans="1:10" ht="15">
      <c r="A40" s="14">
        <v>8920007573</v>
      </c>
      <c r="B40" s="14">
        <v>892000757</v>
      </c>
      <c r="C40" s="14">
        <v>28450000</v>
      </c>
      <c r="D40" s="15" t="s">
        <v>59</v>
      </c>
      <c r="E40">
        <v>0</v>
      </c>
      <c r="F40">
        <v>0</v>
      </c>
      <c r="G40">
        <v>118775967.26666667</v>
      </c>
      <c r="H40">
        <v>0</v>
      </c>
      <c r="I40">
        <v>0</v>
      </c>
      <c r="J40">
        <v>17961201195.333332</v>
      </c>
    </row>
    <row r="41" spans="1:10" ht="15">
      <c r="A41" s="14">
        <v>8921150294</v>
      </c>
      <c r="B41" s="14">
        <v>892115029</v>
      </c>
      <c r="C41" s="14">
        <v>129444000</v>
      </c>
      <c r="D41" s="15" t="s">
        <v>61</v>
      </c>
      <c r="E41">
        <v>0</v>
      </c>
      <c r="F41">
        <v>0</v>
      </c>
      <c r="G41">
        <v>1428516765.6666667</v>
      </c>
      <c r="H41">
        <v>0</v>
      </c>
      <c r="I41">
        <v>0</v>
      </c>
      <c r="J41">
        <v>356327903.26666665</v>
      </c>
    </row>
    <row r="42" spans="1:10" ht="15">
      <c r="A42" s="14">
        <v>8922003239</v>
      </c>
      <c r="B42" s="14">
        <v>892200323</v>
      </c>
      <c r="C42" s="14">
        <v>128870000</v>
      </c>
      <c r="D42" s="15" t="s">
        <v>63</v>
      </c>
      <c r="E42">
        <v>0</v>
      </c>
      <c r="F42">
        <v>0</v>
      </c>
      <c r="G42">
        <v>1058188233.8666667</v>
      </c>
      <c r="H42">
        <v>0</v>
      </c>
      <c r="I42">
        <v>0</v>
      </c>
      <c r="J42">
        <v>4285550295.666667</v>
      </c>
    </row>
    <row r="43" spans="1:10" ht="15">
      <c r="A43" s="14">
        <v>8923002856</v>
      </c>
      <c r="B43" s="14">
        <v>892300285</v>
      </c>
      <c r="C43" s="14">
        <v>821920000</v>
      </c>
      <c r="D43" s="15" t="s">
        <v>65</v>
      </c>
      <c r="E43">
        <v>0</v>
      </c>
      <c r="F43">
        <v>0</v>
      </c>
      <c r="G43">
        <v>990421501.6666666</v>
      </c>
      <c r="H43">
        <v>0</v>
      </c>
      <c r="I43">
        <v>0</v>
      </c>
      <c r="J43">
        <v>3174564701.866667</v>
      </c>
    </row>
    <row r="44" spans="1:10" ht="15">
      <c r="A44" s="20">
        <v>8999990633</v>
      </c>
      <c r="B44" s="14">
        <v>899999063</v>
      </c>
      <c r="C44" s="20">
        <v>27400000</v>
      </c>
      <c r="D44" s="21" t="s">
        <v>66</v>
      </c>
      <c r="E44">
        <v>0</v>
      </c>
      <c r="F44">
        <v>0</v>
      </c>
      <c r="G44">
        <v>1376653679.4666667</v>
      </c>
      <c r="H44">
        <v>0</v>
      </c>
      <c r="I44">
        <v>0</v>
      </c>
      <c r="J44">
        <v>2971264505.6666665</v>
      </c>
    </row>
    <row r="45" spans="1:10" ht="15">
      <c r="A45" s="14">
        <v>8999991244</v>
      </c>
      <c r="B45" s="14">
        <v>899999124</v>
      </c>
      <c r="C45" s="14">
        <v>27500000</v>
      </c>
      <c r="D45" s="15" t="s">
        <v>67</v>
      </c>
      <c r="E45">
        <v>10265689102</v>
      </c>
      <c r="F45">
        <v>0</v>
      </c>
      <c r="G45">
        <v>31948198810.066666</v>
      </c>
      <c r="H45">
        <v>0</v>
      </c>
      <c r="I45">
        <v>0</v>
      </c>
      <c r="J45">
        <v>4129961039.4666667</v>
      </c>
    </row>
    <row r="46" spans="1:10" ht="15">
      <c r="A46" s="14">
        <v>8999992307</v>
      </c>
      <c r="B46" s="14">
        <v>899999230</v>
      </c>
      <c r="C46" s="14">
        <v>222711001</v>
      </c>
      <c r="D46" s="15" t="s">
        <v>68</v>
      </c>
      <c r="E46">
        <v>0</v>
      </c>
      <c r="F46">
        <v>0</v>
      </c>
      <c r="G46">
        <v>3155181017.2</v>
      </c>
      <c r="H46">
        <v>20531378204</v>
      </c>
      <c r="I46">
        <v>0</v>
      </c>
      <c r="J46">
        <v>95844596430.06667</v>
      </c>
    </row>
    <row r="47" spans="1:10" ht="15">
      <c r="A47" s="14">
        <v>8020110655</v>
      </c>
      <c r="B47" s="14">
        <v>802011065</v>
      </c>
      <c r="C47" s="14">
        <v>64500000</v>
      </c>
      <c r="D47" s="15" t="s">
        <v>69</v>
      </c>
      <c r="E47">
        <v>0</v>
      </c>
      <c r="F47">
        <v>0</v>
      </c>
      <c r="G47">
        <v>890115764.0666666</v>
      </c>
      <c r="H47">
        <v>0</v>
      </c>
      <c r="I47">
        <v>0</v>
      </c>
      <c r="J47">
        <v>9465543051.2</v>
      </c>
    </row>
    <row r="48" spans="1:10" ht="15">
      <c r="A48" s="14">
        <v>8904800545</v>
      </c>
      <c r="B48" s="14">
        <v>890480054</v>
      </c>
      <c r="C48" s="14">
        <v>824613000</v>
      </c>
      <c r="D48" s="15" t="s">
        <v>71</v>
      </c>
      <c r="E48">
        <v>0</v>
      </c>
      <c r="F48">
        <v>0</v>
      </c>
      <c r="G48">
        <v>167905996</v>
      </c>
      <c r="H48">
        <v>0</v>
      </c>
      <c r="I48">
        <v>0</v>
      </c>
      <c r="J48">
        <v>2670347294.0666666</v>
      </c>
    </row>
    <row r="49" spans="1:10" ht="15">
      <c r="A49" s="14">
        <v>8909801531</v>
      </c>
      <c r="B49" s="14">
        <v>890980153</v>
      </c>
      <c r="C49" s="14">
        <v>821505000</v>
      </c>
      <c r="D49" s="15" t="s">
        <v>73</v>
      </c>
      <c r="E49">
        <v>0</v>
      </c>
      <c r="F49">
        <v>0</v>
      </c>
      <c r="G49">
        <v>207704043</v>
      </c>
      <c r="H49">
        <v>0</v>
      </c>
      <c r="I49">
        <v>0</v>
      </c>
      <c r="J49">
        <v>335811992</v>
      </c>
    </row>
    <row r="50" spans="1:10" ht="15">
      <c r="A50" s="24">
        <v>8909801121</v>
      </c>
      <c r="B50" s="14">
        <v>890980112</v>
      </c>
      <c r="C50" s="24">
        <v>218805088</v>
      </c>
      <c r="D50" s="25" t="s">
        <v>75</v>
      </c>
      <c r="E50">
        <v>0</v>
      </c>
      <c r="F50">
        <v>0</v>
      </c>
      <c r="G50">
        <v>494392467</v>
      </c>
      <c r="H50">
        <v>0</v>
      </c>
      <c r="I50">
        <v>0</v>
      </c>
      <c r="J50">
        <v>415408086</v>
      </c>
    </row>
    <row r="51" spans="1:10" ht="15.75" thickBot="1">
      <c r="A51" s="26">
        <v>8905015784</v>
      </c>
      <c r="B51" s="14">
        <v>890501578</v>
      </c>
      <c r="C51" s="27"/>
      <c r="D51" s="28" t="s">
        <v>76</v>
      </c>
      <c r="E51">
        <v>0</v>
      </c>
      <c r="F51">
        <v>0</v>
      </c>
      <c r="G51">
        <v>0</v>
      </c>
      <c r="H51">
        <v>0</v>
      </c>
      <c r="I51">
        <v>0</v>
      </c>
      <c r="J51">
        <v>988784934</v>
      </c>
    </row>
    <row r="52" spans="1:10" ht="15">
      <c r="A52" s="26">
        <v>8919028110</v>
      </c>
      <c r="B52" s="14">
        <v>891902811</v>
      </c>
      <c r="C52" s="60">
        <v>824376000</v>
      </c>
      <c r="D52" s="28" t="s">
        <v>77</v>
      </c>
      <c r="G52">
        <v>174590931</v>
      </c>
      <c r="H52">
        <v>0</v>
      </c>
      <c r="I52">
        <v>0</v>
      </c>
      <c r="J52">
        <v>0</v>
      </c>
    </row>
    <row r="53" spans="7:10" ht="15">
      <c r="G53">
        <v>222657248</v>
      </c>
      <c r="H53">
        <v>0</v>
      </c>
      <c r="I53">
        <v>0</v>
      </c>
      <c r="J53">
        <v>349181862</v>
      </c>
    </row>
    <row r="54" spans="8:10" ht="15">
      <c r="H54">
        <v>0</v>
      </c>
      <c r="I54">
        <v>0</v>
      </c>
      <c r="J54">
        <v>445314496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19" sqref="E19"/>
    </sheetView>
  </sheetViews>
  <sheetFormatPr defaultColWidth="11.421875" defaultRowHeight="15"/>
  <sheetData>
    <row r="1" ht="15">
      <c r="A1" s="15" t="s">
        <v>33</v>
      </c>
    </row>
    <row r="2" ht="15">
      <c r="A2" s="15" t="s">
        <v>41</v>
      </c>
    </row>
    <row r="3" ht="15">
      <c r="A3" s="15" t="s">
        <v>47</v>
      </c>
    </row>
    <row r="4" ht="15">
      <c r="A4" s="15" t="s">
        <v>48</v>
      </c>
    </row>
    <row r="5" ht="15">
      <c r="A5" s="15" t="s">
        <v>51</v>
      </c>
    </row>
    <row r="6" ht="15">
      <c r="A6" s="2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Carolina María Hormaza Caro</cp:lastModifiedBy>
  <dcterms:created xsi:type="dcterms:W3CDTF">2012-01-13T14:38:35Z</dcterms:created>
  <dcterms:modified xsi:type="dcterms:W3CDTF">2013-10-18T19:17:07Z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