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895" windowHeight="7575" activeTab="1"/>
  </bookViews>
  <sheets>
    <sheet name="CGN001 SALDOS SIN CONSOLIDAR" sheetId="1" r:id="rId1"/>
    <sheet name="CGN001 SALDOS CONSOLIDADO" sheetId="2" r:id="rId2"/>
  </sheets>
  <definedNames/>
  <calcPr fullCalcOnLoad="1"/>
</workbook>
</file>

<file path=xl/sharedStrings.xml><?xml version="1.0" encoding="utf-8"?>
<sst xmlns="http://schemas.openxmlformats.org/spreadsheetml/2006/main" count="1473" uniqueCount="569">
  <si>
    <t>DEPARTAMENTO</t>
  </si>
  <si>
    <t>CUNDINAMARCA</t>
  </si>
  <si>
    <t xml:space="preserve"> </t>
  </si>
  <si>
    <t>Modelo: CGN-96-001</t>
  </si>
  <si>
    <t>MUNICIPIO</t>
  </si>
  <si>
    <t>BOGOTA D.C.</t>
  </si>
  <si>
    <t>SIN CONSOLIDAR</t>
  </si>
  <si>
    <t>ENTIDAD</t>
  </si>
  <si>
    <t>MINISTERIO DE EDUCACION NACIONAL</t>
  </si>
  <si>
    <t xml:space="preserve">CODIGO </t>
  </si>
  <si>
    <t>011300000</t>
  </si>
  <si>
    <t>FECHA DE CORTE</t>
  </si>
  <si>
    <t>31/03/2004</t>
  </si>
  <si>
    <t>VALORES MILES PESOS</t>
  </si>
  <si>
    <t>NOMBRE</t>
  </si>
  <si>
    <t>CORRIENTE</t>
  </si>
  <si>
    <t>NO CORRIENTE</t>
  </si>
  <si>
    <t>TOTAL SALDO</t>
  </si>
  <si>
    <t>ACTIVO</t>
  </si>
  <si>
    <t>EFECTIVO</t>
  </si>
  <si>
    <t>CAJA</t>
  </si>
  <si>
    <t>Caja Menor</t>
  </si>
  <si>
    <t>BANCOS Y CORPORACIONES</t>
  </si>
  <si>
    <t>Cuentas corrientes Bancarias</t>
  </si>
  <si>
    <t>Otros Depositos</t>
  </si>
  <si>
    <t>FONDOS ESPECIALES</t>
  </si>
  <si>
    <t>Cuenta Corriente Bancaria</t>
  </si>
  <si>
    <t>Cuentas de ahorro de valor constante</t>
  </si>
  <si>
    <t>INVERSIONES</t>
  </si>
  <si>
    <t>INVERSIONES ADMON DE LIQUIDEZ RENTA FIJA</t>
  </si>
  <si>
    <t xml:space="preserve">Titulos de Tesorería TES  </t>
  </si>
  <si>
    <t>Certificados de Depósito a Término</t>
  </si>
  <si>
    <t>INVERSIONES PATRIMONIALES CONTROLANTES</t>
  </si>
  <si>
    <t>En Sociedades de Economia Mixta</t>
  </si>
  <si>
    <t>En otras entidades de nivel territorial</t>
  </si>
  <si>
    <t>DEUDORES</t>
  </si>
  <si>
    <t>INGRESOS NO TRIBUTARIOS</t>
  </si>
  <si>
    <t>Otros deudores por ingresos no tributarios</t>
  </si>
  <si>
    <t>Escuelas Industriales e Institutos Técnicos</t>
  </si>
  <si>
    <t>Junta Central de Contadores</t>
  </si>
  <si>
    <t>PRESTAMOS CONCEDIDOS</t>
  </si>
  <si>
    <t>Otros prestamos concedidos</t>
  </si>
  <si>
    <t>AVANCES Y ANTICIPOS ENTREGADOS</t>
  </si>
  <si>
    <t>Anticipos sobre Convenios y Acuerdos</t>
  </si>
  <si>
    <t>Anticipos a entidades Oficiales</t>
  </si>
  <si>
    <t>Anticipos para Adquisición de Bienes y Servicios</t>
  </si>
  <si>
    <t>Anticipos para Proyectos de Inversión</t>
  </si>
  <si>
    <t>Otros Avances y Anticipos</t>
  </si>
  <si>
    <t>DEPOSITOS ENTREGADOS</t>
  </si>
  <si>
    <t>Depósitos Judiciales</t>
  </si>
  <si>
    <t>En administración</t>
  </si>
  <si>
    <t>OTROS DEUDORES</t>
  </si>
  <si>
    <t>Rendimiento de Inversion</t>
  </si>
  <si>
    <t>Embargos judiciales</t>
  </si>
  <si>
    <t>Otros Deudores</t>
  </si>
  <si>
    <t>PROVISION PARA DEUDORES CR</t>
  </si>
  <si>
    <t>Rentas Parafiscales</t>
  </si>
  <si>
    <t>Otros deudores</t>
  </si>
  <si>
    <t>PROPIEDADES PLANTA Y EQUIPO</t>
  </si>
  <si>
    <t>TERRENOS</t>
  </si>
  <si>
    <t>Urbanos</t>
  </si>
  <si>
    <t>Rurales</t>
  </si>
  <si>
    <t>CONSTRUCCIONES EN CURSO</t>
  </si>
  <si>
    <t>Redes, Líneas y Cables</t>
  </si>
  <si>
    <t>Otras construcciones en curso</t>
  </si>
  <si>
    <t>MAQUIN. PLANTA Y EQUIP.DE MON</t>
  </si>
  <si>
    <t>Equipo  de comuniación y comput.</t>
  </si>
  <si>
    <t>PROPIEDADES, PLANTA Y EQUIPO EN TRANSITO</t>
  </si>
  <si>
    <t>Equipo de Comunicación y Computación</t>
  </si>
  <si>
    <t>BIENES MUEBLES EN BODEGA</t>
  </si>
  <si>
    <t>Maquinaria y Equipo</t>
  </si>
  <si>
    <t>Equipo Médico y Científico</t>
  </si>
  <si>
    <t>Muebles, Enseres y Equipo de Oficina</t>
  </si>
  <si>
    <t>Equipo de transporte traccion elevacion</t>
  </si>
  <si>
    <t>Equipo de Comedor y Cocina Desp y Hot</t>
  </si>
  <si>
    <t>Ajuste por inflacion</t>
  </si>
  <si>
    <t>EDIFICACIONES</t>
  </si>
  <si>
    <t>Edificios y Casas</t>
  </si>
  <si>
    <t>MAQUINARIA Y EQUIPO</t>
  </si>
  <si>
    <t>Equipo de Construcción</t>
  </si>
  <si>
    <t>Maquinaria Industrial</t>
  </si>
  <si>
    <t>Equipo de Música</t>
  </si>
  <si>
    <t>Equipo de Recreación y Deportes</t>
  </si>
  <si>
    <t>Armamento de Vigilancia</t>
  </si>
  <si>
    <t>Herramientas y Accesorios</t>
  </si>
  <si>
    <t>Otros maquinaria y equipo</t>
  </si>
  <si>
    <t>EQUIPO MEDICO Y CIENTIFICO</t>
  </si>
  <si>
    <t>Equipo de Urgencias</t>
  </si>
  <si>
    <t>MUEBLES ENSERES Y EQUIPOS DE OFICINA</t>
  </si>
  <si>
    <t>Muebles y Enseres</t>
  </si>
  <si>
    <t>Equipos y Maquinas de Oficina</t>
  </si>
  <si>
    <t>Otros muebles enseres y equipo de oficina</t>
  </si>
  <si>
    <t>Ajuste por inflación</t>
  </si>
  <si>
    <t>EQUIPOS DE COMUNICACION Y COMPUTACION</t>
  </si>
  <si>
    <t>Equipos de Comunicación</t>
  </si>
  <si>
    <t>Equipos de Computación</t>
  </si>
  <si>
    <t>líneas telefónicas</t>
  </si>
  <si>
    <t>Otros equipos comunicación y computación</t>
  </si>
  <si>
    <t>Ajuste por  inflacion</t>
  </si>
  <si>
    <t>EQUIP DE TRANS, TRACCION Y ELEVA.</t>
  </si>
  <si>
    <t>Terrestre</t>
  </si>
  <si>
    <t>EQ.COMEDOR COCINA DESPENSA Y HOTELERIA</t>
  </si>
  <si>
    <t>Maquinaria y Equipo de Restaurante y caf</t>
  </si>
  <si>
    <t>DEPRECIACION ACUMULADA CR</t>
  </si>
  <si>
    <t>Edificaciones</t>
  </si>
  <si>
    <t>Equipo Cientifico</t>
  </si>
  <si>
    <t>Muebles y Enseres y Equipo de Oficina</t>
  </si>
  <si>
    <t>Equipo de Transp. Tracc. y Elevación</t>
  </si>
  <si>
    <t>Equipo de comerdor cocina despensa y hoteleriá</t>
  </si>
  <si>
    <t>OTROS ACTIVOS</t>
  </si>
  <si>
    <t>GASTOS PAGAS POR ANTICIPADO</t>
  </si>
  <si>
    <t>Seguros</t>
  </si>
  <si>
    <t>Arrendamientos</t>
  </si>
  <si>
    <t>Impresos, publicaciones, suscipciones y afiliaciones</t>
  </si>
  <si>
    <t>Servicios</t>
  </si>
  <si>
    <t>Otros Gastos Pagados por Anticipado</t>
  </si>
  <si>
    <t>CARGOS DIFERIDOS</t>
  </si>
  <si>
    <t>Materiales y Suministros</t>
  </si>
  <si>
    <t>Material Quirúrgico</t>
  </si>
  <si>
    <t>Dotación a Trabajadores</t>
  </si>
  <si>
    <t>Estudios y Proyectos</t>
  </si>
  <si>
    <t>Gastos de Desarrollo</t>
  </si>
  <si>
    <t>Combustibles y Lubricantes</t>
  </si>
  <si>
    <t>Capacitación, Bienestar Social y Estímulos</t>
  </si>
  <si>
    <t>Otros Cargos Diferidos</t>
  </si>
  <si>
    <t>INVERSION SOCIAL DIFERIDA</t>
  </si>
  <si>
    <t>Educación arte y Cultura</t>
  </si>
  <si>
    <t>BIENES ENTREGADOS A TERCEROS</t>
  </si>
  <si>
    <t>Bienes Muebles en Comodato</t>
  </si>
  <si>
    <t>AMORTIZ.  ACUM, BS. ENTREG. TERC. (CR)</t>
  </si>
  <si>
    <t>Ajustes por inflación</t>
  </si>
  <si>
    <t>RESPONSABILIDADES</t>
  </si>
  <si>
    <t>Responsabilidades Fiscales</t>
  </si>
  <si>
    <t>Responsabilidades en Proceso Internas</t>
  </si>
  <si>
    <t>Responsabilidades en Procesos - Autoridad Competente</t>
  </si>
  <si>
    <t>PROV. PARA RESPONSABILIDADES  (CR)</t>
  </si>
  <si>
    <t>Responsabilidades en Proceso</t>
  </si>
  <si>
    <t>BIENES DE ARTE Y CULTURA</t>
  </si>
  <si>
    <t>Libros y publicaicones de inves y consul</t>
  </si>
  <si>
    <t>Ajustes por Inflación</t>
  </si>
  <si>
    <t>PROV. BIENES DE ARTE Y CULTURA</t>
  </si>
  <si>
    <t>INTANGIBLES</t>
  </si>
  <si>
    <t>Licencias</t>
  </si>
  <si>
    <t>Software</t>
  </si>
  <si>
    <t>AMORTIZACION ACUMULADA INTANGIBLES</t>
  </si>
  <si>
    <t>PRINCIPAL Y SUBALTERNA</t>
  </si>
  <si>
    <t>Fondos transferidos</t>
  </si>
  <si>
    <t>BIENES Y DERECHOS EN INVESTIGACION ADTIVA</t>
  </si>
  <si>
    <t>Bancos y Corporaciones</t>
  </si>
  <si>
    <t>PROV. PARA BIENES Y DERECHOS EN INVEST. ADTIVA</t>
  </si>
  <si>
    <t>VALORIZACIONES</t>
  </si>
  <si>
    <t>Muebles, enseres y Equipo de Oficina</t>
  </si>
  <si>
    <t>Equipos de Comunicación y Computación</t>
  </si>
  <si>
    <t>Equipo de Transporte, Tracción y Elevación</t>
  </si>
  <si>
    <t>Equipos de Comedor, Cocina, Despensa y Hoteleria</t>
  </si>
  <si>
    <t>PASIVO</t>
  </si>
  <si>
    <t>OPERACIONES DE CREDITO PUBLICO</t>
  </si>
  <si>
    <t>PRESTAMOS GUBERNAMENTALES DE LARGO PLAZO</t>
  </si>
  <si>
    <t>Préstamos al Gobierno General Nacional</t>
  </si>
  <si>
    <t>CUENTAS POR PAGAR</t>
  </si>
  <si>
    <t>ADQUISICION DE BIENES Y SERVICIOS</t>
  </si>
  <si>
    <t>Bienes y servicios</t>
  </si>
  <si>
    <t>Proyectos de Inversión</t>
  </si>
  <si>
    <t>TRANSFERENCIAS</t>
  </si>
  <si>
    <t>Transferencias por convenios con el sec priv</t>
  </si>
  <si>
    <t>Corrientes al Gobierno General</t>
  </si>
  <si>
    <t>Transferencias Corrientes a las empresa no financieras</t>
  </si>
  <si>
    <t>Situado Fiscal</t>
  </si>
  <si>
    <t>Transferencias de Capital al gobierno central</t>
  </si>
  <si>
    <t>Transferencias giradas al Exterior</t>
  </si>
  <si>
    <t>Sistema general de participación</t>
  </si>
  <si>
    <t>ACREEDORES</t>
  </si>
  <si>
    <t>Comisiones honorarios y servicios</t>
  </si>
  <si>
    <t>Servicios públicos</t>
  </si>
  <si>
    <t>Suscripciones</t>
  </si>
  <si>
    <t>Viáticos y Gastos de Viaje</t>
  </si>
  <si>
    <t>Saldos a favor de beneficiarios</t>
  </si>
  <si>
    <t>Aportes a fondos pensionales</t>
  </si>
  <si>
    <t>Aportes a seguridad social</t>
  </si>
  <si>
    <t>Aportes al ICBF SENA CAJAS DE COMP.</t>
  </si>
  <si>
    <t>Sindicatos</t>
  </si>
  <si>
    <t>Cooperativas</t>
  </si>
  <si>
    <t>Fondos de Empleados</t>
  </si>
  <si>
    <t>Embargos Judiciales</t>
  </si>
  <si>
    <t>Riesgos profesionales</t>
  </si>
  <si>
    <t>Fondos de Solidaridad y Garantia en salud</t>
  </si>
  <si>
    <t>Libranzas</t>
  </si>
  <si>
    <t>Aportes a esc inds ints tecnicos y Esap</t>
  </si>
  <si>
    <t>Otros Acreedores</t>
  </si>
  <si>
    <t>SUBSIDIOS ASIGNADOS</t>
  </si>
  <si>
    <t>Educación</t>
  </si>
  <si>
    <t>RETENCION EN LA FUENTE E IMTPS DE TIMBRE</t>
  </si>
  <si>
    <t>Salarios y pagos laborales</t>
  </si>
  <si>
    <t>Sentencias y Conciliaciones</t>
  </si>
  <si>
    <t>Honorarios</t>
  </si>
  <si>
    <t>Comisiones</t>
  </si>
  <si>
    <t>Rendimiento financieros</t>
  </si>
  <si>
    <t>Compras</t>
  </si>
  <si>
    <t>Pagos al Exterior</t>
  </si>
  <si>
    <t>Impto a las ventas retenido por consignar</t>
  </si>
  <si>
    <t>RETENCION DE IMPUESTO INDU CIO POR PAG ICA</t>
  </si>
  <si>
    <t>Retención por compras</t>
  </si>
  <si>
    <t>IMPUESTOS CONTRIBUCIONES Y TASAS ´POR P.</t>
  </si>
  <si>
    <t>Predial Unificado</t>
  </si>
  <si>
    <t>Valorización</t>
  </si>
  <si>
    <t>Contribuciones</t>
  </si>
  <si>
    <t>Impuestos sobre vehiculos automotores</t>
  </si>
  <si>
    <t>Otros Impuestos</t>
  </si>
  <si>
    <t>CREDITOS JUDICIALES</t>
  </si>
  <si>
    <t>OBLIGACIONES LABORALES</t>
  </si>
  <si>
    <t>SALARIOS Y PRESTACIONES SOCIALES</t>
  </si>
  <si>
    <t>Nomina por pagar</t>
  </si>
  <si>
    <t>Cesantias</t>
  </si>
  <si>
    <t>Vacaciones</t>
  </si>
  <si>
    <t>Prima de Vacaciones</t>
  </si>
  <si>
    <t>Prima de Servicios</t>
  </si>
  <si>
    <t>Prima de Navidad</t>
  </si>
  <si>
    <t>Bonificaciones</t>
  </si>
  <si>
    <t>PASIVOS ESTIMADOS</t>
  </si>
  <si>
    <t>PROVISION PARA CONTINGENCIAS</t>
  </si>
  <si>
    <t>Litigios o demandas</t>
  </si>
  <si>
    <t>PROVISIÓN PARA PRESTACIONES SOCIALES</t>
  </si>
  <si>
    <t>OTROS PASIVOS</t>
  </si>
  <si>
    <t>INGRESOS RECIBIDOS POR ANTICIPADO</t>
  </si>
  <si>
    <t>Otros Ingresos recibidos por anticipado</t>
  </si>
  <si>
    <t>PATRIMONIO</t>
  </si>
  <si>
    <t>HACIENDA PUBLICA</t>
  </si>
  <si>
    <t>CAPITAL FISCAL</t>
  </si>
  <si>
    <t>De la Nación</t>
  </si>
  <si>
    <t>RESULTADO DEL EJERCICIO</t>
  </si>
  <si>
    <t>Excedente del Ejercicio</t>
  </si>
  <si>
    <t>Déficit del Ejercicio</t>
  </si>
  <si>
    <t>SUPERAVIT POR VALORIZACION</t>
  </si>
  <si>
    <t>Propiedad planta y equipo</t>
  </si>
  <si>
    <t>Equipo de Transporte Tracción y elevación</t>
  </si>
  <si>
    <t xml:space="preserve">SUPERAVIT POR METODO DE PARTIC </t>
  </si>
  <si>
    <t>En Entidades Desentralizadas del Gobierno General</t>
  </si>
  <si>
    <t>En otras entidades del nivel territorial</t>
  </si>
  <si>
    <t>SUPERAVIT POR DONACION</t>
  </si>
  <si>
    <t>En Dinero</t>
  </si>
  <si>
    <t>En Especie</t>
  </si>
  <si>
    <t>PATRIMONIO PUBLICO INCORPORADO</t>
  </si>
  <si>
    <t>Inventarios</t>
  </si>
  <si>
    <t>Otros Activos</t>
  </si>
  <si>
    <t>REVALORIZACION HACIENDA PUBLICA</t>
  </si>
  <si>
    <t>Capital Fiscal</t>
  </si>
  <si>
    <t>Superavit por Donación</t>
  </si>
  <si>
    <t>AJUSTES POR INFLACION</t>
  </si>
  <si>
    <t>Otros activos</t>
  </si>
  <si>
    <t>Patrimonio</t>
  </si>
  <si>
    <t>Depreciacion acumulada DB</t>
  </si>
  <si>
    <t>amortizacion acumulada DB</t>
  </si>
  <si>
    <t>INGRESOS</t>
  </si>
  <si>
    <t>INGRESOS FISCALES</t>
  </si>
  <si>
    <t>NO TRIBUTARIOS</t>
  </si>
  <si>
    <t>Tasas</t>
  </si>
  <si>
    <t>Multas</t>
  </si>
  <si>
    <t>Pliegos de licitaciones</t>
  </si>
  <si>
    <t>Otros Ingresos no tributarios</t>
  </si>
  <si>
    <t>INGRESOS POR FONDOS ESPECIALES</t>
  </si>
  <si>
    <t>Escuelas Industriales e Inst. Técnicos Ley 21/82</t>
  </si>
  <si>
    <t>Otros Fondos</t>
  </si>
  <si>
    <t>DEVOLUCIONES Y DESCUENTOS</t>
  </si>
  <si>
    <t>Ingresos no tributarios</t>
  </si>
  <si>
    <t>Ingresos por Fondos Especiales</t>
  </si>
  <si>
    <t>TRANSFERENCIAS RECIBIDAS</t>
  </si>
  <si>
    <t>Transferencias corrientes del gobierno general</t>
  </si>
  <si>
    <t>Nacional Admon Central</t>
  </si>
  <si>
    <t>OPERACIONES INTERINSTITUCIONALES</t>
  </si>
  <si>
    <t>APORTES Y TRANSPASOS DE FONDOS RECIBIDOS</t>
  </si>
  <si>
    <t>Gastos de Personal</t>
  </si>
  <si>
    <t>Gastos Generales</t>
  </si>
  <si>
    <t>Programas de Inversión</t>
  </si>
  <si>
    <t>Transferencias Corrientes</t>
  </si>
  <si>
    <t>Transferencias de capital</t>
  </si>
  <si>
    <t>OPERACIONES DE ENLACE CON SITUACION F.</t>
  </si>
  <si>
    <t>Recursos de Crédito Externo</t>
  </si>
  <si>
    <t>Otros Recursos de Capital</t>
  </si>
  <si>
    <t>OPERACIONES DE ENLACE SIN SITUACION DE FONDOS</t>
  </si>
  <si>
    <t>Cuota de Auditaje</t>
  </si>
  <si>
    <t>Desembolso de crédito externo no monetizado</t>
  </si>
  <si>
    <t>Otras Operaciones de enlace sin situación de Fondos</t>
  </si>
  <si>
    <t>OPERACIONES DE TRASP.DE BIENES DERECHOS</t>
  </si>
  <si>
    <t>Bienes Recibidos</t>
  </si>
  <si>
    <t>OTROS INGRESOS</t>
  </si>
  <si>
    <t>FINANCIEROS</t>
  </si>
  <si>
    <t>Intereses y rendimientos de deudores</t>
  </si>
  <si>
    <t>Intereses  sobre depósitos</t>
  </si>
  <si>
    <t>Utilidad por Valoración a precios de Mdo</t>
  </si>
  <si>
    <t>Utilidad por inversiones renta fija sector financiero</t>
  </si>
  <si>
    <t>Otros ingresos financieros</t>
  </si>
  <si>
    <t>UTILIDAD POR EL METODO DE PARTICIPACION PATRIM.</t>
  </si>
  <si>
    <t>Participaciones en Entres Vinculados o subordinados</t>
  </si>
  <si>
    <t>EXTRAORDINARIOS</t>
  </si>
  <si>
    <t>Utilidad en venta de activos</t>
  </si>
  <si>
    <t>Sobrantes</t>
  </si>
  <si>
    <t>Recuperaciones</t>
  </si>
  <si>
    <t>Venta de Pliegos</t>
  </si>
  <si>
    <t>servicios</t>
  </si>
  <si>
    <t>Reintegros vigencias anteriores</t>
  </si>
  <si>
    <t>Otros Ingresos extraordinarios</t>
  </si>
  <si>
    <t>AJUSTE DE EJERCICIOS ANTERIORES</t>
  </si>
  <si>
    <t>No tributarios</t>
  </si>
  <si>
    <t>Financieros</t>
  </si>
  <si>
    <t>Extrardinarios</t>
  </si>
  <si>
    <t>Transferencias Corrientes de Gobierno General</t>
  </si>
  <si>
    <t>GASTOS</t>
  </si>
  <si>
    <t>ADMINISTRACON</t>
  </si>
  <si>
    <t>SUELDOS Y SALARIOS</t>
  </si>
  <si>
    <t>Sueldos de Personal</t>
  </si>
  <si>
    <t>Jornales</t>
  </si>
  <si>
    <t>Horas Extras y Festivos</t>
  </si>
  <si>
    <t>Gastos de Representación</t>
  </si>
  <si>
    <t>Remuneraciion Servicios Técnicos</t>
  </si>
  <si>
    <t>Personal Supernumerario</t>
  </si>
  <si>
    <t>Prima Técnica</t>
  </si>
  <si>
    <t>Prima de Dirección</t>
  </si>
  <si>
    <t>Prima Especial de Servicios</t>
  </si>
  <si>
    <t>Prima de vacaciones</t>
  </si>
  <si>
    <t>Prima de navidad</t>
  </si>
  <si>
    <t>Primas Extraordinarias</t>
  </si>
  <si>
    <t>Bonificacion Especial de recreación</t>
  </si>
  <si>
    <t>Subsidio Familiar</t>
  </si>
  <si>
    <t>Auxilio de Transporte</t>
  </si>
  <si>
    <t>Capacitación Bienestar social y estímulos</t>
  </si>
  <si>
    <t>Dotación y suministro a trabajadores</t>
  </si>
  <si>
    <t>Gastos deportivo y  recreación</t>
  </si>
  <si>
    <t>Bonificación Por servicios prestados</t>
  </si>
  <si>
    <t>Prima de servicios</t>
  </si>
  <si>
    <t>Prima de Coordinación</t>
  </si>
  <si>
    <t>Subsidio de alimentaciòn</t>
  </si>
  <si>
    <t>Otros Sueldos y salarios</t>
  </si>
  <si>
    <t>CONTRIBUCIONES IMPUTADAS</t>
  </si>
  <si>
    <t>Indemnizaciones</t>
  </si>
  <si>
    <t>Cuotas partes de pensión jubilación</t>
  </si>
  <si>
    <t>CONTRIBUCIONES EFECTIVAS</t>
  </si>
  <si>
    <t>Aportes de cajas de compensacion familiar</t>
  </si>
  <si>
    <t>Aportes a seguridad social en salud</t>
  </si>
  <si>
    <t>cotizaciones a riesgos profesionales</t>
  </si>
  <si>
    <t>Cotizaciones a Entidades Administradoras del régimen de Prima media</t>
  </si>
  <si>
    <t>Cotizaciones a Entidades Administradoras del régimen de ahorro indiv</t>
  </si>
  <si>
    <t>Otras Contribuciones efectivas</t>
  </si>
  <si>
    <t>APORTES SOBRE LA NOMINA</t>
  </si>
  <si>
    <t>Aportes al ICBF</t>
  </si>
  <si>
    <t>Aportes al SENA</t>
  </si>
  <si>
    <t>Aportes ESAP</t>
  </si>
  <si>
    <t>Aportes a escuelas Industriales e Institutos Técnicos</t>
  </si>
  <si>
    <t>GENERALES</t>
  </si>
  <si>
    <t>Elementos de lenceria</t>
  </si>
  <si>
    <t>Loza y Cristalería</t>
  </si>
  <si>
    <t>Comisiones, honorarios y servicios</t>
  </si>
  <si>
    <t>Vigilancia y Seguridad</t>
  </si>
  <si>
    <t>Materiales y suministros</t>
  </si>
  <si>
    <t>Mantenimiento</t>
  </si>
  <si>
    <t>Reparaciones</t>
  </si>
  <si>
    <t>Víaticos y gastos de viaje</t>
  </si>
  <si>
    <t>Publicidad y propaganda</t>
  </si>
  <si>
    <t>Impresos publicaciones suscripciones y afiliacionhes</t>
  </si>
  <si>
    <t>Comunicación y transporte</t>
  </si>
  <si>
    <t>Seguros Generales</t>
  </si>
  <si>
    <t>Imprevistos</t>
  </si>
  <si>
    <t>Diseños y Estudios</t>
  </si>
  <si>
    <t>Seguridad Industrial</t>
  </si>
  <si>
    <t>Combustibles y lubricantes</t>
  </si>
  <si>
    <t>Servicios Aseo cafetería y restaurante</t>
  </si>
  <si>
    <t>Procesamiento de información</t>
  </si>
  <si>
    <t>Organización de Eventos</t>
  </si>
  <si>
    <t>Elementos de Aseo, Lavanderia  y Cafetería</t>
  </si>
  <si>
    <t>Otros gastos generales</t>
  </si>
  <si>
    <t>IMPUESTOS CONTRIBUCIONES Y TASAS</t>
  </si>
  <si>
    <t>Cuota de Fiscalización y auditaje</t>
  </si>
  <si>
    <t>Contribución sobre Transacciones Financieras</t>
  </si>
  <si>
    <t>Industria y comercio</t>
  </si>
  <si>
    <t>Otros impuestos y contribuciones</t>
  </si>
  <si>
    <t>PROVISIONES AGOTAMIENTO DEPREC AMORTIZACIONES</t>
  </si>
  <si>
    <t>PROVISION PARA DEUDORES</t>
  </si>
  <si>
    <t>PROVISONES PARA RESPONSABILIDADES</t>
  </si>
  <si>
    <t>Litigios o Demandas</t>
  </si>
  <si>
    <t>DEPRECIACIONES DE PROPIEDADES PLANTA Y EQUIPO</t>
  </si>
  <si>
    <t>Equipo médico y científico</t>
  </si>
  <si>
    <t>Muebles enseres y equipo de Oficina</t>
  </si>
  <si>
    <t>Equipo de comedor cocina despensa y hotelería</t>
  </si>
  <si>
    <t>AMORTIZACION DE BIENES ENTREGADOS A TERCEROS</t>
  </si>
  <si>
    <t>AMORTIZACION DE INTANGIBLES</t>
  </si>
  <si>
    <t>TRANSFERENCIAS GIRADAS</t>
  </si>
  <si>
    <t>POR CONVENIOS CON EL SECTOR PRIVADO</t>
  </si>
  <si>
    <t>Programas con el sector financiero</t>
  </si>
  <si>
    <t>Programas con el sector no financiero bajo control nacional</t>
  </si>
  <si>
    <t>Programas con el sector no financietro bajo control extranjero</t>
  </si>
  <si>
    <t>Programs con entidades sin fines de lucro</t>
  </si>
  <si>
    <t>Otros programas</t>
  </si>
  <si>
    <t>CORRIENTES AL GOBIERNO GENERAL</t>
  </si>
  <si>
    <t>Nacional Administración Central</t>
  </si>
  <si>
    <t>A los establecmientos publicos</t>
  </si>
  <si>
    <t>Nacional Admminsstracion descentralizada</t>
  </si>
  <si>
    <t>Nacional -Administración Descentralizada-Entes Aut.</t>
  </si>
  <si>
    <t>Nacional Administración desc. Entes sin fines de lucro</t>
  </si>
  <si>
    <t>Nacional - otros Entes Descentralizacos Nacionlaes</t>
  </si>
  <si>
    <t>Departamental- Administración Central</t>
  </si>
  <si>
    <t>Departamental-Administración Descentralizada-</t>
  </si>
  <si>
    <t>Departamental Adminstr. Descentra. Entes</t>
  </si>
  <si>
    <t>Departamental Adminstr. Descentra. Entes sin fines de lucro</t>
  </si>
  <si>
    <t>Departamental- otros entes descentralizados departamentales</t>
  </si>
  <si>
    <t>Distrital-Administración Central</t>
  </si>
  <si>
    <t>Distrital-Administración Descentralizada - Entes Autonomos</t>
  </si>
  <si>
    <t>Al Gobierno General Otros Niveles Territoriales</t>
  </si>
  <si>
    <t>Otras Transferencias Corrientes Giradas Al Gobierno Gral</t>
  </si>
  <si>
    <t>CORRIENTES A LAS EMPRESAS</t>
  </si>
  <si>
    <t>No financieras nacionales e industriales</t>
  </si>
  <si>
    <t>No financieras nacionales sociedades</t>
  </si>
  <si>
    <t>No financieras nacionales</t>
  </si>
  <si>
    <t>Nofinancieras Nacionales otras</t>
  </si>
  <si>
    <t>Otras Transferencias Corrientes Giradas a las empresas</t>
  </si>
  <si>
    <t>SITUADO FISCAL</t>
  </si>
  <si>
    <t>Al sector Educación Departamental</t>
  </si>
  <si>
    <t>Al sector Edcuación Distrital</t>
  </si>
  <si>
    <t>SISTEMA GENERAL DE PARTICIPACION</t>
  </si>
  <si>
    <t>Al Sector Educación Departamentales</t>
  </si>
  <si>
    <t xml:space="preserve">Municipios              </t>
  </si>
  <si>
    <t>Al Sector Educación Distrital</t>
  </si>
  <si>
    <t>Entidades Territoriales Indígenas</t>
  </si>
  <si>
    <t>DE CAPITAL AL GOBIERNO CENTRAL</t>
  </si>
  <si>
    <t>Nacional-Administración Descentralizada-Entes Aut.</t>
  </si>
  <si>
    <t>Nacional Otros Entes descentralizados</t>
  </si>
  <si>
    <t>Municipal-Administración Central</t>
  </si>
  <si>
    <t>TRANSFERENCIAS GIRADAS AL EXTERIOR</t>
  </si>
  <si>
    <t>A organismos internacionales</t>
  </si>
  <si>
    <t>GASTO SOCIAL</t>
  </si>
  <si>
    <t>EDUCACION</t>
  </si>
  <si>
    <t>Asignación de bienes y servicios</t>
  </si>
  <si>
    <t>Para Edcuación</t>
  </si>
  <si>
    <t>GASTO DE INVERSION SOCIAL</t>
  </si>
  <si>
    <t>SALUD</t>
  </si>
  <si>
    <t>Sueldos y Salarios</t>
  </si>
  <si>
    <t>ADUCACION, ARTE,CULTURA,REC.Y DEP.</t>
  </si>
  <si>
    <t>APORTES Y TRANSPASOS DE FONDOS GIRADOS</t>
  </si>
  <si>
    <t>Gastos de personal</t>
  </si>
  <si>
    <t>Servicio Deduda Interna</t>
  </si>
  <si>
    <t>Transferencias corrientes</t>
  </si>
  <si>
    <t>otros</t>
  </si>
  <si>
    <t>OPERACIONES DE ENLACE CON SITUACION DE FONODS</t>
  </si>
  <si>
    <t>Recauos DTN por reclasificar</t>
  </si>
  <si>
    <t>OPERACIÓN DE ENLACE SIN SITUACION DE FONDOS</t>
  </si>
  <si>
    <t>Otras operaciones de enlace sin situación de fondos</t>
  </si>
  <si>
    <t>OPERACIONES DE TRASPASO DE B. Y D.</t>
  </si>
  <si>
    <t>Bienes Transferidos</t>
  </si>
  <si>
    <t>OTROS GASTOS</t>
  </si>
  <si>
    <t>Comisiones y otros gastos bancarios</t>
  </si>
  <si>
    <t>otros gtos financieros</t>
  </si>
  <si>
    <t>Donaciones</t>
  </si>
  <si>
    <t>Exraordinarios</t>
  </si>
  <si>
    <t>Provisión para Deudores</t>
  </si>
  <si>
    <t>Provisión para Contingencias</t>
  </si>
  <si>
    <t>Depreciación de Maquinaria y Equipo</t>
  </si>
  <si>
    <t>Depreciación  de Muebles, Enseres y Equip. De Ofic.</t>
  </si>
  <si>
    <t>Depreciación de Equipo de Comunicación y Comp.</t>
  </si>
  <si>
    <t>Depreciación Equipo de Transporte Tracción y Elevación</t>
  </si>
  <si>
    <t>Amortizaciones de Inv. en Recursos Nat. No Renov en Explot.</t>
  </si>
  <si>
    <t>Transferencias por Convenios con el Sector Privado</t>
  </si>
  <si>
    <t>CIERRE DE INGRESOS, GASTOS Y COSTOS</t>
  </si>
  <si>
    <t>Cierre de ingresos,gastos y costos</t>
  </si>
  <si>
    <t>CUENTAS DE ORDEN DEUDORAS</t>
  </si>
  <si>
    <t>DEUDORAS DE CONTROL</t>
  </si>
  <si>
    <t>ACITIVOS TOTALMENTE DEPRE AGOT O AMORTIZADOS</t>
  </si>
  <si>
    <t>Intangibles</t>
  </si>
  <si>
    <t>Otros Bienes y Derechos en Investig. Adtiva</t>
  </si>
  <si>
    <t>OTRAS CUENTAS DEUDORAS DE CONTROL</t>
  </si>
  <si>
    <t>Otras cuentas deudora de control</t>
  </si>
  <si>
    <t>DEUDORAS POR EL CONTRA CR</t>
  </si>
  <si>
    <t>DEUDORAS CONTROL POR EL CONTR  CR</t>
  </si>
  <si>
    <t>Activos Totalmente Depreciados Agotados o amortizados</t>
  </si>
  <si>
    <t>Bienes y Derechos en Invesitig. Administrativa</t>
  </si>
  <si>
    <t>otras cuentas deudoras de control</t>
  </si>
  <si>
    <t>CUENTA DE ORDEN ACREEDORAS</t>
  </si>
  <si>
    <t>RESPONSABILIDADES CONTINGENTES</t>
  </si>
  <si>
    <t>LIITIGIOS Y DEMANDAS</t>
  </si>
  <si>
    <t>Lborales</t>
  </si>
  <si>
    <t>RESERVAS PRESUPUESTALES</t>
  </si>
  <si>
    <t>Reservas Prespuestales SIIF</t>
  </si>
  <si>
    <t>OTRAS RESPONSABILIDADES CONTINGENTES</t>
  </si>
  <si>
    <t>Otras responsabilidades contingentes</t>
  </si>
  <si>
    <t>ACREEDORAS DE CONTROL</t>
  </si>
  <si>
    <t>OTRAS CUENTAS ACREEDORAS DE CONTROL</t>
  </si>
  <si>
    <t>Anticipos y Fondos en Administración</t>
  </si>
  <si>
    <t>Otras cuentas acreedoras de control</t>
  </si>
  <si>
    <t>ACREEDORAS POR EL CONTR  (db)</t>
  </si>
  <si>
    <t>ACREEDORAS DE CONTROL POR EL CONTR    DB</t>
  </si>
  <si>
    <t>litigios y demandas</t>
  </si>
  <si>
    <t>Resevas presupuestales SIIF</t>
  </si>
  <si>
    <t>CUENTAS DE PLANEACION Y PRESUPUESTO</t>
  </si>
  <si>
    <t>PRESUPUESTO DE GASTO DE LA VIGENCIA</t>
  </si>
  <si>
    <t>GASTOS APROBADOS CR</t>
  </si>
  <si>
    <t>Servicios Personales Asociados a la nómina</t>
  </si>
  <si>
    <t>Servicios personales indirectos</t>
  </si>
  <si>
    <t>Contribuciones inherentes a nómina sector provado</t>
  </si>
  <si>
    <t>Contribuciones inherentes a nómina sector público</t>
  </si>
  <si>
    <t>Adquisición de bienes</t>
  </si>
  <si>
    <t>Adquisición de Servicios</t>
  </si>
  <si>
    <t>Impuestos y multas</t>
  </si>
  <si>
    <t>Situado fiscal</t>
  </si>
  <si>
    <t>030520</t>
  </si>
  <si>
    <t>Transferencias Nacionales</t>
  </si>
  <si>
    <t>Transferencias emp financieras nacional</t>
  </si>
  <si>
    <t>Transferencias a otras entidades públicas de orden territorial</t>
  </si>
  <si>
    <t>Transferencias a organismos internacionales</t>
  </si>
  <si>
    <t>Otras transferencias de previsión y seguridad social</t>
  </si>
  <si>
    <t>Transferencias po convenios con el sector privado</t>
  </si>
  <si>
    <t>Otrans transferencias por sentencias y conciliaciones</t>
  </si>
  <si>
    <t>Otras transferencia</t>
  </si>
  <si>
    <t>Inversión Sector Educación</t>
  </si>
  <si>
    <t>particpacion para eduación</t>
  </si>
  <si>
    <t>GASTOS POR EJECUTAR DB</t>
  </si>
  <si>
    <t>Adquisición de Servicioss</t>
  </si>
  <si>
    <t>Transferencias por convenios con el sector privado</t>
  </si>
  <si>
    <t>Otras transferencias por sentencias y conciliaciones</t>
  </si>
  <si>
    <t>Inversión  sector educación</t>
  </si>
  <si>
    <t>CERTIFICADOS DE DISPON EXPEDIDOS DB</t>
  </si>
  <si>
    <t>Contiribuaciones inherentes a la nómina del sector privado</t>
  </si>
  <si>
    <t>Contibuciones inherentes a la nómina del sector público</t>
  </si>
  <si>
    <t>Impuestos, Multas y Contribuciones</t>
  </si>
  <si>
    <t>Transferencias a empresas no financieras Nacionales</t>
  </si>
  <si>
    <t>Transferencias a otras intidades publicas de orden nacional</t>
  </si>
  <si>
    <t>Transferencias a organismios internacionales</t>
  </si>
  <si>
    <t>Inversión Sector educación</t>
  </si>
  <si>
    <t>GASTOS COMPROMETIDOS DB</t>
  </si>
  <si>
    <t>Contribuciones inherentes a la nómina sector priv.</t>
  </si>
  <si>
    <t>Contribuciones inherentes a la nómina sector publ.</t>
  </si>
  <si>
    <t>Adquisición de servicios</t>
  </si>
  <si>
    <t>Situado Fiscal Educación</t>
  </si>
  <si>
    <t>Transferencias Empresas no financieras nacionales</t>
  </si>
  <si>
    <t>Transferencias a otras Ent.Públicas del orden t.</t>
  </si>
  <si>
    <t>Otras transf. de previsión y seguridad social</t>
  </si>
  <si>
    <t>Otras transf. por sentencias y conciliaciones</t>
  </si>
  <si>
    <t>Otras transferencias</t>
  </si>
  <si>
    <t>OBLIGACIONES CONTRAIDAS DB</t>
  </si>
  <si>
    <t>Contribuciones inherentes a nómina sector privado</t>
  </si>
  <si>
    <t>Impuestos multas y contribuciones</t>
  </si>
  <si>
    <t>Otras trasnferencias por sentencias y conciliaciones</t>
  </si>
  <si>
    <t>PAGOS DE LA VIGENCIA DB</t>
  </si>
  <si>
    <t>Adqusición de servicios</t>
  </si>
  <si>
    <t>Inversión sector Educación</t>
  </si>
  <si>
    <t>RESERVAS PRESUPUESTALES CONSTITUI CR</t>
  </si>
  <si>
    <t>RESERVAS PRESUPUESTALES POR EJEC DB</t>
  </si>
  <si>
    <t>Transferencias de Capital</t>
  </si>
  <si>
    <t>OBLIGACIONES CONTRAIDAS POR RESERVAS</t>
  </si>
  <si>
    <t>Servicios Personales</t>
  </si>
  <si>
    <t>RESERVAS PRESUPUESTALES PAGADAS</t>
  </si>
  <si>
    <t>SERVICIOS PERSONALES</t>
  </si>
  <si>
    <t>GASTOS DE INVERSION</t>
  </si>
  <si>
    <t>PLAN PLURIANUAL DE INVERSIONES APROBADO (CR)</t>
  </si>
  <si>
    <t>SECTOR EDUCACION</t>
  </si>
  <si>
    <t>CONSTRUCCION, ADQUISICION, MEJORAMIENTO INFRA.</t>
  </si>
  <si>
    <t>PLAN PLURIANUAL DE INVERSIONES APROBADO (DB)</t>
  </si>
  <si>
    <t>CECILIA MARIA VELEZ WHITE</t>
  </si>
  <si>
    <t>NOHEMY ARIAS OTERO</t>
  </si>
  <si>
    <t>MINISTRA DE EDUCACION NACIONAL</t>
  </si>
  <si>
    <t>SECRETARIA GENERAL</t>
  </si>
  <si>
    <t>LEONARDO CUBILLOS GUZMAN</t>
  </si>
  <si>
    <t xml:space="preserve">CONTADOR PUBLICO </t>
  </si>
  <si>
    <t>T.P. 44908 T</t>
  </si>
  <si>
    <t>CONSOLIDADO</t>
  </si>
  <si>
    <t>Reclamaciones e Indemnizaciones a otros Sectores</t>
  </si>
  <si>
    <t>Cheques no Cobrados o por Reclamar</t>
  </si>
  <si>
    <t>DEPOSITOS RECIBIDOS DE TERCEROS</t>
  </si>
  <si>
    <t>Judiciales</t>
  </si>
  <si>
    <t>Subsidio de alimentación</t>
  </si>
  <si>
    <t>BIENES PENDIENTES DE LEGALIZAR</t>
  </si>
  <si>
    <t>Muebles Enseres y Equipos de Oficina</t>
  </si>
  <si>
    <t>Bienes Pendientes de Legalizar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</si>
</sst>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00000"/>
  </numFmts>
  <fonts count="4">
    <font>
      <sz val="10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4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4" fontId="2" fillId="0" borderId="0" xfId="0" applyNumberFormat="1" applyFont="1" applyFill="1" applyAlignment="1" quotePrefix="1">
      <alignment horizontal="right"/>
    </xf>
    <xf numFmtId="15" fontId="3" fillId="0" borderId="0" xfId="0" applyNumberFormat="1" applyFont="1" applyFill="1" applyAlignment="1" applyProtection="1">
      <alignment horizontal="center"/>
      <protection locked="0"/>
    </xf>
    <xf numFmtId="4" fontId="2" fillId="0" borderId="0" xfId="0" applyNumberFormat="1" applyFont="1" applyFill="1" applyAlignment="1" applyProtection="1">
      <alignment horizontal="right"/>
      <protection/>
    </xf>
    <xf numFmtId="4" fontId="2" fillId="0" borderId="0" xfId="0" applyNumberFormat="1" applyFont="1" applyFill="1" applyAlignment="1" applyProtection="1">
      <alignment horizontal="justify"/>
      <protection/>
    </xf>
    <xf numFmtId="3" fontId="3" fillId="0" borderId="0" xfId="0" applyNumberFormat="1" applyFont="1" applyFill="1" applyAlignment="1">
      <alignment/>
    </xf>
    <xf numFmtId="1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left"/>
    </xf>
    <xf numFmtId="0" fontId="3" fillId="0" borderId="0" xfId="0" applyFont="1" applyFill="1" applyAlignment="1" applyProtection="1">
      <alignment/>
      <protection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Fill="1" applyAlignment="1" applyProtection="1">
      <alignment horizontal="left"/>
      <protection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3" fontId="2" fillId="0" borderId="0" xfId="16" applyNumberFormat="1" applyFont="1" applyFill="1" applyAlignment="1" applyProtection="1">
      <alignment horizontal="right"/>
      <protection locked="0"/>
    </xf>
    <xf numFmtId="3" fontId="3" fillId="0" borderId="0" xfId="16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3" fontId="2" fillId="0" borderId="0" xfId="16" applyNumberFormat="1" applyFont="1" applyFill="1" applyAlignment="1">
      <alignment/>
    </xf>
    <xf numFmtId="3" fontId="3" fillId="0" borderId="0" xfId="16" applyNumberFormat="1" applyFont="1" applyFill="1" applyAlignment="1">
      <alignment/>
    </xf>
    <xf numFmtId="3" fontId="2" fillId="0" borderId="0" xfId="16" applyNumberFormat="1" applyFont="1" applyFill="1" applyAlignment="1" applyProtection="1" quotePrefix="1">
      <alignment horizontal="right"/>
      <protection locked="0"/>
    </xf>
    <xf numFmtId="0" fontId="3" fillId="0" borderId="0" xfId="0" applyFont="1" applyFill="1" applyAlignment="1" applyProtection="1" quotePrefix="1">
      <alignment horizontal="left"/>
      <protection/>
    </xf>
    <xf numFmtId="3" fontId="3" fillId="0" borderId="0" xfId="16" applyNumberFormat="1" applyFont="1" applyFill="1" applyAlignment="1" applyProtection="1" quotePrefix="1">
      <alignment horizontal="right"/>
      <protection locked="0"/>
    </xf>
    <xf numFmtId="165" fontId="2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/>
    </xf>
    <xf numFmtId="1" fontId="2" fillId="2" borderId="0" xfId="0" applyNumberFormat="1" applyFont="1" applyFill="1" applyAlignment="1" applyProtection="1" quotePrefix="1">
      <alignment horizontal="left"/>
      <protection/>
    </xf>
    <xf numFmtId="0" fontId="2" fillId="2" borderId="0" xfId="0" applyFont="1" applyFill="1" applyAlignment="1" applyProtection="1">
      <alignment horizontal="center"/>
      <protection/>
    </xf>
    <xf numFmtId="4" fontId="2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2" fillId="0" borderId="0" xfId="0" applyNumberFormat="1" applyFont="1" applyFill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E725"/>
  <sheetViews>
    <sheetView workbookViewId="0" topLeftCell="A1">
      <selection activeCell="B30" sqref="B30"/>
    </sheetView>
  </sheetViews>
  <sheetFormatPr defaultColWidth="11.421875" defaultRowHeight="12.75"/>
  <cols>
    <col min="1" max="1" width="13.7109375" style="1" customWidth="1"/>
    <col min="2" max="2" width="37.7109375" style="2" customWidth="1"/>
    <col min="3" max="3" width="10.8515625" style="3" customWidth="1"/>
    <col min="4" max="4" width="15.00390625" style="4" customWidth="1"/>
    <col min="5" max="5" width="15.28125" style="5" customWidth="1"/>
    <col min="6" max="16384" width="11.421875" style="2" customWidth="1"/>
  </cols>
  <sheetData>
    <row r="1" spans="1:5" ht="12.75" customHeight="1">
      <c r="A1" s="1" t="s">
        <v>0</v>
      </c>
      <c r="B1" s="2" t="s">
        <v>1</v>
      </c>
      <c r="C1" s="3" t="s">
        <v>2</v>
      </c>
      <c r="E1" s="5" t="s">
        <v>3</v>
      </c>
    </row>
    <row r="2" spans="1:5" ht="12.75" customHeight="1">
      <c r="A2" s="1" t="s">
        <v>4</v>
      </c>
      <c r="B2" s="2" t="s">
        <v>5</v>
      </c>
      <c r="E2" s="6" t="s">
        <v>6</v>
      </c>
    </row>
    <row r="3" spans="1:5" ht="12.75" customHeight="1">
      <c r="A3" s="1" t="s">
        <v>7</v>
      </c>
      <c r="B3" s="7" t="s">
        <v>8</v>
      </c>
      <c r="E3" s="8"/>
    </row>
    <row r="4" spans="1:2" ht="12.75" customHeight="1">
      <c r="A4" s="1" t="s">
        <v>9</v>
      </c>
      <c r="B4" s="9" t="s">
        <v>10</v>
      </c>
    </row>
    <row r="5" spans="1:3" ht="12.75" customHeight="1">
      <c r="A5" s="1" t="s">
        <v>11</v>
      </c>
      <c r="B5" s="10" t="s">
        <v>12</v>
      </c>
      <c r="C5" s="3" t="s">
        <v>2</v>
      </c>
    </row>
    <row r="6" spans="2:3" ht="10.5" customHeight="1">
      <c r="B6" s="11"/>
      <c r="C6" s="12"/>
    </row>
    <row r="7" spans="2:5" ht="13.5" customHeight="1">
      <c r="B7" s="13" t="s">
        <v>2</v>
      </c>
      <c r="C7" s="14"/>
      <c r="D7" s="15"/>
      <c r="E7" s="46" t="s">
        <v>13</v>
      </c>
    </row>
    <row r="8" spans="1:5" s="11" customFormat="1" ht="12.75" customHeight="1">
      <c r="A8" s="42"/>
      <c r="B8" s="43" t="s">
        <v>14</v>
      </c>
      <c r="C8" s="44" t="s">
        <v>15</v>
      </c>
      <c r="D8" s="45" t="s">
        <v>16</v>
      </c>
      <c r="E8" s="44" t="s">
        <v>17</v>
      </c>
    </row>
    <row r="9" spans="1:5" ht="12.75" customHeight="1">
      <c r="A9" s="17">
        <v>100000</v>
      </c>
      <c r="B9" s="18" t="s">
        <v>18</v>
      </c>
      <c r="C9" s="19">
        <f>C10+C19+C26+C50+C110</f>
        <v>213498226</v>
      </c>
      <c r="D9" s="19">
        <f>D10+D19+D26+D50+D110</f>
        <v>206773019</v>
      </c>
      <c r="E9" s="19">
        <f>SUM(C9:D9)</f>
        <v>420271245</v>
      </c>
    </row>
    <row r="10" spans="1:5" ht="12.75" customHeight="1">
      <c r="A10" s="17">
        <v>110000</v>
      </c>
      <c r="B10" s="18" t="s">
        <v>19</v>
      </c>
      <c r="C10" s="19">
        <f>+C11+C13+C16</f>
        <v>2483734</v>
      </c>
      <c r="D10" s="19">
        <f>+D11+D13</f>
        <v>0</v>
      </c>
      <c r="E10" s="19">
        <f aca="true" t="shared" si="0" ref="E10:E16">+C10+D10</f>
        <v>2483734</v>
      </c>
    </row>
    <row r="11" spans="1:5" ht="12.75" customHeight="1">
      <c r="A11" s="17">
        <v>110500</v>
      </c>
      <c r="B11" s="18" t="s">
        <v>20</v>
      </c>
      <c r="C11" s="19">
        <f>+C12</f>
        <v>24650</v>
      </c>
      <c r="D11" s="19">
        <f>SUM(D12)</f>
        <v>0</v>
      </c>
      <c r="E11" s="19">
        <f t="shared" si="0"/>
        <v>24650</v>
      </c>
    </row>
    <row r="12" spans="1:5" ht="12.75" customHeight="1">
      <c r="A12" s="17">
        <v>110502</v>
      </c>
      <c r="B12" s="21" t="s">
        <v>21</v>
      </c>
      <c r="C12" s="22">
        <v>24650</v>
      </c>
      <c r="D12" s="22">
        <v>0</v>
      </c>
      <c r="E12" s="22">
        <f t="shared" si="0"/>
        <v>24650</v>
      </c>
    </row>
    <row r="13" spans="1:5" ht="12.75" customHeight="1">
      <c r="A13" s="17">
        <v>111000</v>
      </c>
      <c r="B13" s="18" t="s">
        <v>22</v>
      </c>
      <c r="C13" s="19">
        <f>SUM(C14+C15)</f>
        <v>2117941</v>
      </c>
      <c r="D13" s="4">
        <v>0</v>
      </c>
      <c r="E13" s="4">
        <f t="shared" si="0"/>
        <v>2117941</v>
      </c>
    </row>
    <row r="14" spans="1:5" ht="12.75" customHeight="1">
      <c r="A14" s="17">
        <v>111005</v>
      </c>
      <c r="B14" s="21" t="s">
        <v>23</v>
      </c>
      <c r="C14" s="22">
        <v>2117941</v>
      </c>
      <c r="D14" s="16">
        <v>0</v>
      </c>
      <c r="E14" s="16">
        <f t="shared" si="0"/>
        <v>2117941</v>
      </c>
    </row>
    <row r="15" spans="1:5" ht="12.75" customHeight="1">
      <c r="A15" s="17">
        <v>111090</v>
      </c>
      <c r="B15" s="21" t="s">
        <v>24</v>
      </c>
      <c r="C15" s="22">
        <v>0</v>
      </c>
      <c r="D15" s="16">
        <v>0</v>
      </c>
      <c r="E15" s="16">
        <f t="shared" si="0"/>
        <v>0</v>
      </c>
    </row>
    <row r="16" spans="1:5" ht="12.75" customHeight="1">
      <c r="A16" s="17">
        <v>112500</v>
      </c>
      <c r="B16" s="23" t="s">
        <v>25</v>
      </c>
      <c r="C16" s="19">
        <f>SUM(C17:C18)</f>
        <v>341143</v>
      </c>
      <c r="D16" s="4">
        <v>0</v>
      </c>
      <c r="E16" s="4">
        <f t="shared" si="0"/>
        <v>341143</v>
      </c>
    </row>
    <row r="17" spans="1:5" ht="12.75" customHeight="1">
      <c r="A17" s="17">
        <v>112504</v>
      </c>
      <c r="B17" s="21" t="s">
        <v>26</v>
      </c>
      <c r="C17" s="22">
        <v>341143</v>
      </c>
      <c r="D17" s="16">
        <v>0</v>
      </c>
      <c r="E17" s="16">
        <f>SUM(C17:D17)</f>
        <v>341143</v>
      </c>
    </row>
    <row r="18" spans="1:5" ht="12" customHeight="1">
      <c r="A18" s="17">
        <v>112506</v>
      </c>
      <c r="B18" s="21" t="s">
        <v>27</v>
      </c>
      <c r="C18" s="22">
        <v>0</v>
      </c>
      <c r="D18" s="24">
        <v>0</v>
      </c>
      <c r="E18" s="24">
        <f aca="true" t="shared" si="1" ref="E18:E40">+C18+D18</f>
        <v>0</v>
      </c>
    </row>
    <row r="19" spans="1:5" ht="12.75" customHeight="1">
      <c r="A19" s="17">
        <v>120000</v>
      </c>
      <c r="B19" s="18" t="s">
        <v>28</v>
      </c>
      <c r="C19" s="19">
        <f>SUM(C20+C23)</f>
        <v>149559960</v>
      </c>
      <c r="D19" s="25">
        <f>+D20+D23</f>
        <v>2333307</v>
      </c>
      <c r="E19" s="25">
        <f>SUM(C19:D19)</f>
        <v>151893267</v>
      </c>
    </row>
    <row r="20" spans="1:5" ht="12.75" customHeight="1">
      <c r="A20" s="17">
        <v>120100</v>
      </c>
      <c r="B20" s="18" t="s">
        <v>29</v>
      </c>
      <c r="C20" s="19">
        <f>SUM(C21:C22)</f>
        <v>149559960</v>
      </c>
      <c r="D20" s="25">
        <v>0</v>
      </c>
      <c r="E20" s="25">
        <f t="shared" si="1"/>
        <v>149559960</v>
      </c>
    </row>
    <row r="21" spans="1:5" ht="12.75" customHeight="1">
      <c r="A21" s="17">
        <v>120101</v>
      </c>
      <c r="B21" s="21" t="s">
        <v>30</v>
      </c>
      <c r="C21" s="22">
        <v>22361225</v>
      </c>
      <c r="D21" s="22">
        <v>0</v>
      </c>
      <c r="E21" s="22">
        <f t="shared" si="1"/>
        <v>22361225</v>
      </c>
    </row>
    <row r="22" spans="1:5" ht="12.75" customHeight="1">
      <c r="A22" s="17">
        <v>120106</v>
      </c>
      <c r="B22" s="21" t="s">
        <v>31</v>
      </c>
      <c r="C22" s="16">
        <v>127198735</v>
      </c>
      <c r="D22" s="22">
        <v>0</v>
      </c>
      <c r="E22" s="22">
        <f t="shared" si="1"/>
        <v>127198735</v>
      </c>
    </row>
    <row r="23" spans="1:5" ht="12.75" customHeight="1">
      <c r="A23" s="17">
        <v>120800</v>
      </c>
      <c r="B23" s="18" t="s">
        <v>32</v>
      </c>
      <c r="C23" s="4">
        <f>SUM(C24:C25)</f>
        <v>0</v>
      </c>
      <c r="D23" s="4">
        <f>SUM(D24:D25)</f>
        <v>2333307</v>
      </c>
      <c r="E23" s="4">
        <f t="shared" si="1"/>
        <v>2333307</v>
      </c>
    </row>
    <row r="24" spans="1:5" ht="12.75" customHeight="1">
      <c r="A24" s="17">
        <v>120802</v>
      </c>
      <c r="B24" s="21" t="s">
        <v>33</v>
      </c>
      <c r="C24" s="16">
        <v>0</v>
      </c>
      <c r="D24" s="16">
        <v>2333307</v>
      </c>
      <c r="E24" s="16">
        <f t="shared" si="1"/>
        <v>2333307</v>
      </c>
    </row>
    <row r="25" spans="1:5" ht="12.75" customHeight="1">
      <c r="A25" s="17">
        <v>120890</v>
      </c>
      <c r="B25" s="21" t="s">
        <v>34</v>
      </c>
      <c r="C25" s="22">
        <v>0</v>
      </c>
      <c r="D25" s="22">
        <v>0</v>
      </c>
      <c r="E25" s="22">
        <f t="shared" si="1"/>
        <v>0</v>
      </c>
    </row>
    <row r="26" spans="1:5" ht="12.75" customHeight="1">
      <c r="A26" s="17">
        <v>140000</v>
      </c>
      <c r="B26" s="18" t="s">
        <v>35</v>
      </c>
      <c r="C26" s="19">
        <f>+C29+C32+C34+C40+C43+C47</f>
        <v>61183161</v>
      </c>
      <c r="D26" s="19">
        <f>+D40</f>
        <v>87123552</v>
      </c>
      <c r="E26" s="19">
        <f>SUM(C26:D26)</f>
        <v>148306713</v>
      </c>
    </row>
    <row r="27" spans="1:5" ht="12.75" customHeight="1">
      <c r="A27" s="17">
        <v>140100</v>
      </c>
      <c r="B27" s="23" t="s">
        <v>36</v>
      </c>
      <c r="C27" s="19">
        <f>+C28</f>
        <v>0</v>
      </c>
      <c r="D27" s="19">
        <f>SUM(D28:D28)</f>
        <v>0</v>
      </c>
      <c r="E27" s="19">
        <f t="shared" si="1"/>
        <v>0</v>
      </c>
    </row>
    <row r="28" spans="1:5" ht="12.75" customHeight="1">
      <c r="A28" s="17">
        <v>140190</v>
      </c>
      <c r="B28" s="21" t="s">
        <v>37</v>
      </c>
      <c r="C28" s="22">
        <v>0</v>
      </c>
      <c r="D28" s="16">
        <v>0</v>
      </c>
      <c r="E28" s="16">
        <f t="shared" si="1"/>
        <v>0</v>
      </c>
    </row>
    <row r="29" spans="1:5" ht="12.75" customHeight="1">
      <c r="A29" s="17">
        <v>140400</v>
      </c>
      <c r="B29" s="18" t="s">
        <v>25</v>
      </c>
      <c r="C29" s="19">
        <f>SUM(C30:C31)</f>
        <v>31129966</v>
      </c>
      <c r="D29" s="4">
        <v>0</v>
      </c>
      <c r="E29" s="4">
        <f t="shared" si="1"/>
        <v>31129966</v>
      </c>
    </row>
    <row r="30" spans="1:5" ht="12.75" customHeight="1">
      <c r="A30" s="17">
        <v>140414</v>
      </c>
      <c r="B30" s="21" t="s">
        <v>38</v>
      </c>
      <c r="C30" s="22">
        <v>31129966</v>
      </c>
      <c r="D30" s="16">
        <v>0</v>
      </c>
      <c r="E30" s="16">
        <f t="shared" si="1"/>
        <v>31129966</v>
      </c>
    </row>
    <row r="31" spans="1:5" ht="12.75" customHeight="1">
      <c r="A31" s="17">
        <v>140415</v>
      </c>
      <c r="B31" s="21" t="s">
        <v>39</v>
      </c>
      <c r="C31" s="22">
        <v>0</v>
      </c>
      <c r="D31" s="16">
        <v>0</v>
      </c>
      <c r="E31" s="16">
        <f t="shared" si="1"/>
        <v>0</v>
      </c>
    </row>
    <row r="32" spans="1:5" ht="12.75" customHeight="1">
      <c r="A32" s="17">
        <v>141500</v>
      </c>
      <c r="B32" s="18" t="s">
        <v>40</v>
      </c>
      <c r="C32" s="19">
        <f>+C33</f>
        <v>0</v>
      </c>
      <c r="D32" s="4">
        <v>0</v>
      </c>
      <c r="E32" s="4">
        <f t="shared" si="1"/>
        <v>0</v>
      </c>
    </row>
    <row r="33" spans="1:5" ht="12.75" customHeight="1">
      <c r="A33" s="17">
        <v>141590</v>
      </c>
      <c r="B33" s="21" t="s">
        <v>41</v>
      </c>
      <c r="C33" s="22">
        <v>0</v>
      </c>
      <c r="D33" s="16">
        <v>0</v>
      </c>
      <c r="E33" s="16">
        <f t="shared" si="1"/>
        <v>0</v>
      </c>
    </row>
    <row r="34" spans="1:5" ht="12.75" customHeight="1">
      <c r="A34" s="17">
        <v>142000</v>
      </c>
      <c r="B34" s="18" t="s">
        <v>42</v>
      </c>
      <c r="C34" s="19">
        <f>SUM(C35:C39)</f>
        <v>30053195</v>
      </c>
      <c r="D34" s="19">
        <f>SUM(D37:D38)</f>
        <v>0</v>
      </c>
      <c r="E34" s="19">
        <f t="shared" si="1"/>
        <v>30053195</v>
      </c>
    </row>
    <row r="35" spans="1:5" ht="12.75" customHeight="1">
      <c r="A35" s="17">
        <v>142003</v>
      </c>
      <c r="B35" s="21" t="s">
        <v>43</v>
      </c>
      <c r="C35" s="22">
        <v>13780782</v>
      </c>
      <c r="D35" s="22">
        <v>0</v>
      </c>
      <c r="E35" s="22">
        <f t="shared" si="1"/>
        <v>13780782</v>
      </c>
    </row>
    <row r="36" spans="1:5" ht="12.75" customHeight="1">
      <c r="A36" s="17">
        <v>142005</v>
      </c>
      <c r="B36" s="21" t="s">
        <v>44</v>
      </c>
      <c r="C36" s="22">
        <v>16272413</v>
      </c>
      <c r="D36" s="22">
        <v>0</v>
      </c>
      <c r="E36" s="22">
        <f t="shared" si="1"/>
        <v>16272413</v>
      </c>
    </row>
    <row r="37" spans="1:5" ht="12.75" customHeight="1">
      <c r="A37" s="17">
        <v>142012</v>
      </c>
      <c r="B37" s="21" t="s">
        <v>45</v>
      </c>
      <c r="C37" s="22">
        <v>0</v>
      </c>
      <c r="D37" s="16">
        <v>0</v>
      </c>
      <c r="E37" s="16">
        <f t="shared" si="1"/>
        <v>0</v>
      </c>
    </row>
    <row r="38" spans="1:5" ht="12.75" customHeight="1">
      <c r="A38" s="17">
        <v>142013</v>
      </c>
      <c r="B38" s="21" t="s">
        <v>46</v>
      </c>
      <c r="C38" s="22">
        <v>0</v>
      </c>
      <c r="D38" s="16">
        <v>0</v>
      </c>
      <c r="E38" s="16">
        <f t="shared" si="1"/>
        <v>0</v>
      </c>
    </row>
    <row r="39" spans="1:5" ht="12.75" customHeight="1">
      <c r="A39" s="17">
        <v>142090</v>
      </c>
      <c r="B39" s="21" t="s">
        <v>47</v>
      </c>
      <c r="C39" s="22">
        <v>0</v>
      </c>
      <c r="D39" s="16">
        <v>0</v>
      </c>
      <c r="E39" s="16">
        <f t="shared" si="1"/>
        <v>0</v>
      </c>
    </row>
    <row r="40" spans="1:5" ht="12.75" customHeight="1">
      <c r="A40" s="17">
        <v>142500</v>
      </c>
      <c r="B40" s="18" t="s">
        <v>48</v>
      </c>
      <c r="C40" s="19">
        <v>0</v>
      </c>
      <c r="D40" s="19">
        <f>SUM(D41:D42)</f>
        <v>87123552</v>
      </c>
      <c r="E40" s="19">
        <f t="shared" si="1"/>
        <v>87123552</v>
      </c>
    </row>
    <row r="41" spans="1:5" ht="12.75" customHeight="1">
      <c r="A41" s="17">
        <v>142503</v>
      </c>
      <c r="B41" s="21" t="s">
        <v>49</v>
      </c>
      <c r="C41" s="19">
        <v>0</v>
      </c>
      <c r="D41" s="22">
        <v>24994255</v>
      </c>
      <c r="E41" s="22">
        <f>SUM(C41:D41)</f>
        <v>24994255</v>
      </c>
    </row>
    <row r="42" spans="1:5" ht="12.75" customHeight="1">
      <c r="A42" s="17">
        <v>142504</v>
      </c>
      <c r="B42" s="21" t="s">
        <v>50</v>
      </c>
      <c r="C42" s="26">
        <v>0</v>
      </c>
      <c r="D42" s="22">
        <v>62129297</v>
      </c>
      <c r="E42" s="22">
        <f>SUM(C42:D42)</f>
        <v>62129297</v>
      </c>
    </row>
    <row r="43" spans="1:5" ht="12.75" customHeight="1">
      <c r="A43" s="17">
        <v>147000</v>
      </c>
      <c r="B43" s="18" t="s">
        <v>51</v>
      </c>
      <c r="C43" s="4">
        <f>SUM(C44:C46)</f>
        <v>0</v>
      </c>
      <c r="D43" s="19">
        <f>SUM(D44:D44)</f>
        <v>0</v>
      </c>
      <c r="E43" s="19">
        <f aca="true" t="shared" si="2" ref="E43:E106">+C43+D43</f>
        <v>0</v>
      </c>
    </row>
    <row r="44" spans="1:5" ht="12.75" customHeight="1">
      <c r="A44" s="17">
        <v>147002</v>
      </c>
      <c r="B44" s="21" t="s">
        <v>52</v>
      </c>
      <c r="C44" s="16">
        <v>0</v>
      </c>
      <c r="D44" s="22">
        <v>0</v>
      </c>
      <c r="E44" s="22">
        <f t="shared" si="2"/>
        <v>0</v>
      </c>
    </row>
    <row r="45" spans="1:5" ht="12.75" customHeight="1">
      <c r="A45" s="17">
        <v>147013</v>
      </c>
      <c r="B45" s="21" t="s">
        <v>53</v>
      </c>
      <c r="C45" s="16">
        <v>0</v>
      </c>
      <c r="D45" s="19">
        <v>0</v>
      </c>
      <c r="E45" s="22">
        <f t="shared" si="2"/>
        <v>0</v>
      </c>
    </row>
    <row r="46" spans="1:5" ht="12" customHeight="1">
      <c r="A46" s="17">
        <v>147090</v>
      </c>
      <c r="B46" s="21" t="s">
        <v>54</v>
      </c>
      <c r="C46" s="16">
        <v>0</v>
      </c>
      <c r="D46" s="22">
        <v>0</v>
      </c>
      <c r="E46" s="22">
        <f t="shared" si="2"/>
        <v>0</v>
      </c>
    </row>
    <row r="47" spans="1:5" ht="12.75" customHeight="1">
      <c r="A47" s="17">
        <v>148000</v>
      </c>
      <c r="B47" s="18" t="s">
        <v>55</v>
      </c>
      <c r="C47" s="4">
        <f>-SUM(C48-C49)</f>
        <v>0</v>
      </c>
      <c r="D47" s="4">
        <f>SUM(D49)</f>
        <v>0</v>
      </c>
      <c r="E47" s="4">
        <f t="shared" si="2"/>
        <v>0</v>
      </c>
    </row>
    <row r="48" spans="1:5" ht="12.75" customHeight="1">
      <c r="A48" s="17">
        <v>148009</v>
      </c>
      <c r="B48" s="21" t="s">
        <v>56</v>
      </c>
      <c r="C48" s="16">
        <v>0</v>
      </c>
      <c r="D48" s="16">
        <v>0</v>
      </c>
      <c r="E48" s="16">
        <f t="shared" si="2"/>
        <v>0</v>
      </c>
    </row>
    <row r="49" spans="1:5" ht="12.75" customHeight="1">
      <c r="A49" s="17">
        <v>148090</v>
      </c>
      <c r="B49" s="21" t="s">
        <v>57</v>
      </c>
      <c r="C49" s="16">
        <v>0</v>
      </c>
      <c r="D49" s="22">
        <v>0</v>
      </c>
      <c r="E49" s="22">
        <f>+C49+D49</f>
        <v>0</v>
      </c>
    </row>
    <row r="50" spans="1:5" ht="12.75" customHeight="1">
      <c r="A50" s="17">
        <v>160000</v>
      </c>
      <c r="B50" s="18" t="s">
        <v>58</v>
      </c>
      <c r="C50" s="27">
        <f>C51+C54+C57+C61+C69+C72+C81+C84+C89+C95+C98+C101</f>
        <v>0</v>
      </c>
      <c r="D50" s="27">
        <f>D51+D54+D57+D59+D61+D69+D72+D81+D84+D89+D95+D98+D101</f>
        <v>25065758</v>
      </c>
      <c r="E50" s="27">
        <f t="shared" si="2"/>
        <v>25065758</v>
      </c>
    </row>
    <row r="51" spans="1:5" ht="12.75" customHeight="1">
      <c r="A51" s="17">
        <v>160500</v>
      </c>
      <c r="B51" s="18" t="s">
        <v>59</v>
      </c>
      <c r="C51" s="27">
        <f>SUM(C52:C53)</f>
        <v>0</v>
      </c>
      <c r="D51" s="27">
        <f>SUM(D52:D53)</f>
        <v>13682485</v>
      </c>
      <c r="E51" s="27">
        <f t="shared" si="2"/>
        <v>13682485</v>
      </c>
    </row>
    <row r="52" spans="1:5" ht="12.75" customHeight="1">
      <c r="A52" s="17">
        <v>160501</v>
      </c>
      <c r="B52" s="21" t="s">
        <v>60</v>
      </c>
      <c r="C52" s="28">
        <v>0</v>
      </c>
      <c r="D52" s="28">
        <v>12601221</v>
      </c>
      <c r="E52" s="28">
        <f t="shared" si="2"/>
        <v>12601221</v>
      </c>
    </row>
    <row r="53" spans="1:5" ht="12.75" customHeight="1">
      <c r="A53" s="17">
        <v>160502</v>
      </c>
      <c r="B53" s="21" t="s">
        <v>61</v>
      </c>
      <c r="C53" s="28">
        <v>0</v>
      </c>
      <c r="D53" s="28">
        <v>1081264</v>
      </c>
      <c r="E53" s="28">
        <f t="shared" si="2"/>
        <v>1081264</v>
      </c>
    </row>
    <row r="54" spans="1:5" ht="12.75" customHeight="1">
      <c r="A54" s="17">
        <v>161500</v>
      </c>
      <c r="B54" s="18" t="s">
        <v>62</v>
      </c>
      <c r="C54" s="27">
        <f>SUM(C55:C56)</f>
        <v>0</v>
      </c>
      <c r="D54" s="27">
        <v>0</v>
      </c>
      <c r="E54" s="27">
        <f t="shared" si="2"/>
        <v>0</v>
      </c>
    </row>
    <row r="55" spans="1:5" ht="12.75" customHeight="1">
      <c r="A55" s="17">
        <v>161505</v>
      </c>
      <c r="B55" s="21" t="s">
        <v>63</v>
      </c>
      <c r="C55" s="28">
        <v>0</v>
      </c>
      <c r="D55" s="28">
        <v>0</v>
      </c>
      <c r="E55" s="28">
        <f t="shared" si="2"/>
        <v>0</v>
      </c>
    </row>
    <row r="56" spans="1:5" ht="12.75" customHeight="1">
      <c r="A56" s="17">
        <v>161590</v>
      </c>
      <c r="B56" s="21" t="s">
        <v>64</v>
      </c>
      <c r="C56" s="28">
        <v>0</v>
      </c>
      <c r="D56" s="28">
        <v>0</v>
      </c>
      <c r="E56" s="28">
        <f t="shared" si="2"/>
        <v>0</v>
      </c>
    </row>
    <row r="57" spans="1:5" ht="12.75" customHeight="1">
      <c r="A57" s="17">
        <v>162000</v>
      </c>
      <c r="B57" s="18" t="s">
        <v>65</v>
      </c>
      <c r="C57" s="27">
        <f>+C58</f>
        <v>0</v>
      </c>
      <c r="D57" s="27">
        <f>+D58</f>
        <v>0</v>
      </c>
      <c r="E57" s="27">
        <f t="shared" si="2"/>
        <v>0</v>
      </c>
    </row>
    <row r="58" spans="1:5" ht="12.75" customHeight="1">
      <c r="A58" s="17">
        <v>162005</v>
      </c>
      <c r="B58" s="21" t="s">
        <v>66</v>
      </c>
      <c r="C58" s="28">
        <v>0</v>
      </c>
      <c r="D58" s="28">
        <v>0</v>
      </c>
      <c r="E58" s="28">
        <f t="shared" si="2"/>
        <v>0</v>
      </c>
    </row>
    <row r="59" spans="1:5" ht="12.75" customHeight="1">
      <c r="A59" s="17">
        <v>162500</v>
      </c>
      <c r="B59" s="18" t="s">
        <v>67</v>
      </c>
      <c r="C59" s="27">
        <f>+C60</f>
        <v>0</v>
      </c>
      <c r="D59" s="27">
        <f>+D60</f>
        <v>0</v>
      </c>
      <c r="E59" s="27">
        <f t="shared" si="2"/>
        <v>0</v>
      </c>
    </row>
    <row r="60" spans="1:5" ht="12.75" customHeight="1">
      <c r="A60" s="17">
        <v>162505</v>
      </c>
      <c r="B60" s="21" t="s">
        <v>68</v>
      </c>
      <c r="C60" s="28">
        <v>0</v>
      </c>
      <c r="D60" s="28">
        <v>0</v>
      </c>
      <c r="E60" s="28">
        <f t="shared" si="2"/>
        <v>0</v>
      </c>
    </row>
    <row r="61" spans="1:5" ht="12.75" customHeight="1">
      <c r="A61" s="17">
        <v>163500</v>
      </c>
      <c r="B61" s="23" t="s">
        <v>69</v>
      </c>
      <c r="C61" s="27">
        <f>SUM(C62:C68)</f>
        <v>0</v>
      </c>
      <c r="D61" s="27">
        <f>SUM(D62:D68)</f>
        <v>1386075</v>
      </c>
      <c r="E61" s="27">
        <f t="shared" si="2"/>
        <v>1386075</v>
      </c>
    </row>
    <row r="62" spans="1:5" ht="12.75" customHeight="1">
      <c r="A62" s="17">
        <v>163501</v>
      </c>
      <c r="B62" s="21" t="s">
        <v>70</v>
      </c>
      <c r="C62" s="28">
        <v>0</v>
      </c>
      <c r="D62" s="28">
        <v>300</v>
      </c>
      <c r="E62" s="28">
        <f t="shared" si="2"/>
        <v>300</v>
      </c>
    </row>
    <row r="63" spans="1:5" ht="12.75" customHeight="1">
      <c r="A63" s="17">
        <v>163502</v>
      </c>
      <c r="B63" s="21" t="s">
        <v>71</v>
      </c>
      <c r="C63" s="28">
        <v>0</v>
      </c>
      <c r="D63" s="28">
        <v>0</v>
      </c>
      <c r="E63" s="28">
        <f t="shared" si="2"/>
        <v>0</v>
      </c>
    </row>
    <row r="64" spans="1:5" ht="12.75" customHeight="1">
      <c r="A64" s="17">
        <v>163503</v>
      </c>
      <c r="B64" s="21" t="s">
        <v>72</v>
      </c>
      <c r="C64" s="28">
        <v>0</v>
      </c>
      <c r="D64" s="28">
        <v>230087</v>
      </c>
      <c r="E64" s="28">
        <f t="shared" si="2"/>
        <v>230087</v>
      </c>
    </row>
    <row r="65" spans="1:5" ht="12.75" customHeight="1">
      <c r="A65" s="17">
        <v>163504</v>
      </c>
      <c r="B65" s="29" t="s">
        <v>68</v>
      </c>
      <c r="C65" s="28">
        <v>0</v>
      </c>
      <c r="D65" s="28">
        <v>962372</v>
      </c>
      <c r="E65" s="28">
        <f t="shared" si="2"/>
        <v>962372</v>
      </c>
    </row>
    <row r="66" spans="1:5" ht="12.75" customHeight="1">
      <c r="A66" s="17">
        <v>163505</v>
      </c>
      <c r="B66" s="29" t="s">
        <v>73</v>
      </c>
      <c r="C66" s="28">
        <v>0</v>
      </c>
      <c r="D66" s="28">
        <v>520</v>
      </c>
      <c r="E66" s="28">
        <f t="shared" si="2"/>
        <v>520</v>
      </c>
    </row>
    <row r="67" spans="1:5" ht="12.75" customHeight="1">
      <c r="A67" s="17">
        <v>163511</v>
      </c>
      <c r="B67" s="2" t="s">
        <v>74</v>
      </c>
      <c r="C67" s="28">
        <v>0</v>
      </c>
      <c r="D67" s="28">
        <v>725</v>
      </c>
      <c r="E67" s="28">
        <f t="shared" si="2"/>
        <v>725</v>
      </c>
    </row>
    <row r="68" spans="1:5" ht="12.75" customHeight="1">
      <c r="A68" s="17">
        <v>163599</v>
      </c>
      <c r="B68" s="2" t="s">
        <v>75</v>
      </c>
      <c r="C68" s="28">
        <v>0</v>
      </c>
      <c r="D68" s="28">
        <v>192071</v>
      </c>
      <c r="E68" s="28">
        <f t="shared" si="2"/>
        <v>192071</v>
      </c>
    </row>
    <row r="69" spans="1:5" ht="12.75" customHeight="1">
      <c r="A69" s="17">
        <v>164000</v>
      </c>
      <c r="B69" s="30" t="s">
        <v>76</v>
      </c>
      <c r="C69" s="27">
        <f>SUM(C70:C71)</f>
        <v>0</v>
      </c>
      <c r="D69" s="27">
        <f>SUM(D70:D71)</f>
        <v>8270140</v>
      </c>
      <c r="E69" s="27">
        <f t="shared" si="2"/>
        <v>8270140</v>
      </c>
    </row>
    <row r="70" spans="1:5" ht="12.75" customHeight="1">
      <c r="A70" s="17">
        <v>164001</v>
      </c>
      <c r="B70" s="31" t="s">
        <v>77</v>
      </c>
      <c r="C70" s="28">
        <v>0</v>
      </c>
      <c r="D70" s="28">
        <v>8136916</v>
      </c>
      <c r="E70" s="28">
        <f t="shared" si="2"/>
        <v>8136916</v>
      </c>
    </row>
    <row r="71" spans="1:5" ht="12.75" customHeight="1">
      <c r="A71" s="17">
        <v>164099</v>
      </c>
      <c r="B71" s="2" t="s">
        <v>75</v>
      </c>
      <c r="C71" s="28">
        <v>0</v>
      </c>
      <c r="D71" s="28">
        <v>133224</v>
      </c>
      <c r="E71" s="28">
        <f t="shared" si="2"/>
        <v>133224</v>
      </c>
    </row>
    <row r="72" spans="1:5" ht="12.75" customHeight="1">
      <c r="A72" s="17">
        <v>165500</v>
      </c>
      <c r="B72" s="30" t="s">
        <v>78</v>
      </c>
      <c r="C72" s="27">
        <f>SUM(C73:C80)</f>
        <v>0</v>
      </c>
      <c r="D72" s="27">
        <f>SUM(D73:D80)</f>
        <v>16293</v>
      </c>
      <c r="E72" s="27">
        <f t="shared" si="2"/>
        <v>16293</v>
      </c>
    </row>
    <row r="73" spans="1:5" ht="12.75" customHeight="1">
      <c r="A73" s="17">
        <v>165501</v>
      </c>
      <c r="B73" s="2" t="s">
        <v>79</v>
      </c>
      <c r="C73" s="28">
        <v>0</v>
      </c>
      <c r="D73" s="28">
        <v>3269</v>
      </c>
      <c r="E73" s="28">
        <f t="shared" si="2"/>
        <v>3269</v>
      </c>
    </row>
    <row r="74" spans="1:5" ht="12.75" customHeight="1">
      <c r="A74" s="17">
        <v>165504</v>
      </c>
      <c r="B74" s="2" t="s">
        <v>80</v>
      </c>
      <c r="C74" s="28">
        <v>0</v>
      </c>
      <c r="D74" s="28">
        <v>0</v>
      </c>
      <c r="E74" s="28">
        <f t="shared" si="2"/>
        <v>0</v>
      </c>
    </row>
    <row r="75" spans="1:5" ht="12.75" customHeight="1">
      <c r="A75" s="17">
        <v>165505</v>
      </c>
      <c r="B75" s="2" t="s">
        <v>81</v>
      </c>
      <c r="C75" s="28">
        <v>0</v>
      </c>
      <c r="D75" s="28">
        <v>1807</v>
      </c>
      <c r="E75" s="28">
        <f t="shared" si="2"/>
        <v>1807</v>
      </c>
    </row>
    <row r="76" spans="1:5" ht="12.75" customHeight="1">
      <c r="A76" s="17">
        <v>165506</v>
      </c>
      <c r="B76" s="31" t="s">
        <v>82</v>
      </c>
      <c r="C76" s="28">
        <v>0</v>
      </c>
      <c r="D76" s="28">
        <v>4361</v>
      </c>
      <c r="E76" s="28">
        <f t="shared" si="2"/>
        <v>4361</v>
      </c>
    </row>
    <row r="77" spans="1:5" ht="12.75" customHeight="1">
      <c r="A77" s="17">
        <v>165510</v>
      </c>
      <c r="B77" s="2" t="s">
        <v>83</v>
      </c>
      <c r="C77" s="28">
        <v>0</v>
      </c>
      <c r="D77" s="28">
        <v>476</v>
      </c>
      <c r="E77" s="28">
        <f t="shared" si="2"/>
        <v>476</v>
      </c>
    </row>
    <row r="78" spans="1:5" ht="12.75" customHeight="1">
      <c r="A78" s="17">
        <v>165511</v>
      </c>
      <c r="B78" s="2" t="s">
        <v>84</v>
      </c>
      <c r="C78" s="28">
        <v>0</v>
      </c>
      <c r="D78" s="28">
        <v>0</v>
      </c>
      <c r="E78" s="28">
        <f t="shared" si="2"/>
        <v>0</v>
      </c>
    </row>
    <row r="79" spans="1:5" ht="12.75" customHeight="1">
      <c r="A79" s="17">
        <v>165590</v>
      </c>
      <c r="B79" s="2" t="s">
        <v>85</v>
      </c>
      <c r="C79" s="28">
        <v>0</v>
      </c>
      <c r="D79" s="28">
        <v>0</v>
      </c>
      <c r="E79" s="28">
        <f t="shared" si="2"/>
        <v>0</v>
      </c>
    </row>
    <row r="80" spans="1:5" ht="12.75" customHeight="1">
      <c r="A80" s="17">
        <v>165599</v>
      </c>
      <c r="B80" s="2" t="s">
        <v>75</v>
      </c>
      <c r="C80" s="28">
        <v>0</v>
      </c>
      <c r="D80" s="28">
        <v>6380</v>
      </c>
      <c r="E80" s="28">
        <f t="shared" si="2"/>
        <v>6380</v>
      </c>
    </row>
    <row r="81" spans="1:5" ht="12.75" customHeight="1">
      <c r="A81" s="17">
        <v>166000</v>
      </c>
      <c r="B81" s="30" t="s">
        <v>86</v>
      </c>
      <c r="C81" s="27">
        <f>SUM(C82:C83)</f>
        <v>0</v>
      </c>
      <c r="D81" s="27">
        <f>SUM(D82:D83)</f>
        <v>0</v>
      </c>
      <c r="E81" s="27">
        <f t="shared" si="2"/>
        <v>0</v>
      </c>
    </row>
    <row r="82" spans="1:5" ht="12.75" customHeight="1">
      <c r="A82" s="17">
        <v>166003</v>
      </c>
      <c r="B82" s="2" t="s">
        <v>87</v>
      </c>
      <c r="C82" s="28">
        <v>0</v>
      </c>
      <c r="D82" s="28">
        <v>0</v>
      </c>
      <c r="E82" s="28">
        <f t="shared" si="2"/>
        <v>0</v>
      </c>
    </row>
    <row r="83" spans="1:5" ht="12.75" customHeight="1">
      <c r="A83" s="17">
        <v>166099</v>
      </c>
      <c r="B83" s="2" t="s">
        <v>75</v>
      </c>
      <c r="C83" s="28">
        <v>0</v>
      </c>
      <c r="D83" s="28">
        <v>0</v>
      </c>
      <c r="E83" s="28">
        <f t="shared" si="2"/>
        <v>0</v>
      </c>
    </row>
    <row r="84" spans="1:5" ht="12.75" customHeight="1">
      <c r="A84" s="17">
        <v>166500</v>
      </c>
      <c r="B84" s="30" t="s">
        <v>88</v>
      </c>
      <c r="C84" s="27">
        <f>SUM(C85:C88)</f>
        <v>0</v>
      </c>
      <c r="D84" s="27">
        <f>SUM(D85:D88)</f>
        <v>1483085</v>
      </c>
      <c r="E84" s="27">
        <f t="shared" si="2"/>
        <v>1483085</v>
      </c>
    </row>
    <row r="85" spans="1:5" ht="12.75" customHeight="1">
      <c r="A85" s="17">
        <v>166501</v>
      </c>
      <c r="B85" s="21" t="s">
        <v>89</v>
      </c>
      <c r="C85" s="28">
        <v>0</v>
      </c>
      <c r="D85" s="28">
        <v>997142</v>
      </c>
      <c r="E85" s="28">
        <f t="shared" si="2"/>
        <v>997142</v>
      </c>
    </row>
    <row r="86" spans="1:5" ht="12.75" customHeight="1">
      <c r="A86" s="17">
        <v>166502</v>
      </c>
      <c r="B86" s="21" t="s">
        <v>90</v>
      </c>
      <c r="C86" s="28">
        <v>0</v>
      </c>
      <c r="D86" s="28">
        <v>72612</v>
      </c>
      <c r="E86" s="28">
        <f t="shared" si="2"/>
        <v>72612</v>
      </c>
    </row>
    <row r="87" spans="1:5" ht="12.75" customHeight="1">
      <c r="A87" s="17">
        <v>166590</v>
      </c>
      <c r="B87" s="21" t="s">
        <v>91</v>
      </c>
      <c r="C87" s="28">
        <v>0</v>
      </c>
      <c r="D87" s="28">
        <v>0</v>
      </c>
      <c r="E87" s="28">
        <f t="shared" si="2"/>
        <v>0</v>
      </c>
    </row>
    <row r="88" spans="1:5" ht="12.75" customHeight="1">
      <c r="A88" s="17">
        <v>166599</v>
      </c>
      <c r="B88" s="2" t="s">
        <v>92</v>
      </c>
      <c r="C88" s="28">
        <v>0</v>
      </c>
      <c r="D88" s="28">
        <v>413331</v>
      </c>
      <c r="E88" s="28">
        <f t="shared" si="2"/>
        <v>413331</v>
      </c>
    </row>
    <row r="89" spans="1:5" ht="12.75" customHeight="1">
      <c r="A89" s="17">
        <v>167000</v>
      </c>
      <c r="B89" s="32" t="s">
        <v>93</v>
      </c>
      <c r="C89" s="27">
        <f>SUM(C90:C94)</f>
        <v>0</v>
      </c>
      <c r="D89" s="27">
        <f>SUM(D90:D94)</f>
        <v>1336876</v>
      </c>
      <c r="E89" s="27">
        <f t="shared" si="2"/>
        <v>1336876</v>
      </c>
    </row>
    <row r="90" spans="1:5" ht="12.75" customHeight="1">
      <c r="A90" s="17">
        <v>167001</v>
      </c>
      <c r="B90" s="2" t="s">
        <v>94</v>
      </c>
      <c r="C90" s="22">
        <v>0</v>
      </c>
      <c r="D90" s="22">
        <v>65993</v>
      </c>
      <c r="E90" s="22">
        <f t="shared" si="2"/>
        <v>65993</v>
      </c>
    </row>
    <row r="91" spans="1:5" ht="12.75" customHeight="1">
      <c r="A91" s="17">
        <v>167002</v>
      </c>
      <c r="B91" s="2" t="s">
        <v>95</v>
      </c>
      <c r="C91" s="22">
        <v>0</v>
      </c>
      <c r="D91" s="22">
        <v>989874</v>
      </c>
      <c r="E91" s="22">
        <f t="shared" si="2"/>
        <v>989874</v>
      </c>
    </row>
    <row r="92" spans="1:5" ht="12.75" customHeight="1">
      <c r="A92" s="17">
        <v>167003</v>
      </c>
      <c r="B92" s="2" t="s">
        <v>96</v>
      </c>
      <c r="C92" s="22">
        <v>0</v>
      </c>
      <c r="D92" s="22">
        <v>0</v>
      </c>
      <c r="E92" s="22">
        <f t="shared" si="2"/>
        <v>0</v>
      </c>
    </row>
    <row r="93" spans="1:5" ht="12.75" customHeight="1">
      <c r="A93" s="17">
        <v>167090</v>
      </c>
      <c r="B93" s="2" t="s">
        <v>97</v>
      </c>
      <c r="C93" s="22">
        <v>0</v>
      </c>
      <c r="D93" s="22">
        <v>0</v>
      </c>
      <c r="E93" s="22">
        <f t="shared" si="2"/>
        <v>0</v>
      </c>
    </row>
    <row r="94" spans="1:5" ht="12.75" customHeight="1">
      <c r="A94" s="17">
        <v>167099</v>
      </c>
      <c r="B94" s="2" t="s">
        <v>98</v>
      </c>
      <c r="C94" s="22">
        <v>0</v>
      </c>
      <c r="D94" s="22">
        <v>281009</v>
      </c>
      <c r="E94" s="22">
        <f t="shared" si="2"/>
        <v>281009</v>
      </c>
    </row>
    <row r="95" spans="1:5" ht="12.75" customHeight="1">
      <c r="A95" s="17">
        <v>167500</v>
      </c>
      <c r="B95" s="30" t="s">
        <v>99</v>
      </c>
      <c r="C95" s="19">
        <f>SUM(C96:C97)</f>
        <v>0</v>
      </c>
      <c r="D95" s="19">
        <f>SUM(D96:D97)</f>
        <v>563662</v>
      </c>
      <c r="E95" s="19">
        <f t="shared" si="2"/>
        <v>563662</v>
      </c>
    </row>
    <row r="96" spans="1:5" ht="12.75" customHeight="1">
      <c r="A96" s="17">
        <v>167502</v>
      </c>
      <c r="B96" s="2" t="s">
        <v>100</v>
      </c>
      <c r="C96" s="22">
        <v>0</v>
      </c>
      <c r="D96" s="22">
        <v>410929</v>
      </c>
      <c r="E96" s="22">
        <f t="shared" si="2"/>
        <v>410929</v>
      </c>
    </row>
    <row r="97" spans="1:5" ht="12.75" customHeight="1">
      <c r="A97" s="17">
        <v>167599</v>
      </c>
      <c r="B97" s="31" t="s">
        <v>75</v>
      </c>
      <c r="C97" s="22">
        <v>0</v>
      </c>
      <c r="D97" s="22">
        <v>152733</v>
      </c>
      <c r="E97" s="22">
        <f t="shared" si="2"/>
        <v>152733</v>
      </c>
    </row>
    <row r="98" spans="1:5" ht="12.75" customHeight="1">
      <c r="A98" s="17">
        <v>168000</v>
      </c>
      <c r="B98" s="33" t="s">
        <v>101</v>
      </c>
      <c r="C98" s="19">
        <f>SUM(C99:C100)</f>
        <v>0</v>
      </c>
      <c r="D98" s="19">
        <f>SUM(D99:D100)</f>
        <v>8241</v>
      </c>
      <c r="E98" s="19">
        <f t="shared" si="2"/>
        <v>8241</v>
      </c>
    </row>
    <row r="99" spans="1:5" ht="12.75" customHeight="1">
      <c r="A99" s="17">
        <v>168002</v>
      </c>
      <c r="B99" s="31" t="s">
        <v>102</v>
      </c>
      <c r="C99" s="22">
        <v>0</v>
      </c>
      <c r="D99" s="22">
        <v>6947</v>
      </c>
      <c r="E99" s="22">
        <f t="shared" si="2"/>
        <v>6947</v>
      </c>
    </row>
    <row r="100" spans="1:5" ht="12.75" customHeight="1">
      <c r="A100" s="17">
        <v>168099</v>
      </c>
      <c r="B100" s="31" t="s">
        <v>75</v>
      </c>
      <c r="C100" s="22">
        <v>0</v>
      </c>
      <c r="D100" s="22">
        <v>1294</v>
      </c>
      <c r="E100" s="22">
        <f t="shared" si="2"/>
        <v>1294</v>
      </c>
    </row>
    <row r="101" spans="1:5" ht="12.75" customHeight="1">
      <c r="A101" s="17">
        <v>168500</v>
      </c>
      <c r="B101" s="32" t="s">
        <v>103</v>
      </c>
      <c r="C101" s="34">
        <f>SUM(C102:C109)</f>
        <v>0</v>
      </c>
      <c r="D101" s="34">
        <f>SUM(D102:D109)</f>
        <v>-1681099</v>
      </c>
      <c r="E101" s="34">
        <f t="shared" si="2"/>
        <v>-1681099</v>
      </c>
    </row>
    <row r="102" spans="1:5" ht="12.75" customHeight="1">
      <c r="A102" s="17">
        <v>168501</v>
      </c>
      <c r="B102" s="31" t="s">
        <v>104</v>
      </c>
      <c r="C102" s="28">
        <v>0</v>
      </c>
      <c r="D102" s="28">
        <v>-8445</v>
      </c>
      <c r="E102" s="28">
        <f t="shared" si="2"/>
        <v>-8445</v>
      </c>
    </row>
    <row r="103" spans="1:5" ht="12.75" customHeight="1">
      <c r="A103" s="17">
        <v>168504</v>
      </c>
      <c r="B103" s="31" t="s">
        <v>70</v>
      </c>
      <c r="C103" s="28">
        <v>0</v>
      </c>
      <c r="D103" s="28">
        <v>-6835</v>
      </c>
      <c r="E103" s="28">
        <f t="shared" si="2"/>
        <v>-6835</v>
      </c>
    </row>
    <row r="104" spans="1:5" ht="12.75" customHeight="1">
      <c r="A104" s="17">
        <v>168505</v>
      </c>
      <c r="B104" s="31" t="s">
        <v>105</v>
      </c>
      <c r="C104" s="28">
        <v>0</v>
      </c>
      <c r="D104" s="28">
        <v>0</v>
      </c>
      <c r="E104" s="28">
        <f t="shared" si="2"/>
        <v>0</v>
      </c>
    </row>
    <row r="105" spans="1:5" ht="12.75" customHeight="1">
      <c r="A105" s="17">
        <v>168506</v>
      </c>
      <c r="B105" s="31" t="s">
        <v>106</v>
      </c>
      <c r="C105" s="28">
        <v>0</v>
      </c>
      <c r="D105" s="28">
        <v>-599955</v>
      </c>
      <c r="E105" s="28">
        <f t="shared" si="2"/>
        <v>-599955</v>
      </c>
    </row>
    <row r="106" spans="1:5" ht="12.75" customHeight="1">
      <c r="A106" s="17">
        <v>168507</v>
      </c>
      <c r="B106" s="31" t="s">
        <v>68</v>
      </c>
      <c r="C106" s="28">
        <v>0</v>
      </c>
      <c r="D106" s="28">
        <v>-643486</v>
      </c>
      <c r="E106" s="28">
        <f t="shared" si="2"/>
        <v>-643486</v>
      </c>
    </row>
    <row r="107" spans="1:5" ht="12.75" customHeight="1">
      <c r="A107" s="17">
        <v>168508</v>
      </c>
      <c r="B107" s="31" t="s">
        <v>107</v>
      </c>
      <c r="C107" s="28">
        <v>0</v>
      </c>
      <c r="D107" s="28">
        <v>-180752</v>
      </c>
      <c r="E107" s="28">
        <f aca="true" t="shared" si="3" ref="E107:E170">+C107+D107</f>
        <v>-180752</v>
      </c>
    </row>
    <row r="108" spans="1:5" ht="12.75" customHeight="1">
      <c r="A108" s="17">
        <v>168509</v>
      </c>
      <c r="B108" s="31" t="s">
        <v>108</v>
      </c>
      <c r="C108" s="28">
        <v>0</v>
      </c>
      <c r="D108" s="28">
        <v>-1923</v>
      </c>
      <c r="E108" s="28">
        <f t="shared" si="3"/>
        <v>-1923</v>
      </c>
    </row>
    <row r="109" spans="1:5" ht="12.75" customHeight="1">
      <c r="A109" s="17">
        <v>168599</v>
      </c>
      <c r="B109" s="31" t="s">
        <v>75</v>
      </c>
      <c r="C109" s="28">
        <v>0</v>
      </c>
      <c r="D109" s="28">
        <v>-239703</v>
      </c>
      <c r="E109" s="28">
        <f t="shared" si="3"/>
        <v>-239703</v>
      </c>
    </row>
    <row r="110" spans="1:5" ht="12.75" customHeight="1">
      <c r="A110" s="17">
        <v>190000</v>
      </c>
      <c r="B110" s="30" t="s">
        <v>109</v>
      </c>
      <c r="C110" s="27">
        <f>+C111+C117+C129+C132+C135+C139+C148+C152</f>
        <v>271371</v>
      </c>
      <c r="D110" s="27">
        <f>+D111+D117+D127+D129+D132+D135+D139+D143+D146+D148+D152+D156+D158+D160+D162</f>
        <v>92250402</v>
      </c>
      <c r="E110" s="27">
        <f>SUM(C110:D110)</f>
        <v>92521773</v>
      </c>
    </row>
    <row r="111" spans="1:5" ht="12.75" customHeight="1">
      <c r="A111" s="17">
        <v>190500</v>
      </c>
      <c r="B111" s="30" t="s">
        <v>110</v>
      </c>
      <c r="C111" s="27">
        <f>SUM(C112:C116)</f>
        <v>271371</v>
      </c>
      <c r="D111" s="27">
        <f>SUM(D112:D116)</f>
        <v>0</v>
      </c>
      <c r="E111" s="27">
        <f t="shared" si="3"/>
        <v>271371</v>
      </c>
    </row>
    <row r="112" spans="1:5" ht="12.75" customHeight="1">
      <c r="A112" s="17">
        <v>190501</v>
      </c>
      <c r="B112" s="2" t="s">
        <v>111</v>
      </c>
      <c r="C112" s="28">
        <v>256822</v>
      </c>
      <c r="D112" s="28">
        <v>0</v>
      </c>
      <c r="E112" s="28">
        <f t="shared" si="3"/>
        <v>256822</v>
      </c>
    </row>
    <row r="113" spans="1:5" ht="12.75" customHeight="1">
      <c r="A113" s="17">
        <v>190504</v>
      </c>
      <c r="B113" s="2" t="s">
        <v>112</v>
      </c>
      <c r="C113" s="28">
        <v>0</v>
      </c>
      <c r="D113" s="28">
        <v>0</v>
      </c>
      <c r="E113" s="28">
        <f t="shared" si="3"/>
        <v>0</v>
      </c>
    </row>
    <row r="114" spans="1:5" ht="12.75" customHeight="1">
      <c r="A114" s="17">
        <v>190505</v>
      </c>
      <c r="B114" s="2" t="s">
        <v>113</v>
      </c>
      <c r="C114" s="28">
        <v>1197</v>
      </c>
      <c r="D114" s="28">
        <v>0</v>
      </c>
      <c r="E114" s="28">
        <f t="shared" si="3"/>
        <v>1197</v>
      </c>
    </row>
    <row r="115" spans="1:5" ht="12.75" customHeight="1">
      <c r="A115" s="17">
        <v>190507</v>
      </c>
      <c r="B115" s="2" t="s">
        <v>114</v>
      </c>
      <c r="C115" s="28">
        <v>13352</v>
      </c>
      <c r="D115" s="28">
        <v>0</v>
      </c>
      <c r="E115" s="28">
        <f t="shared" si="3"/>
        <v>13352</v>
      </c>
    </row>
    <row r="116" spans="1:5" ht="12.75" customHeight="1">
      <c r="A116" s="17">
        <v>190590</v>
      </c>
      <c r="B116" s="2" t="s">
        <v>115</v>
      </c>
      <c r="C116" s="28">
        <v>0</v>
      </c>
      <c r="D116" s="28">
        <v>0</v>
      </c>
      <c r="E116" s="28">
        <f t="shared" si="3"/>
        <v>0</v>
      </c>
    </row>
    <row r="117" spans="1:5" ht="12.75" customHeight="1">
      <c r="A117" s="17">
        <v>191000</v>
      </c>
      <c r="B117" s="30" t="s">
        <v>116</v>
      </c>
      <c r="C117" s="34">
        <f>SUM(C118:C126)</f>
        <v>0</v>
      </c>
      <c r="D117" s="34">
        <f>SUM(D118:D126)</f>
        <v>361253</v>
      </c>
      <c r="E117" s="34">
        <f t="shared" si="3"/>
        <v>361253</v>
      </c>
    </row>
    <row r="118" spans="1:5" ht="12.75" customHeight="1">
      <c r="A118" s="17">
        <v>191001</v>
      </c>
      <c r="B118" s="2" t="s">
        <v>117</v>
      </c>
      <c r="C118" s="16">
        <v>0</v>
      </c>
      <c r="D118" s="35">
        <v>47722</v>
      </c>
      <c r="E118" s="35">
        <f t="shared" si="3"/>
        <v>47722</v>
      </c>
    </row>
    <row r="119" spans="1:5" ht="12.75" customHeight="1">
      <c r="A119" s="17">
        <v>191003</v>
      </c>
      <c r="B119" s="2" t="s">
        <v>118</v>
      </c>
      <c r="C119" s="16">
        <v>0</v>
      </c>
      <c r="D119" s="35">
        <v>0</v>
      </c>
      <c r="E119" s="35">
        <f t="shared" si="3"/>
        <v>0</v>
      </c>
    </row>
    <row r="120" spans="1:5" ht="12.75" customHeight="1">
      <c r="A120" s="17">
        <v>191004</v>
      </c>
      <c r="B120" s="31" t="s">
        <v>119</v>
      </c>
      <c r="C120" s="35">
        <v>0</v>
      </c>
      <c r="D120" s="35">
        <v>16573</v>
      </c>
      <c r="E120" s="35">
        <f t="shared" si="3"/>
        <v>16573</v>
      </c>
    </row>
    <row r="121" spans="1:5" ht="12.75" customHeight="1">
      <c r="A121" s="17">
        <v>191008</v>
      </c>
      <c r="B121" s="31" t="s">
        <v>120</v>
      </c>
      <c r="C121" s="35">
        <v>0</v>
      </c>
      <c r="D121" s="35">
        <v>22806</v>
      </c>
      <c r="E121" s="35">
        <f t="shared" si="3"/>
        <v>22806</v>
      </c>
    </row>
    <row r="122" spans="1:5" ht="12.75" customHeight="1">
      <c r="A122" s="17">
        <v>191012</v>
      </c>
      <c r="B122" s="31" t="s">
        <v>121</v>
      </c>
      <c r="C122" s="35">
        <v>0</v>
      </c>
      <c r="D122" s="35">
        <v>265512</v>
      </c>
      <c r="E122" s="35">
        <f t="shared" si="3"/>
        <v>265512</v>
      </c>
    </row>
    <row r="123" spans="1:5" ht="12.75" customHeight="1">
      <c r="A123" s="17">
        <v>191022</v>
      </c>
      <c r="B123" s="2" t="s">
        <v>122</v>
      </c>
      <c r="C123" s="35">
        <v>0</v>
      </c>
      <c r="D123" s="35">
        <v>0</v>
      </c>
      <c r="E123" s="35">
        <f t="shared" si="3"/>
        <v>0</v>
      </c>
    </row>
    <row r="124" spans="1:5" ht="12.75" customHeight="1">
      <c r="A124" s="17">
        <v>191023</v>
      </c>
      <c r="B124" s="2" t="s">
        <v>123</v>
      </c>
      <c r="C124" s="35">
        <v>0</v>
      </c>
      <c r="D124" s="35">
        <v>8640</v>
      </c>
      <c r="E124" s="35">
        <f t="shared" si="3"/>
        <v>8640</v>
      </c>
    </row>
    <row r="125" spans="1:5" ht="12.75" customHeight="1">
      <c r="A125" s="17">
        <v>191090</v>
      </c>
      <c r="B125" s="2" t="s">
        <v>124</v>
      </c>
      <c r="C125" s="35">
        <v>0</v>
      </c>
      <c r="D125" s="35">
        <v>0</v>
      </c>
      <c r="E125" s="35">
        <f t="shared" si="3"/>
        <v>0</v>
      </c>
    </row>
    <row r="126" spans="1:5" ht="12.75" customHeight="1">
      <c r="A126" s="17">
        <v>191099</v>
      </c>
      <c r="B126" s="31" t="s">
        <v>75</v>
      </c>
      <c r="C126" s="35">
        <v>0</v>
      </c>
      <c r="D126" s="35">
        <v>0</v>
      </c>
      <c r="E126" s="35">
        <f t="shared" si="3"/>
        <v>0</v>
      </c>
    </row>
    <row r="127" spans="1:5" ht="12.75" customHeight="1">
      <c r="A127" s="17">
        <v>191100</v>
      </c>
      <c r="B127" s="32" t="s">
        <v>125</v>
      </c>
      <c r="C127" s="34">
        <f>+C128</f>
        <v>0</v>
      </c>
      <c r="D127" s="34">
        <f>SUM(D128)</f>
        <v>90750999</v>
      </c>
      <c r="E127" s="34">
        <f t="shared" si="3"/>
        <v>90750999</v>
      </c>
    </row>
    <row r="128" spans="1:5" ht="12.75" customHeight="1">
      <c r="A128" s="17">
        <v>191102</v>
      </c>
      <c r="B128" s="31" t="s">
        <v>126</v>
      </c>
      <c r="C128" s="35">
        <v>0</v>
      </c>
      <c r="D128" s="35">
        <v>90750999</v>
      </c>
      <c r="E128" s="35">
        <f t="shared" si="3"/>
        <v>90750999</v>
      </c>
    </row>
    <row r="129" spans="1:5" ht="12.75" customHeight="1">
      <c r="A129" s="17">
        <v>192000</v>
      </c>
      <c r="B129" s="32" t="s">
        <v>127</v>
      </c>
      <c r="C129" s="34">
        <f>+C130+C131</f>
        <v>0</v>
      </c>
      <c r="D129" s="34">
        <f>SUM(D130:D131)</f>
        <v>127652</v>
      </c>
      <c r="E129" s="34">
        <f t="shared" si="3"/>
        <v>127652</v>
      </c>
    </row>
    <row r="130" spans="1:5" ht="12.75" customHeight="1">
      <c r="A130" s="17">
        <v>192005</v>
      </c>
      <c r="B130" s="31" t="s">
        <v>128</v>
      </c>
      <c r="C130" s="28">
        <v>0</v>
      </c>
      <c r="D130" s="35">
        <v>120006</v>
      </c>
      <c r="E130" s="35">
        <f t="shared" si="3"/>
        <v>120006</v>
      </c>
    </row>
    <row r="131" spans="1:5" ht="12.75" customHeight="1">
      <c r="A131" s="17">
        <v>192099</v>
      </c>
      <c r="B131" s="31" t="s">
        <v>75</v>
      </c>
      <c r="C131" s="28">
        <v>0</v>
      </c>
      <c r="D131" s="35">
        <v>7646</v>
      </c>
      <c r="E131" s="35">
        <f t="shared" si="3"/>
        <v>7646</v>
      </c>
    </row>
    <row r="132" spans="1:5" ht="12.75" customHeight="1">
      <c r="A132" s="17">
        <v>192500</v>
      </c>
      <c r="B132" s="33" t="s">
        <v>129</v>
      </c>
      <c r="C132" s="27">
        <f>+C133+C134</f>
        <v>0</v>
      </c>
      <c r="D132" s="27">
        <f>+D133+D134</f>
        <v>-10006</v>
      </c>
      <c r="E132" s="27">
        <f t="shared" si="3"/>
        <v>-10006</v>
      </c>
    </row>
    <row r="133" spans="1:5" ht="12.75" customHeight="1">
      <c r="A133" s="17">
        <v>192505</v>
      </c>
      <c r="B133" s="31" t="s">
        <v>128</v>
      </c>
      <c r="C133" s="28">
        <v>0</v>
      </c>
      <c r="D133" s="35">
        <v>-10006</v>
      </c>
      <c r="E133" s="35">
        <f t="shared" si="3"/>
        <v>-10006</v>
      </c>
    </row>
    <row r="134" spans="1:5" ht="12.75" customHeight="1">
      <c r="A134" s="17">
        <v>192599</v>
      </c>
      <c r="B134" s="31" t="s">
        <v>130</v>
      </c>
      <c r="C134" s="28">
        <v>0</v>
      </c>
      <c r="D134" s="28">
        <v>0</v>
      </c>
      <c r="E134" s="28">
        <f t="shared" si="3"/>
        <v>0</v>
      </c>
    </row>
    <row r="135" spans="1:5" ht="12.75" customHeight="1">
      <c r="A135" s="17">
        <v>195000</v>
      </c>
      <c r="B135" s="30" t="s">
        <v>131</v>
      </c>
      <c r="C135" s="34">
        <f>SUM(C136:C137)</f>
        <v>0</v>
      </c>
      <c r="D135" s="34">
        <f>SUM(D136:D137)</f>
        <v>0</v>
      </c>
      <c r="E135" s="34">
        <f t="shared" si="3"/>
        <v>0</v>
      </c>
    </row>
    <row r="136" spans="1:5" ht="12.75" customHeight="1">
      <c r="A136" s="17">
        <v>195002</v>
      </c>
      <c r="B136" s="2" t="s">
        <v>132</v>
      </c>
      <c r="C136" s="35">
        <v>0</v>
      </c>
      <c r="D136" s="35">
        <v>0</v>
      </c>
      <c r="E136" s="35">
        <f t="shared" si="3"/>
        <v>0</v>
      </c>
    </row>
    <row r="137" spans="1:5" ht="12.75" customHeight="1">
      <c r="A137" s="17">
        <v>195003</v>
      </c>
      <c r="B137" s="2" t="s">
        <v>133</v>
      </c>
      <c r="C137" s="28">
        <v>0</v>
      </c>
      <c r="D137" s="28">
        <v>0</v>
      </c>
      <c r="E137" s="35">
        <f t="shared" si="3"/>
        <v>0</v>
      </c>
    </row>
    <row r="138" spans="1:5" ht="12.75" customHeight="1">
      <c r="A138" s="17">
        <v>195004</v>
      </c>
      <c r="B138" s="2" t="s">
        <v>134</v>
      </c>
      <c r="C138" s="28">
        <v>0</v>
      </c>
      <c r="D138" s="28">
        <v>0</v>
      </c>
      <c r="E138" s="28">
        <f t="shared" si="3"/>
        <v>0</v>
      </c>
    </row>
    <row r="139" spans="1:5" ht="12.75" customHeight="1">
      <c r="A139" s="17">
        <v>195500</v>
      </c>
      <c r="B139" s="30" t="s">
        <v>135</v>
      </c>
      <c r="C139" s="34">
        <f>-SUM(C140:C141)</f>
        <v>0</v>
      </c>
      <c r="D139" s="34">
        <f>SUM(D140:D141)</f>
        <v>0</v>
      </c>
      <c r="E139" s="34">
        <f t="shared" si="3"/>
        <v>0</v>
      </c>
    </row>
    <row r="140" spans="1:5" ht="12.75" customHeight="1">
      <c r="A140" s="17">
        <v>195502</v>
      </c>
      <c r="B140" s="2" t="s">
        <v>132</v>
      </c>
      <c r="C140" s="35">
        <f>+C136</f>
        <v>0</v>
      </c>
      <c r="D140" s="35">
        <v>0</v>
      </c>
      <c r="E140" s="35">
        <f t="shared" si="3"/>
        <v>0</v>
      </c>
    </row>
    <row r="141" spans="1:5" ht="12.75" customHeight="1">
      <c r="A141" s="17">
        <v>195503</v>
      </c>
      <c r="B141" s="2" t="s">
        <v>136</v>
      </c>
      <c r="C141" s="35">
        <f>+C137</f>
        <v>0</v>
      </c>
      <c r="D141" s="16">
        <v>0</v>
      </c>
      <c r="E141" s="35">
        <f t="shared" si="3"/>
        <v>0</v>
      </c>
    </row>
    <row r="142" spans="1:5" ht="12.75" customHeight="1">
      <c r="A142" s="17">
        <v>195504</v>
      </c>
      <c r="B142" s="2" t="s">
        <v>134</v>
      </c>
      <c r="C142" s="35">
        <v>0</v>
      </c>
      <c r="D142" s="4">
        <v>0</v>
      </c>
      <c r="E142" s="16">
        <f t="shared" si="3"/>
        <v>0</v>
      </c>
    </row>
    <row r="143" spans="1:5" ht="12" customHeight="1">
      <c r="A143" s="17">
        <v>196000</v>
      </c>
      <c r="B143" s="30" t="s">
        <v>137</v>
      </c>
      <c r="C143" s="27">
        <f>SUM(C144:C145)</f>
        <v>0</v>
      </c>
      <c r="D143" s="27">
        <f>+D144+D145</f>
        <v>62133</v>
      </c>
      <c r="E143" s="27">
        <f t="shared" si="3"/>
        <v>62133</v>
      </c>
    </row>
    <row r="144" spans="1:5" ht="12.75" customHeight="1">
      <c r="A144" s="17">
        <v>196007</v>
      </c>
      <c r="B144" s="2" t="s">
        <v>138</v>
      </c>
      <c r="C144" s="28">
        <v>0</v>
      </c>
      <c r="D144" s="28">
        <v>41900</v>
      </c>
      <c r="E144" s="28">
        <f t="shared" si="3"/>
        <v>41900</v>
      </c>
    </row>
    <row r="145" spans="1:5" ht="12.75" customHeight="1">
      <c r="A145" s="17">
        <v>196099</v>
      </c>
      <c r="B145" s="2" t="s">
        <v>139</v>
      </c>
      <c r="C145" s="28">
        <v>0</v>
      </c>
      <c r="D145" s="28">
        <v>20233</v>
      </c>
      <c r="E145" s="28">
        <f t="shared" si="3"/>
        <v>20233</v>
      </c>
    </row>
    <row r="146" spans="1:5" ht="12.75" customHeight="1">
      <c r="A146" s="17">
        <v>196500</v>
      </c>
      <c r="B146" s="30" t="s">
        <v>140</v>
      </c>
      <c r="C146" s="28">
        <v>0</v>
      </c>
      <c r="D146" s="34">
        <f>+D147</f>
        <v>0</v>
      </c>
      <c r="E146" s="34">
        <f t="shared" si="3"/>
        <v>0</v>
      </c>
    </row>
    <row r="147" spans="1:5" ht="12.75" customHeight="1">
      <c r="A147" s="17">
        <v>196507</v>
      </c>
      <c r="B147" s="2" t="s">
        <v>138</v>
      </c>
      <c r="C147" s="28">
        <v>0</v>
      </c>
      <c r="D147" s="35">
        <v>0</v>
      </c>
      <c r="E147" s="35">
        <f t="shared" si="3"/>
        <v>0</v>
      </c>
    </row>
    <row r="148" spans="1:5" ht="12.75" customHeight="1">
      <c r="A148" s="17">
        <v>197000</v>
      </c>
      <c r="B148" s="30" t="s">
        <v>141</v>
      </c>
      <c r="C148" s="27">
        <f>SUM(C149:C151)</f>
        <v>0</v>
      </c>
      <c r="D148" s="27">
        <f>SUM(D149:D151)</f>
        <v>2477294</v>
      </c>
      <c r="E148" s="27">
        <f t="shared" si="3"/>
        <v>2477294</v>
      </c>
    </row>
    <row r="149" spans="1:5" ht="12.75" customHeight="1">
      <c r="A149" s="17">
        <v>197007</v>
      </c>
      <c r="B149" s="2" t="s">
        <v>142</v>
      </c>
      <c r="C149" s="28">
        <v>0</v>
      </c>
      <c r="D149" s="28">
        <v>2334013</v>
      </c>
      <c r="E149" s="28">
        <f t="shared" si="3"/>
        <v>2334013</v>
      </c>
    </row>
    <row r="150" spans="1:5" ht="12.75" customHeight="1">
      <c r="A150" s="17">
        <v>197008</v>
      </c>
      <c r="B150" s="2" t="s">
        <v>143</v>
      </c>
      <c r="C150" s="28">
        <v>0</v>
      </c>
      <c r="D150" s="28">
        <v>98501</v>
      </c>
      <c r="E150" s="28">
        <f t="shared" si="3"/>
        <v>98501</v>
      </c>
    </row>
    <row r="151" spans="1:5" ht="12.75" customHeight="1">
      <c r="A151" s="17">
        <v>197099</v>
      </c>
      <c r="B151" s="2" t="s">
        <v>75</v>
      </c>
      <c r="C151" s="28">
        <v>0</v>
      </c>
      <c r="D151" s="28">
        <v>44780</v>
      </c>
      <c r="E151" s="35">
        <f t="shared" si="3"/>
        <v>44780</v>
      </c>
    </row>
    <row r="152" spans="1:5" ht="12.75" customHeight="1">
      <c r="A152" s="17">
        <v>197500</v>
      </c>
      <c r="B152" s="30" t="s">
        <v>144</v>
      </c>
      <c r="C152" s="34">
        <f>-SUM(C153:C155)</f>
        <v>0</v>
      </c>
      <c r="D152" s="34">
        <f>SUM(D153:D155)</f>
        <v>-185937</v>
      </c>
      <c r="E152" s="34">
        <f t="shared" si="3"/>
        <v>-185937</v>
      </c>
    </row>
    <row r="153" spans="1:5" ht="12.75" customHeight="1">
      <c r="A153" s="17">
        <v>197507</v>
      </c>
      <c r="B153" s="2" t="s">
        <v>142</v>
      </c>
      <c r="C153" s="28">
        <v>0</v>
      </c>
      <c r="D153" s="16">
        <v>-49536</v>
      </c>
      <c r="E153" s="16">
        <f>SUM(C153:D153)</f>
        <v>-49536</v>
      </c>
    </row>
    <row r="154" spans="1:5" ht="12.75" customHeight="1">
      <c r="A154" s="17">
        <v>197508</v>
      </c>
      <c r="B154" s="2" t="s">
        <v>143</v>
      </c>
      <c r="C154" s="28">
        <v>0</v>
      </c>
      <c r="D154" s="16">
        <v>-116270</v>
      </c>
      <c r="E154" s="16">
        <f t="shared" si="3"/>
        <v>-116270</v>
      </c>
    </row>
    <row r="155" spans="1:5" ht="12.75" customHeight="1">
      <c r="A155" s="17">
        <v>197599</v>
      </c>
      <c r="B155" s="2" t="s">
        <v>75</v>
      </c>
      <c r="C155" s="28">
        <v>0</v>
      </c>
      <c r="D155" s="16">
        <v>-20131</v>
      </c>
      <c r="E155" s="16">
        <f t="shared" si="3"/>
        <v>-20131</v>
      </c>
    </row>
    <row r="156" spans="1:5" ht="12.75" customHeight="1">
      <c r="A156" s="17">
        <v>199500</v>
      </c>
      <c r="B156" s="30" t="s">
        <v>145</v>
      </c>
      <c r="C156" s="27">
        <f>+C157</f>
        <v>0</v>
      </c>
      <c r="D156" s="4">
        <f>+D157</f>
        <v>0</v>
      </c>
      <c r="E156" s="4">
        <f t="shared" si="3"/>
        <v>0</v>
      </c>
    </row>
    <row r="157" spans="1:5" ht="12.75" customHeight="1">
      <c r="A157" s="17">
        <v>199501</v>
      </c>
      <c r="B157" s="2" t="s">
        <v>146</v>
      </c>
      <c r="C157" s="28">
        <v>0</v>
      </c>
      <c r="D157" s="16">
        <v>0</v>
      </c>
      <c r="E157" s="16">
        <f t="shared" si="3"/>
        <v>0</v>
      </c>
    </row>
    <row r="158" spans="1:5" ht="12.75" customHeight="1">
      <c r="A158" s="17">
        <v>199600</v>
      </c>
      <c r="B158" s="30" t="s">
        <v>147</v>
      </c>
      <c r="C158" s="27">
        <f>+C159</f>
        <v>0</v>
      </c>
      <c r="D158" s="27">
        <f>+D159</f>
        <v>0</v>
      </c>
      <c r="E158" s="4">
        <f>SUM(C158:D158)</f>
        <v>0</v>
      </c>
    </row>
    <row r="159" spans="1:5" ht="12.75" customHeight="1">
      <c r="A159" s="17">
        <v>199601</v>
      </c>
      <c r="B159" s="2" t="s">
        <v>148</v>
      </c>
      <c r="C159" s="28">
        <v>0</v>
      </c>
      <c r="D159" s="28">
        <v>0</v>
      </c>
      <c r="E159" s="16">
        <f>SUM(C159:D159)</f>
        <v>0</v>
      </c>
    </row>
    <row r="160" spans="1:5" ht="12.75" customHeight="1">
      <c r="A160" s="17">
        <v>199700</v>
      </c>
      <c r="B160" s="30" t="s">
        <v>149</v>
      </c>
      <c r="C160" s="28">
        <v>0</v>
      </c>
      <c r="D160" s="27">
        <f>+D161</f>
        <v>0</v>
      </c>
      <c r="E160" s="16">
        <f>SUM(C160:D160)</f>
        <v>0</v>
      </c>
    </row>
    <row r="161" spans="1:5" ht="12.75" customHeight="1">
      <c r="A161" s="17">
        <v>199701</v>
      </c>
      <c r="B161" s="2" t="s">
        <v>148</v>
      </c>
      <c r="C161" s="28">
        <v>0</v>
      </c>
      <c r="D161" s="28">
        <v>0</v>
      </c>
      <c r="E161" s="16">
        <f>SUM(C161:D161)</f>
        <v>0</v>
      </c>
    </row>
    <row r="162" spans="1:5" ht="12.75" customHeight="1">
      <c r="A162" s="17">
        <v>199900</v>
      </c>
      <c r="B162" s="30" t="s">
        <v>150</v>
      </c>
      <c r="C162" s="28">
        <v>0</v>
      </c>
      <c r="D162" s="27">
        <f>SUM(D163:D167)</f>
        <v>-1332986</v>
      </c>
      <c r="E162" s="4">
        <f aca="true" t="shared" si="4" ref="E162:E167">SUM(C162:D162)</f>
        <v>-1332986</v>
      </c>
    </row>
    <row r="163" spans="1:5" ht="12.75" customHeight="1">
      <c r="A163" s="17">
        <v>199966</v>
      </c>
      <c r="B163" s="2" t="s">
        <v>70</v>
      </c>
      <c r="C163" s="28">
        <v>0</v>
      </c>
      <c r="D163" s="28">
        <v>-7500</v>
      </c>
      <c r="E163" s="16">
        <f t="shared" si="4"/>
        <v>-7500</v>
      </c>
    </row>
    <row r="164" spans="1:5" ht="12.75" customHeight="1">
      <c r="A164" s="17">
        <v>199968</v>
      </c>
      <c r="B164" s="2" t="s">
        <v>151</v>
      </c>
      <c r="C164" s="28">
        <v>0</v>
      </c>
      <c r="D164" s="28">
        <v>-44688</v>
      </c>
      <c r="E164" s="16">
        <f t="shared" si="4"/>
        <v>-44688</v>
      </c>
    </row>
    <row r="165" spans="1:5" ht="12.75" customHeight="1">
      <c r="A165" s="17">
        <v>199969</v>
      </c>
      <c r="B165" s="2" t="s">
        <v>152</v>
      </c>
      <c r="C165" s="28">
        <v>0</v>
      </c>
      <c r="D165" s="28">
        <v>-1298317</v>
      </c>
      <c r="E165" s="16">
        <f t="shared" si="4"/>
        <v>-1298317</v>
      </c>
    </row>
    <row r="166" spans="1:5" ht="12.75" customHeight="1">
      <c r="A166" s="17">
        <v>199970</v>
      </c>
      <c r="B166" s="2" t="s">
        <v>153</v>
      </c>
      <c r="C166" s="28">
        <v>0</v>
      </c>
      <c r="D166" s="28">
        <v>16014</v>
      </c>
      <c r="E166" s="16">
        <f t="shared" si="4"/>
        <v>16014</v>
      </c>
    </row>
    <row r="167" spans="1:5" ht="12.75" customHeight="1">
      <c r="A167" s="17">
        <v>199971</v>
      </c>
      <c r="B167" s="2" t="s">
        <v>154</v>
      </c>
      <c r="C167" s="28">
        <v>0</v>
      </c>
      <c r="D167" s="28">
        <v>1505</v>
      </c>
      <c r="E167" s="16">
        <f t="shared" si="4"/>
        <v>1505</v>
      </c>
    </row>
    <row r="168" spans="1:5" ht="12.75" customHeight="1">
      <c r="A168" s="17">
        <v>200000</v>
      </c>
      <c r="B168" s="30" t="s">
        <v>155</v>
      </c>
      <c r="C168" s="27">
        <f>+C172+C234+C225+C244+C169</f>
        <v>1359893927</v>
      </c>
      <c r="D168" s="27">
        <f>+D172+D234+D225+D244</f>
        <v>1800015</v>
      </c>
      <c r="E168" s="27">
        <f>SUM(C168:D168)</f>
        <v>1361693942</v>
      </c>
    </row>
    <row r="169" spans="1:5" ht="12.75" customHeight="1">
      <c r="A169" s="17">
        <v>220000</v>
      </c>
      <c r="B169" s="30" t="s">
        <v>156</v>
      </c>
      <c r="C169" s="27">
        <f>+C170</f>
        <v>132000</v>
      </c>
      <c r="D169" s="27">
        <v>0</v>
      </c>
      <c r="E169" s="27">
        <f t="shared" si="3"/>
        <v>132000</v>
      </c>
    </row>
    <row r="170" spans="1:5" ht="12.75" customHeight="1">
      <c r="A170" s="17">
        <v>224600</v>
      </c>
      <c r="B170" s="30" t="s">
        <v>157</v>
      </c>
      <c r="C170" s="27">
        <f>+C171</f>
        <v>132000</v>
      </c>
      <c r="D170" s="27">
        <v>0</v>
      </c>
      <c r="E170" s="27">
        <f t="shared" si="3"/>
        <v>132000</v>
      </c>
    </row>
    <row r="171" spans="1:5" ht="12.75" customHeight="1">
      <c r="A171" s="17">
        <v>224625</v>
      </c>
      <c r="B171" s="2" t="s">
        <v>158</v>
      </c>
      <c r="C171" s="28">
        <v>132000</v>
      </c>
      <c r="D171" s="27">
        <v>0</v>
      </c>
      <c r="E171" s="35">
        <f aca="true" t="shared" si="5" ref="E171:E234">+C171+D171</f>
        <v>132000</v>
      </c>
    </row>
    <row r="172" spans="1:5" ht="12.75" customHeight="1">
      <c r="A172" s="17">
        <v>240000</v>
      </c>
      <c r="B172" s="30" t="s">
        <v>159</v>
      </c>
      <c r="C172" s="27">
        <f>+C173+C176+C184+C203+C205+C215+C217+C223</f>
        <v>1357274194</v>
      </c>
      <c r="D172" s="27">
        <f>+D173+D176+D184+D203+D205+D215+D217+D223</f>
        <v>0</v>
      </c>
      <c r="E172" s="27">
        <f t="shared" si="5"/>
        <v>1357274194</v>
      </c>
    </row>
    <row r="173" spans="1:5" ht="12.75" customHeight="1">
      <c r="A173" s="17">
        <v>240100</v>
      </c>
      <c r="B173" s="30" t="s">
        <v>160</v>
      </c>
      <c r="C173" s="27">
        <f>SUM(C174:C175)</f>
        <v>151625</v>
      </c>
      <c r="D173" s="27">
        <f>SUM(D174:D175)</f>
        <v>0</v>
      </c>
      <c r="E173" s="27">
        <f t="shared" si="5"/>
        <v>151625</v>
      </c>
    </row>
    <row r="174" spans="1:5" ht="12.75" customHeight="1">
      <c r="A174" s="17">
        <v>240101</v>
      </c>
      <c r="B174" s="2" t="s">
        <v>161</v>
      </c>
      <c r="C174" s="35">
        <v>24319</v>
      </c>
      <c r="D174" s="35">
        <v>0</v>
      </c>
      <c r="E174" s="35">
        <f t="shared" si="5"/>
        <v>24319</v>
      </c>
    </row>
    <row r="175" spans="1:5" ht="12.75" customHeight="1">
      <c r="A175" s="17">
        <v>240102</v>
      </c>
      <c r="B175" s="2" t="s">
        <v>162</v>
      </c>
      <c r="C175" s="28">
        <v>127306</v>
      </c>
      <c r="D175" s="35">
        <v>0</v>
      </c>
      <c r="E175" s="35">
        <f t="shared" si="5"/>
        <v>127306</v>
      </c>
    </row>
    <row r="176" spans="1:5" ht="12.75" customHeight="1">
      <c r="A176" s="17">
        <v>240300</v>
      </c>
      <c r="B176" s="30" t="s">
        <v>163</v>
      </c>
      <c r="C176" s="27">
        <f>SUM(C177:C183)</f>
        <v>1356806340</v>
      </c>
      <c r="D176" s="27">
        <v>0</v>
      </c>
      <c r="E176" s="27">
        <f t="shared" si="5"/>
        <v>1356806340</v>
      </c>
    </row>
    <row r="177" spans="1:5" ht="12.75" customHeight="1">
      <c r="A177" s="17">
        <v>240303</v>
      </c>
      <c r="B177" s="2" t="s">
        <v>164</v>
      </c>
      <c r="C177" s="28">
        <v>0</v>
      </c>
      <c r="D177" s="28">
        <v>0</v>
      </c>
      <c r="E177" s="28">
        <f t="shared" si="5"/>
        <v>0</v>
      </c>
    </row>
    <row r="178" spans="1:5" ht="12.75" customHeight="1">
      <c r="A178" s="17">
        <v>240304</v>
      </c>
      <c r="B178" s="2" t="s">
        <v>165</v>
      </c>
      <c r="C178" s="28">
        <v>60208001</v>
      </c>
      <c r="D178" s="28">
        <v>0</v>
      </c>
      <c r="E178" s="28">
        <f t="shared" si="5"/>
        <v>60208001</v>
      </c>
    </row>
    <row r="179" spans="1:5" ht="12.75" customHeight="1">
      <c r="A179" s="17">
        <v>240305</v>
      </c>
      <c r="B179" s="2" t="s">
        <v>166</v>
      </c>
      <c r="C179" s="28">
        <v>29043</v>
      </c>
      <c r="D179" s="28">
        <v>0</v>
      </c>
      <c r="E179" s="28">
        <f t="shared" si="5"/>
        <v>29043</v>
      </c>
    </row>
    <row r="180" spans="1:5" ht="12.75" customHeight="1">
      <c r="A180" s="17">
        <v>240307</v>
      </c>
      <c r="B180" s="2" t="s">
        <v>167</v>
      </c>
      <c r="C180" s="28">
        <v>0</v>
      </c>
      <c r="D180" s="28">
        <v>0</v>
      </c>
      <c r="E180" s="28">
        <f t="shared" si="5"/>
        <v>0</v>
      </c>
    </row>
    <row r="181" spans="1:5" ht="12.75" customHeight="1">
      <c r="A181" s="17">
        <v>240308</v>
      </c>
      <c r="B181" s="2" t="s">
        <v>168</v>
      </c>
      <c r="C181" s="28">
        <v>0</v>
      </c>
      <c r="D181" s="28">
        <v>0</v>
      </c>
      <c r="E181" s="28">
        <f t="shared" si="5"/>
        <v>0</v>
      </c>
    </row>
    <row r="182" spans="1:5" ht="12.75" customHeight="1">
      <c r="A182" s="17">
        <v>240313</v>
      </c>
      <c r="B182" s="2" t="s">
        <v>169</v>
      </c>
      <c r="C182" s="28">
        <v>0</v>
      </c>
      <c r="D182" s="28">
        <v>0</v>
      </c>
      <c r="E182" s="28">
        <f t="shared" si="5"/>
        <v>0</v>
      </c>
    </row>
    <row r="183" spans="1:5" ht="12.75" customHeight="1">
      <c r="A183" s="17">
        <v>240314</v>
      </c>
      <c r="B183" s="2" t="s">
        <v>170</v>
      </c>
      <c r="C183" s="28">
        <v>1296569296</v>
      </c>
      <c r="D183" s="28">
        <v>0</v>
      </c>
      <c r="E183" s="28">
        <f t="shared" si="5"/>
        <v>1296569296</v>
      </c>
    </row>
    <row r="184" spans="1:5" ht="12.75" customHeight="1">
      <c r="A184" s="17">
        <v>242500</v>
      </c>
      <c r="B184" s="30" t="s">
        <v>171</v>
      </c>
      <c r="C184" s="27">
        <f>SUM(C185:C202)</f>
        <v>177261</v>
      </c>
      <c r="D184" s="34">
        <f>SUM(D188:D202)</f>
        <v>0</v>
      </c>
      <c r="E184" s="34">
        <f t="shared" si="5"/>
        <v>177261</v>
      </c>
    </row>
    <row r="185" spans="1:5" ht="12.75" customHeight="1">
      <c r="A185" s="17">
        <v>242501</v>
      </c>
      <c r="B185" s="2" t="s">
        <v>172</v>
      </c>
      <c r="C185" s="28">
        <v>0</v>
      </c>
      <c r="D185" s="35">
        <v>0</v>
      </c>
      <c r="E185" s="35">
        <f t="shared" si="5"/>
        <v>0</v>
      </c>
    </row>
    <row r="186" spans="1:5" ht="12.75" customHeight="1">
      <c r="A186" s="17">
        <v>242504</v>
      </c>
      <c r="B186" s="2" t="s">
        <v>173</v>
      </c>
      <c r="C186" s="28">
        <v>0</v>
      </c>
      <c r="D186" s="35">
        <v>0</v>
      </c>
      <c r="E186" s="35">
        <f t="shared" si="5"/>
        <v>0</v>
      </c>
    </row>
    <row r="187" spans="1:5" ht="12.75" customHeight="1">
      <c r="A187" s="17">
        <v>242506</v>
      </c>
      <c r="B187" s="2" t="s">
        <v>174</v>
      </c>
      <c r="C187" s="28">
        <v>0</v>
      </c>
      <c r="D187" s="35">
        <v>0</v>
      </c>
      <c r="E187" s="35">
        <f t="shared" si="5"/>
        <v>0</v>
      </c>
    </row>
    <row r="188" spans="1:5" ht="12.75" customHeight="1">
      <c r="A188" s="17">
        <v>242508</v>
      </c>
      <c r="B188" s="2" t="s">
        <v>175</v>
      </c>
      <c r="C188" s="28">
        <v>0</v>
      </c>
      <c r="D188" s="35">
        <v>0</v>
      </c>
      <c r="E188" s="35">
        <f t="shared" si="5"/>
        <v>0</v>
      </c>
    </row>
    <row r="189" spans="1:5" ht="12.75" customHeight="1">
      <c r="A189" s="17">
        <v>242510</v>
      </c>
      <c r="B189" s="2" t="s">
        <v>111</v>
      </c>
      <c r="C189" s="28">
        <v>0</v>
      </c>
      <c r="D189" s="35">
        <v>0</v>
      </c>
      <c r="E189" s="35">
        <f t="shared" si="5"/>
        <v>0</v>
      </c>
    </row>
    <row r="190" spans="1:5" ht="12.75" customHeight="1">
      <c r="A190" s="17">
        <v>242513</v>
      </c>
      <c r="B190" s="2" t="s">
        <v>176</v>
      </c>
      <c r="C190" s="28">
        <v>1817</v>
      </c>
      <c r="D190" s="35">
        <v>0</v>
      </c>
      <c r="E190" s="35">
        <f t="shared" si="5"/>
        <v>1817</v>
      </c>
    </row>
    <row r="191" spans="1:5" ht="12.75" customHeight="1">
      <c r="A191" s="17">
        <v>242518</v>
      </c>
      <c r="B191" s="2" t="s">
        <v>177</v>
      </c>
      <c r="C191" s="28">
        <v>103413</v>
      </c>
      <c r="D191" s="35">
        <v>0</v>
      </c>
      <c r="E191" s="35">
        <f t="shared" si="5"/>
        <v>103413</v>
      </c>
    </row>
    <row r="192" spans="1:5" ht="12.75" customHeight="1">
      <c r="A192" s="17">
        <v>242519</v>
      </c>
      <c r="B192" s="2" t="s">
        <v>178</v>
      </c>
      <c r="C192" s="28">
        <v>65108</v>
      </c>
      <c r="D192" s="35">
        <v>0</v>
      </c>
      <c r="E192" s="35">
        <f t="shared" si="5"/>
        <v>65108</v>
      </c>
    </row>
    <row r="193" spans="1:5" ht="12.75" customHeight="1">
      <c r="A193" s="17">
        <v>242520</v>
      </c>
      <c r="B193" s="2" t="s">
        <v>179</v>
      </c>
      <c r="C193" s="28">
        <v>1797</v>
      </c>
      <c r="D193" s="35">
        <v>0</v>
      </c>
      <c r="E193" s="35">
        <f t="shared" si="5"/>
        <v>1797</v>
      </c>
    </row>
    <row r="194" spans="1:5" ht="12.75" customHeight="1">
      <c r="A194" s="17">
        <v>242521</v>
      </c>
      <c r="B194" s="2" t="s">
        <v>180</v>
      </c>
      <c r="C194" s="35">
        <v>0</v>
      </c>
      <c r="D194" s="35">
        <v>0</v>
      </c>
      <c r="E194" s="35">
        <f t="shared" si="5"/>
        <v>0</v>
      </c>
    </row>
    <row r="195" spans="1:5" ht="12.75" customHeight="1">
      <c r="A195" s="17">
        <v>242522</v>
      </c>
      <c r="B195" s="2" t="s">
        <v>181</v>
      </c>
      <c r="C195" s="35">
        <v>0</v>
      </c>
      <c r="D195" s="35">
        <v>0</v>
      </c>
      <c r="E195" s="35">
        <f t="shared" si="5"/>
        <v>0</v>
      </c>
    </row>
    <row r="196" spans="1:5" ht="12.75" customHeight="1">
      <c r="A196" s="17">
        <v>242523</v>
      </c>
      <c r="B196" s="2" t="s">
        <v>182</v>
      </c>
      <c r="C196" s="35">
        <v>0</v>
      </c>
      <c r="D196" s="35">
        <v>0</v>
      </c>
      <c r="E196" s="35">
        <f t="shared" si="5"/>
        <v>0</v>
      </c>
    </row>
    <row r="197" spans="1:5" ht="12.75" customHeight="1">
      <c r="A197" s="17">
        <v>242524</v>
      </c>
      <c r="B197" s="2" t="s">
        <v>183</v>
      </c>
      <c r="C197" s="35">
        <v>786</v>
      </c>
      <c r="D197" s="35">
        <v>0</v>
      </c>
      <c r="E197" s="35">
        <f t="shared" si="5"/>
        <v>786</v>
      </c>
    </row>
    <row r="198" spans="1:5" ht="12.75" customHeight="1">
      <c r="A198" s="17">
        <v>242532</v>
      </c>
      <c r="B198" s="2" t="s">
        <v>184</v>
      </c>
      <c r="C198" s="35">
        <v>2758</v>
      </c>
      <c r="D198" s="35">
        <v>0</v>
      </c>
      <c r="E198" s="35">
        <f t="shared" si="5"/>
        <v>2758</v>
      </c>
    </row>
    <row r="199" spans="1:5" ht="12.75" customHeight="1">
      <c r="A199" s="17">
        <v>242533</v>
      </c>
      <c r="B199" s="2" t="s">
        <v>185</v>
      </c>
      <c r="C199" s="35">
        <v>0</v>
      </c>
      <c r="D199" s="35">
        <v>0</v>
      </c>
      <c r="E199" s="35">
        <f t="shared" si="5"/>
        <v>0</v>
      </c>
    </row>
    <row r="200" spans="1:5" ht="12.75" customHeight="1">
      <c r="A200" s="17">
        <v>242535</v>
      </c>
      <c r="B200" s="2" t="s">
        <v>186</v>
      </c>
      <c r="C200" s="35">
        <v>566</v>
      </c>
      <c r="D200" s="35">
        <v>0</v>
      </c>
      <c r="E200" s="35">
        <f t="shared" si="5"/>
        <v>566</v>
      </c>
    </row>
    <row r="201" spans="1:5" ht="12.75" customHeight="1">
      <c r="A201" s="17">
        <v>242541</v>
      </c>
      <c r="B201" s="2" t="s">
        <v>187</v>
      </c>
      <c r="C201" s="35">
        <v>770</v>
      </c>
      <c r="D201" s="35">
        <v>0</v>
      </c>
      <c r="E201" s="35">
        <f t="shared" si="5"/>
        <v>770</v>
      </c>
    </row>
    <row r="202" spans="1:5" ht="12.75" customHeight="1">
      <c r="A202" s="17">
        <v>242590</v>
      </c>
      <c r="B202" s="2" t="s">
        <v>188</v>
      </c>
      <c r="C202" s="35">
        <v>246</v>
      </c>
      <c r="D202" s="35">
        <v>0</v>
      </c>
      <c r="E202" s="35">
        <f t="shared" si="5"/>
        <v>246</v>
      </c>
    </row>
    <row r="203" spans="1:5" ht="12.75" customHeight="1">
      <c r="A203" s="17">
        <v>243000</v>
      </c>
      <c r="B203" s="30" t="s">
        <v>189</v>
      </c>
      <c r="C203" s="27">
        <f>+C204</f>
        <v>0</v>
      </c>
      <c r="D203" s="34">
        <v>0</v>
      </c>
      <c r="E203" s="34">
        <f t="shared" si="5"/>
        <v>0</v>
      </c>
    </row>
    <row r="204" spans="1:5" ht="12.75" customHeight="1">
      <c r="A204" s="17">
        <v>243002</v>
      </c>
      <c r="B204" s="2" t="s">
        <v>190</v>
      </c>
      <c r="C204" s="28">
        <v>0</v>
      </c>
      <c r="D204" s="35">
        <v>0</v>
      </c>
      <c r="E204" s="35">
        <f t="shared" si="5"/>
        <v>0</v>
      </c>
    </row>
    <row r="205" spans="1:5" ht="12.75" customHeight="1">
      <c r="A205" s="17">
        <v>243600</v>
      </c>
      <c r="B205" s="30" t="s">
        <v>191</v>
      </c>
      <c r="C205" s="27">
        <f>SUM(C206:C214)</f>
        <v>117633</v>
      </c>
      <c r="D205" s="34">
        <v>0</v>
      </c>
      <c r="E205" s="34">
        <f t="shared" si="5"/>
        <v>117633</v>
      </c>
    </row>
    <row r="206" spans="1:5" ht="12.75" customHeight="1">
      <c r="A206" s="17">
        <v>243601</v>
      </c>
      <c r="B206" s="2" t="s">
        <v>192</v>
      </c>
      <c r="C206" s="28">
        <v>45563</v>
      </c>
      <c r="D206" s="35">
        <v>0</v>
      </c>
      <c r="E206" s="35">
        <f t="shared" si="5"/>
        <v>45563</v>
      </c>
    </row>
    <row r="207" spans="1:5" ht="12.75" customHeight="1">
      <c r="A207" s="17">
        <v>243602</v>
      </c>
      <c r="B207" s="2" t="s">
        <v>193</v>
      </c>
      <c r="C207" s="28">
        <v>0</v>
      </c>
      <c r="D207" s="35">
        <v>0</v>
      </c>
      <c r="E207" s="35">
        <f t="shared" si="5"/>
        <v>0</v>
      </c>
    </row>
    <row r="208" spans="1:5" ht="12.75" customHeight="1">
      <c r="A208" s="17">
        <v>243603</v>
      </c>
      <c r="B208" s="2" t="s">
        <v>194</v>
      </c>
      <c r="C208" s="28">
        <v>3948</v>
      </c>
      <c r="D208" s="35">
        <v>0</v>
      </c>
      <c r="E208" s="35">
        <f t="shared" si="5"/>
        <v>3948</v>
      </c>
    </row>
    <row r="209" spans="1:5" ht="12.75" customHeight="1">
      <c r="A209" s="17">
        <v>243604</v>
      </c>
      <c r="B209" s="2" t="s">
        <v>195</v>
      </c>
      <c r="C209" s="28">
        <v>0</v>
      </c>
      <c r="D209" s="35">
        <v>0</v>
      </c>
      <c r="E209" s="35">
        <f t="shared" si="5"/>
        <v>0</v>
      </c>
    </row>
    <row r="210" spans="1:5" ht="12.75" customHeight="1">
      <c r="A210" s="17">
        <v>243605</v>
      </c>
      <c r="B210" s="2" t="s">
        <v>173</v>
      </c>
      <c r="C210" s="28">
        <v>20754</v>
      </c>
      <c r="D210" s="35">
        <v>0</v>
      </c>
      <c r="E210" s="35">
        <f t="shared" si="5"/>
        <v>20754</v>
      </c>
    </row>
    <row r="211" spans="1:5" ht="12.75" customHeight="1">
      <c r="A211" s="17">
        <v>243607</v>
      </c>
      <c r="B211" s="2" t="s">
        <v>196</v>
      </c>
      <c r="C211" s="28">
        <v>0</v>
      </c>
      <c r="D211" s="35">
        <v>0</v>
      </c>
      <c r="E211" s="35">
        <f t="shared" si="5"/>
        <v>0</v>
      </c>
    </row>
    <row r="212" spans="1:5" ht="12.75" customHeight="1">
      <c r="A212" s="17">
        <v>243608</v>
      </c>
      <c r="B212" s="2" t="s">
        <v>197</v>
      </c>
      <c r="C212" s="28">
        <v>479</v>
      </c>
      <c r="D212" s="35">
        <v>0</v>
      </c>
      <c r="E212" s="35">
        <f t="shared" si="5"/>
        <v>479</v>
      </c>
    </row>
    <row r="213" spans="1:5" ht="12.75" customHeight="1">
      <c r="A213" s="17">
        <v>243610</v>
      </c>
      <c r="B213" s="2" t="s">
        <v>198</v>
      </c>
      <c r="C213" s="28">
        <v>0</v>
      </c>
      <c r="D213" s="35">
        <v>0</v>
      </c>
      <c r="E213" s="35">
        <f t="shared" si="5"/>
        <v>0</v>
      </c>
    </row>
    <row r="214" spans="1:5" ht="12.75" customHeight="1">
      <c r="A214" s="17">
        <v>243625</v>
      </c>
      <c r="B214" s="2" t="s">
        <v>199</v>
      </c>
      <c r="C214" s="28">
        <v>46889</v>
      </c>
      <c r="D214" s="35">
        <v>0</v>
      </c>
      <c r="E214" s="35">
        <f t="shared" si="5"/>
        <v>46889</v>
      </c>
    </row>
    <row r="215" spans="1:5" ht="12.75" customHeight="1">
      <c r="A215" s="17">
        <v>243700</v>
      </c>
      <c r="B215" s="30" t="s">
        <v>200</v>
      </c>
      <c r="C215" s="27">
        <f>+C216</f>
        <v>3846</v>
      </c>
      <c r="D215" s="34">
        <v>0</v>
      </c>
      <c r="E215" s="34">
        <f t="shared" si="5"/>
        <v>3846</v>
      </c>
    </row>
    <row r="216" spans="1:5" ht="12.75" customHeight="1">
      <c r="A216" s="17">
        <v>243701</v>
      </c>
      <c r="B216" s="2" t="s">
        <v>201</v>
      </c>
      <c r="C216" s="28">
        <v>3846</v>
      </c>
      <c r="D216" s="35">
        <v>0</v>
      </c>
      <c r="E216" s="35">
        <f t="shared" si="5"/>
        <v>3846</v>
      </c>
    </row>
    <row r="217" spans="1:5" ht="12.75" customHeight="1">
      <c r="A217" s="17">
        <v>244000</v>
      </c>
      <c r="B217" s="30" t="s">
        <v>202</v>
      </c>
      <c r="C217" s="27">
        <f>SUM(C218:C222)</f>
        <v>9827</v>
      </c>
      <c r="D217" s="34">
        <v>0</v>
      </c>
      <c r="E217" s="34">
        <f t="shared" si="5"/>
        <v>9827</v>
      </c>
    </row>
    <row r="218" spans="1:5" ht="12.75" customHeight="1">
      <c r="A218" s="17">
        <v>244003</v>
      </c>
      <c r="B218" s="2" t="s">
        <v>203</v>
      </c>
      <c r="C218" s="28">
        <v>0</v>
      </c>
      <c r="D218" s="35">
        <v>0</v>
      </c>
      <c r="E218" s="35">
        <f t="shared" si="5"/>
        <v>0</v>
      </c>
    </row>
    <row r="219" spans="1:5" ht="12.75" customHeight="1">
      <c r="A219" s="17">
        <v>244005</v>
      </c>
      <c r="B219" s="2" t="s">
        <v>204</v>
      </c>
      <c r="C219" s="28">
        <v>0</v>
      </c>
      <c r="D219" s="35">
        <v>0</v>
      </c>
      <c r="E219" s="35">
        <f t="shared" si="5"/>
        <v>0</v>
      </c>
    </row>
    <row r="220" spans="1:5" ht="12.75" customHeight="1">
      <c r="A220" s="17">
        <v>244011</v>
      </c>
      <c r="B220" s="2" t="s">
        <v>205</v>
      </c>
      <c r="C220" s="28">
        <v>3000</v>
      </c>
      <c r="D220" s="35">
        <v>0</v>
      </c>
      <c r="E220" s="35">
        <f t="shared" si="5"/>
        <v>3000</v>
      </c>
    </row>
    <row r="221" spans="1:5" ht="12.75" customHeight="1">
      <c r="A221" s="17">
        <v>244016</v>
      </c>
      <c r="B221" s="2" t="s">
        <v>206</v>
      </c>
      <c r="C221" s="28">
        <v>6477</v>
      </c>
      <c r="D221" s="35">
        <v>0</v>
      </c>
      <c r="E221" s="35">
        <f t="shared" si="5"/>
        <v>6477</v>
      </c>
    </row>
    <row r="222" spans="1:5" ht="12.75" customHeight="1">
      <c r="A222" s="17">
        <v>244095</v>
      </c>
      <c r="B222" s="2" t="s">
        <v>207</v>
      </c>
      <c r="C222" s="28">
        <v>350</v>
      </c>
      <c r="D222" s="35">
        <v>0</v>
      </c>
      <c r="E222" s="35">
        <f t="shared" si="5"/>
        <v>350</v>
      </c>
    </row>
    <row r="223" spans="1:5" ht="12" customHeight="1">
      <c r="A223" s="17">
        <v>246000</v>
      </c>
      <c r="B223" s="30" t="s">
        <v>208</v>
      </c>
      <c r="C223" s="27">
        <f>+C224</f>
        <v>7662</v>
      </c>
      <c r="D223" s="27">
        <v>0</v>
      </c>
      <c r="E223" s="27">
        <f t="shared" si="5"/>
        <v>7662</v>
      </c>
    </row>
    <row r="224" spans="1:5" ht="12.75" customHeight="1">
      <c r="A224" s="17">
        <v>246002</v>
      </c>
      <c r="B224" s="31" t="s">
        <v>193</v>
      </c>
      <c r="C224" s="28">
        <v>7662</v>
      </c>
      <c r="D224" s="35">
        <v>0</v>
      </c>
      <c r="E224" s="35">
        <f t="shared" si="5"/>
        <v>7662</v>
      </c>
    </row>
    <row r="225" spans="1:5" ht="12.75" customHeight="1">
      <c r="A225" s="17">
        <v>250000</v>
      </c>
      <c r="B225" s="32" t="s">
        <v>209</v>
      </c>
      <c r="C225" s="27">
        <f>+C226</f>
        <v>32222</v>
      </c>
      <c r="D225" s="34">
        <v>0</v>
      </c>
      <c r="E225" s="34">
        <f t="shared" si="5"/>
        <v>32222</v>
      </c>
    </row>
    <row r="226" spans="1:5" ht="12.75" customHeight="1">
      <c r="A226" s="17">
        <v>250500</v>
      </c>
      <c r="B226" s="32" t="s">
        <v>210</v>
      </c>
      <c r="C226" s="27">
        <f>SUM(C227:C233)</f>
        <v>32222</v>
      </c>
      <c r="D226" s="34">
        <v>0</v>
      </c>
      <c r="E226" s="34">
        <f t="shared" si="5"/>
        <v>32222</v>
      </c>
    </row>
    <row r="227" spans="1:5" ht="12.75" customHeight="1">
      <c r="A227" s="17">
        <v>250501</v>
      </c>
      <c r="B227" s="31" t="s">
        <v>211</v>
      </c>
      <c r="C227" s="28">
        <v>0</v>
      </c>
      <c r="D227" s="35">
        <v>0</v>
      </c>
      <c r="E227" s="35">
        <f t="shared" si="5"/>
        <v>0</v>
      </c>
    </row>
    <row r="228" spans="1:5" ht="12.75" customHeight="1">
      <c r="A228" s="17">
        <v>250502</v>
      </c>
      <c r="B228" s="31" t="s">
        <v>212</v>
      </c>
      <c r="C228" s="28">
        <v>6626</v>
      </c>
      <c r="D228" s="35">
        <v>0</v>
      </c>
      <c r="E228" s="35">
        <f t="shared" si="5"/>
        <v>6626</v>
      </c>
    </row>
    <row r="229" spans="1:5" ht="12.75" customHeight="1">
      <c r="A229" s="17">
        <v>250504</v>
      </c>
      <c r="B229" s="31" t="s">
        <v>213</v>
      </c>
      <c r="C229" s="28">
        <v>0</v>
      </c>
      <c r="D229" s="35">
        <v>0</v>
      </c>
      <c r="E229" s="35">
        <f t="shared" si="5"/>
        <v>0</v>
      </c>
    </row>
    <row r="230" spans="1:5" ht="12.75" customHeight="1">
      <c r="A230" s="17">
        <v>250505</v>
      </c>
      <c r="B230" s="31" t="s">
        <v>214</v>
      </c>
      <c r="C230" s="28">
        <v>0</v>
      </c>
      <c r="D230" s="35">
        <v>0</v>
      </c>
      <c r="E230" s="35">
        <f t="shared" si="5"/>
        <v>0</v>
      </c>
    </row>
    <row r="231" spans="1:5" ht="12.75" customHeight="1">
      <c r="A231" s="17">
        <v>250506</v>
      </c>
      <c r="B231" s="31" t="s">
        <v>215</v>
      </c>
      <c r="C231" s="28">
        <v>0</v>
      </c>
      <c r="D231" s="35">
        <v>0</v>
      </c>
      <c r="E231" s="35">
        <f t="shared" si="5"/>
        <v>0</v>
      </c>
    </row>
    <row r="232" spans="1:5" ht="12.75" customHeight="1">
      <c r="A232" s="17">
        <v>250507</v>
      </c>
      <c r="B232" s="31" t="s">
        <v>216</v>
      </c>
      <c r="C232" s="28">
        <v>25596</v>
      </c>
      <c r="D232" s="35">
        <v>0</v>
      </c>
      <c r="E232" s="35">
        <f t="shared" si="5"/>
        <v>25596</v>
      </c>
    </row>
    <row r="233" spans="1:5" ht="12.75" customHeight="1">
      <c r="A233" s="17">
        <v>250512</v>
      </c>
      <c r="B233" s="31" t="s">
        <v>217</v>
      </c>
      <c r="C233" s="28">
        <v>0</v>
      </c>
      <c r="D233" s="35">
        <v>0</v>
      </c>
      <c r="E233" s="35">
        <f t="shared" si="5"/>
        <v>0</v>
      </c>
    </row>
    <row r="234" spans="1:5" ht="12.75" customHeight="1">
      <c r="A234" s="17">
        <v>270000</v>
      </c>
      <c r="B234" s="23" t="s">
        <v>218</v>
      </c>
      <c r="C234" s="27">
        <f>+C235+C237</f>
        <v>2455511</v>
      </c>
      <c r="D234" s="27">
        <f>+D235</f>
        <v>1800015</v>
      </c>
      <c r="E234" s="27">
        <f t="shared" si="5"/>
        <v>4255526</v>
      </c>
    </row>
    <row r="235" spans="1:5" ht="12.75" customHeight="1">
      <c r="A235" s="17">
        <v>271000</v>
      </c>
      <c r="B235" s="23" t="s">
        <v>219</v>
      </c>
      <c r="C235" s="27">
        <f>+C236</f>
        <v>0</v>
      </c>
      <c r="D235" s="27">
        <f>+D236</f>
        <v>1800015</v>
      </c>
      <c r="E235" s="27">
        <f aca="true" t="shared" si="6" ref="E235:E298">+C235+D235</f>
        <v>1800015</v>
      </c>
    </row>
    <row r="236" spans="1:5" ht="12.75" customHeight="1">
      <c r="A236" s="17">
        <v>271005</v>
      </c>
      <c r="B236" s="29" t="s">
        <v>220</v>
      </c>
      <c r="C236" s="28">
        <v>0</v>
      </c>
      <c r="D236" s="28">
        <v>1800015</v>
      </c>
      <c r="E236" s="28">
        <f t="shared" si="6"/>
        <v>1800015</v>
      </c>
    </row>
    <row r="237" spans="1:5" ht="12.75" customHeight="1">
      <c r="A237" s="17">
        <v>271500</v>
      </c>
      <c r="B237" s="23" t="s">
        <v>221</v>
      </c>
      <c r="C237" s="27">
        <f>SUM(C238:C243)</f>
        <v>2455511</v>
      </c>
      <c r="D237" s="27">
        <f>SUM(D240:D243)</f>
        <v>0</v>
      </c>
      <c r="E237" s="27">
        <f t="shared" si="6"/>
        <v>2455511</v>
      </c>
    </row>
    <row r="238" spans="1:5" ht="12.75" customHeight="1">
      <c r="A238" s="17">
        <v>271501</v>
      </c>
      <c r="B238" s="29" t="s">
        <v>212</v>
      </c>
      <c r="C238" s="28">
        <v>811474</v>
      </c>
      <c r="D238" s="28">
        <v>0</v>
      </c>
      <c r="E238" s="28">
        <f t="shared" si="6"/>
        <v>811474</v>
      </c>
    </row>
    <row r="239" spans="1:5" ht="12.75" customHeight="1">
      <c r="A239" s="17">
        <v>271503</v>
      </c>
      <c r="B239" s="29" t="s">
        <v>213</v>
      </c>
      <c r="C239" s="28">
        <v>0</v>
      </c>
      <c r="D239" s="28">
        <v>0</v>
      </c>
      <c r="E239" s="28">
        <f t="shared" si="6"/>
        <v>0</v>
      </c>
    </row>
    <row r="240" spans="1:5" ht="12.75" customHeight="1">
      <c r="A240" s="17">
        <v>271504</v>
      </c>
      <c r="B240" s="29" t="s">
        <v>215</v>
      </c>
      <c r="C240" s="28">
        <v>326914</v>
      </c>
      <c r="D240" s="28">
        <v>0</v>
      </c>
      <c r="E240" s="28">
        <f t="shared" si="6"/>
        <v>326914</v>
      </c>
    </row>
    <row r="241" spans="1:5" ht="12.75" customHeight="1">
      <c r="A241" s="17">
        <v>271506</v>
      </c>
      <c r="B241" s="29" t="s">
        <v>214</v>
      </c>
      <c r="C241" s="28">
        <v>341885</v>
      </c>
      <c r="D241" s="28">
        <v>0</v>
      </c>
      <c r="E241" s="28">
        <f t="shared" si="6"/>
        <v>341885</v>
      </c>
    </row>
    <row r="242" spans="1:5" ht="12.75" customHeight="1">
      <c r="A242" s="17">
        <v>271507</v>
      </c>
      <c r="B242" s="29" t="s">
        <v>217</v>
      </c>
      <c r="C242" s="28">
        <v>221983</v>
      </c>
      <c r="D242" s="28">
        <v>0</v>
      </c>
      <c r="E242" s="28">
        <f t="shared" si="6"/>
        <v>221983</v>
      </c>
    </row>
    <row r="243" spans="1:5" ht="12.75" customHeight="1">
      <c r="A243" s="17">
        <v>271509</v>
      </c>
      <c r="B243" s="29" t="s">
        <v>216</v>
      </c>
      <c r="C243" s="28">
        <v>753255</v>
      </c>
      <c r="D243" s="28">
        <v>0</v>
      </c>
      <c r="E243" s="28">
        <f t="shared" si="6"/>
        <v>753255</v>
      </c>
    </row>
    <row r="244" spans="1:5" ht="12.75" customHeight="1">
      <c r="A244" s="17">
        <v>290000</v>
      </c>
      <c r="B244" s="23" t="s">
        <v>222</v>
      </c>
      <c r="C244" s="27">
        <f>+C245</f>
        <v>0</v>
      </c>
      <c r="D244" s="34">
        <v>0</v>
      </c>
      <c r="E244" s="34">
        <f t="shared" si="6"/>
        <v>0</v>
      </c>
    </row>
    <row r="245" spans="1:5" ht="12.75" customHeight="1">
      <c r="A245" s="17">
        <v>291000</v>
      </c>
      <c r="B245" s="23" t="s">
        <v>223</v>
      </c>
      <c r="C245" s="27">
        <f>+C246</f>
        <v>0</v>
      </c>
      <c r="D245" s="34">
        <v>0</v>
      </c>
      <c r="E245" s="34">
        <f t="shared" si="6"/>
        <v>0</v>
      </c>
    </row>
    <row r="246" spans="1:5" ht="12.75" customHeight="1">
      <c r="A246" s="17">
        <v>291090</v>
      </c>
      <c r="B246" s="29" t="s">
        <v>224</v>
      </c>
      <c r="C246" s="28">
        <v>0</v>
      </c>
      <c r="D246" s="34">
        <v>0</v>
      </c>
      <c r="E246" s="34">
        <f t="shared" si="6"/>
        <v>0</v>
      </c>
    </row>
    <row r="247" spans="1:5" ht="12.75" customHeight="1">
      <c r="A247" s="17">
        <v>300000</v>
      </c>
      <c r="B247" s="18" t="s">
        <v>225</v>
      </c>
      <c r="C247" s="4">
        <f>+C248</f>
        <v>0</v>
      </c>
      <c r="D247" s="34">
        <f>+D248</f>
        <v>-297865016</v>
      </c>
      <c r="E247" s="34">
        <f t="shared" si="6"/>
        <v>-297865016</v>
      </c>
    </row>
    <row r="248" spans="1:5" ht="12.75" customHeight="1">
      <c r="A248" s="17">
        <v>310000</v>
      </c>
      <c r="B248" s="18" t="s">
        <v>226</v>
      </c>
      <c r="C248" s="34">
        <f>SUM(C249+C251+C254+C261+C264+C267+C270+C273)</f>
        <v>0</v>
      </c>
      <c r="D248" s="34">
        <f>+D249+D251+D254+D261+D264+D267+D273</f>
        <v>-297865016</v>
      </c>
      <c r="E248" s="34">
        <f t="shared" si="6"/>
        <v>-297865016</v>
      </c>
    </row>
    <row r="249" spans="1:5" ht="12.75" customHeight="1">
      <c r="A249" s="17">
        <v>310500</v>
      </c>
      <c r="B249" s="18" t="s">
        <v>227</v>
      </c>
      <c r="C249" s="36">
        <f>+C250</f>
        <v>0</v>
      </c>
      <c r="D249" s="36">
        <f>+D250</f>
        <v>-301919756</v>
      </c>
      <c r="E249" s="36">
        <f t="shared" si="6"/>
        <v>-301919756</v>
      </c>
    </row>
    <row r="250" spans="1:5" ht="12.75" customHeight="1">
      <c r="A250" s="17">
        <v>310501</v>
      </c>
      <c r="B250" s="37" t="s">
        <v>228</v>
      </c>
      <c r="C250" s="28">
        <v>0</v>
      </c>
      <c r="D250" s="38">
        <v>-301919756</v>
      </c>
      <c r="E250" s="38">
        <f t="shared" si="6"/>
        <v>-301919756</v>
      </c>
    </row>
    <row r="251" spans="1:5" ht="12.75" customHeight="1">
      <c r="A251" s="17">
        <v>311000</v>
      </c>
      <c r="B251" s="18" t="s">
        <v>229</v>
      </c>
      <c r="C251" s="27">
        <v>0</v>
      </c>
      <c r="D251" s="27">
        <f>+D252+D253</f>
        <v>0</v>
      </c>
      <c r="E251" s="27">
        <f t="shared" si="6"/>
        <v>0</v>
      </c>
    </row>
    <row r="252" spans="1:5" ht="12.75" customHeight="1">
      <c r="A252" s="17">
        <v>311001</v>
      </c>
      <c r="B252" s="21" t="s">
        <v>230</v>
      </c>
      <c r="C252" s="28">
        <v>0</v>
      </c>
      <c r="D252" s="28">
        <v>0</v>
      </c>
      <c r="E252" s="28">
        <f t="shared" si="6"/>
        <v>0</v>
      </c>
    </row>
    <row r="253" spans="1:5" ht="12.75" customHeight="1">
      <c r="A253" s="17">
        <v>311002</v>
      </c>
      <c r="B253" s="21" t="s">
        <v>231</v>
      </c>
      <c r="C253" s="28">
        <v>0</v>
      </c>
      <c r="D253" s="28">
        <v>0</v>
      </c>
      <c r="E253" s="28">
        <f t="shared" si="6"/>
        <v>0</v>
      </c>
    </row>
    <row r="254" spans="1:5" ht="12.75" customHeight="1">
      <c r="A254" s="17">
        <v>311500</v>
      </c>
      <c r="B254" s="18" t="s">
        <v>232</v>
      </c>
      <c r="C254" s="27">
        <f>SUM(C255:C260)</f>
        <v>0</v>
      </c>
      <c r="D254" s="27">
        <f>SUM(D255:D260)</f>
        <v>-1332986</v>
      </c>
      <c r="E254" s="27">
        <f t="shared" si="6"/>
        <v>-1332986</v>
      </c>
    </row>
    <row r="255" spans="1:5" ht="12.75" customHeight="1">
      <c r="A255" s="17">
        <v>311502</v>
      </c>
      <c r="B255" s="21" t="s">
        <v>233</v>
      </c>
      <c r="C255" s="28">
        <v>0</v>
      </c>
      <c r="D255" s="28">
        <v>0</v>
      </c>
      <c r="E255" s="28">
        <f t="shared" si="6"/>
        <v>0</v>
      </c>
    </row>
    <row r="256" spans="1:5" ht="12.75" customHeight="1">
      <c r="A256" s="17">
        <v>311566</v>
      </c>
      <c r="B256" s="21" t="s">
        <v>70</v>
      </c>
      <c r="C256" s="28">
        <v>0</v>
      </c>
      <c r="D256" s="28">
        <v>-140</v>
      </c>
      <c r="E256" s="28">
        <f t="shared" si="6"/>
        <v>-140</v>
      </c>
    </row>
    <row r="257" spans="1:5" ht="12.75" customHeight="1">
      <c r="A257" s="17">
        <v>311568</v>
      </c>
      <c r="B257" s="21" t="s">
        <v>151</v>
      </c>
      <c r="C257" s="28">
        <v>0</v>
      </c>
      <c r="D257" s="28">
        <v>-52048</v>
      </c>
      <c r="E257" s="28">
        <f t="shared" si="6"/>
        <v>-52048</v>
      </c>
    </row>
    <row r="258" spans="1:5" ht="12.75" customHeight="1">
      <c r="A258" s="17">
        <v>311569</v>
      </c>
      <c r="B258" s="21" t="s">
        <v>152</v>
      </c>
      <c r="C258" s="28">
        <v>0</v>
      </c>
      <c r="D258" s="28">
        <v>-1298317</v>
      </c>
      <c r="E258" s="28">
        <f t="shared" si="6"/>
        <v>-1298317</v>
      </c>
    </row>
    <row r="259" spans="1:5" ht="12.75" customHeight="1">
      <c r="A259" s="17">
        <v>311570</v>
      </c>
      <c r="B259" s="21" t="s">
        <v>234</v>
      </c>
      <c r="C259" s="28">
        <v>0</v>
      </c>
      <c r="D259" s="28">
        <v>16014</v>
      </c>
      <c r="E259" s="28">
        <f t="shared" si="6"/>
        <v>16014</v>
      </c>
    </row>
    <row r="260" spans="1:5" ht="12.75" customHeight="1">
      <c r="A260" s="17">
        <v>311571</v>
      </c>
      <c r="B260" s="21" t="s">
        <v>154</v>
      </c>
      <c r="C260" s="28">
        <v>0</v>
      </c>
      <c r="D260" s="28">
        <v>1505</v>
      </c>
      <c r="E260" s="28">
        <f t="shared" si="6"/>
        <v>1505</v>
      </c>
    </row>
    <row r="261" spans="1:5" ht="12.75" customHeight="1">
      <c r="A261" s="17">
        <v>311700</v>
      </c>
      <c r="B261" s="18" t="s">
        <v>235</v>
      </c>
      <c r="C261" s="27">
        <f>+C262+C263</f>
        <v>0</v>
      </c>
      <c r="D261" s="27">
        <f>+D262+D263</f>
        <v>0</v>
      </c>
      <c r="E261" s="27">
        <f t="shared" si="6"/>
        <v>0</v>
      </c>
    </row>
    <row r="262" spans="1:5" ht="13.5" customHeight="1">
      <c r="A262" s="17">
        <v>311703</v>
      </c>
      <c r="B262" s="21" t="s">
        <v>236</v>
      </c>
      <c r="C262" s="28">
        <v>0</v>
      </c>
      <c r="D262" s="28">
        <v>0</v>
      </c>
      <c r="E262" s="28">
        <f t="shared" si="6"/>
        <v>0</v>
      </c>
    </row>
    <row r="263" spans="1:5" ht="12.75" customHeight="1">
      <c r="A263" s="17">
        <v>311725</v>
      </c>
      <c r="B263" s="21" t="s">
        <v>237</v>
      </c>
      <c r="C263" s="28">
        <v>0</v>
      </c>
      <c r="D263" s="28">
        <v>0</v>
      </c>
      <c r="E263" s="28">
        <f t="shared" si="6"/>
        <v>0</v>
      </c>
    </row>
    <row r="264" spans="1:5" ht="12.75" customHeight="1">
      <c r="A264" s="17">
        <v>312000</v>
      </c>
      <c r="B264" s="23" t="s">
        <v>238</v>
      </c>
      <c r="C264" s="27">
        <f>SUM(C265:C266)</f>
        <v>0</v>
      </c>
      <c r="D264" s="27">
        <f>SUM(D265:D266)</f>
        <v>879893</v>
      </c>
      <c r="E264" s="27">
        <f t="shared" si="6"/>
        <v>879893</v>
      </c>
    </row>
    <row r="265" spans="1:5" ht="12.75" customHeight="1">
      <c r="A265" s="17">
        <v>312001</v>
      </c>
      <c r="B265" s="29" t="s">
        <v>239</v>
      </c>
      <c r="C265" s="28">
        <v>0</v>
      </c>
      <c r="D265" s="28">
        <v>0</v>
      </c>
      <c r="E265" s="28">
        <f t="shared" si="6"/>
        <v>0</v>
      </c>
    </row>
    <row r="266" spans="1:5" ht="12.75" customHeight="1">
      <c r="A266" s="17">
        <v>312002</v>
      </c>
      <c r="B266" s="21" t="s">
        <v>240</v>
      </c>
      <c r="C266" s="28">
        <v>0</v>
      </c>
      <c r="D266" s="28">
        <v>879893</v>
      </c>
      <c r="E266" s="28">
        <f t="shared" si="6"/>
        <v>879893</v>
      </c>
    </row>
    <row r="267" spans="1:5" ht="12.75" customHeight="1">
      <c r="A267" s="17">
        <v>312500</v>
      </c>
      <c r="B267" s="18" t="s">
        <v>241</v>
      </c>
      <c r="C267" s="27">
        <f>SUM(C268:C269)</f>
        <v>0</v>
      </c>
      <c r="D267" s="27">
        <f>SUM(D268:D269)</f>
        <v>3074297</v>
      </c>
      <c r="E267" s="27">
        <f t="shared" si="6"/>
        <v>3074297</v>
      </c>
    </row>
    <row r="268" spans="1:5" ht="12.75" customHeight="1">
      <c r="A268" s="17">
        <v>312505</v>
      </c>
      <c r="B268" s="21" t="s">
        <v>242</v>
      </c>
      <c r="C268" s="28">
        <v>0</v>
      </c>
      <c r="D268" s="28">
        <v>787398</v>
      </c>
      <c r="E268" s="28">
        <f t="shared" si="6"/>
        <v>787398</v>
      </c>
    </row>
    <row r="269" spans="1:5" ht="12.75" customHeight="1">
      <c r="A269" s="17">
        <v>312509</v>
      </c>
      <c r="B269" s="21" t="s">
        <v>243</v>
      </c>
      <c r="C269" s="28">
        <v>0</v>
      </c>
      <c r="D269" s="28">
        <v>2286899</v>
      </c>
      <c r="E269" s="28">
        <f t="shared" si="6"/>
        <v>2286899</v>
      </c>
    </row>
    <row r="270" spans="1:5" ht="12.75" customHeight="1">
      <c r="A270" s="17">
        <v>313000</v>
      </c>
      <c r="B270" s="23" t="s">
        <v>244</v>
      </c>
      <c r="C270" s="27">
        <f>SUM(C271:C272)</f>
        <v>0</v>
      </c>
      <c r="D270" s="27">
        <f>SUM(D271:D272)</f>
        <v>0</v>
      </c>
      <c r="E270" s="27">
        <f t="shared" si="6"/>
        <v>0</v>
      </c>
    </row>
    <row r="271" spans="1:5" ht="12.75" customHeight="1">
      <c r="A271" s="17">
        <v>313001</v>
      </c>
      <c r="B271" s="21" t="s">
        <v>245</v>
      </c>
      <c r="C271" s="28">
        <v>0</v>
      </c>
      <c r="D271" s="28">
        <v>0</v>
      </c>
      <c r="E271" s="28">
        <f t="shared" si="6"/>
        <v>0</v>
      </c>
    </row>
    <row r="272" spans="1:5" ht="12.75" customHeight="1">
      <c r="A272" s="17">
        <v>313002</v>
      </c>
      <c r="B272" s="29" t="s">
        <v>246</v>
      </c>
      <c r="C272" s="28">
        <v>0</v>
      </c>
      <c r="D272" s="28">
        <v>0</v>
      </c>
      <c r="E272" s="28">
        <f t="shared" si="6"/>
        <v>0</v>
      </c>
    </row>
    <row r="273" spans="1:5" ht="12.75" customHeight="1">
      <c r="A273" s="17">
        <v>313500</v>
      </c>
      <c r="B273" s="18" t="s">
        <v>247</v>
      </c>
      <c r="C273" s="27">
        <f>SUM(C274:C278)</f>
        <v>0</v>
      </c>
      <c r="D273" s="27">
        <f>SUM(D274:D278)</f>
        <v>1433536</v>
      </c>
      <c r="E273" s="27">
        <f t="shared" si="6"/>
        <v>1433536</v>
      </c>
    </row>
    <row r="274" spans="1:5" ht="12.75" customHeight="1">
      <c r="A274" s="17">
        <v>313506</v>
      </c>
      <c r="B274" s="21" t="s">
        <v>233</v>
      </c>
      <c r="C274" s="28">
        <v>0</v>
      </c>
      <c r="D274" s="28">
        <v>2081176</v>
      </c>
      <c r="E274" s="28">
        <f t="shared" si="6"/>
        <v>2081176</v>
      </c>
    </row>
    <row r="275" spans="1:5" ht="12.75" customHeight="1">
      <c r="A275" s="17">
        <v>313507</v>
      </c>
      <c r="B275" s="29" t="s">
        <v>248</v>
      </c>
      <c r="C275" s="28">
        <v>0</v>
      </c>
      <c r="D275" s="28">
        <v>72659</v>
      </c>
      <c r="E275" s="28">
        <f t="shared" si="6"/>
        <v>72659</v>
      </c>
    </row>
    <row r="276" spans="1:5" ht="12.75" customHeight="1">
      <c r="A276" s="17">
        <v>313509</v>
      </c>
      <c r="B276" s="21" t="s">
        <v>249</v>
      </c>
      <c r="C276" s="28">
        <v>0</v>
      </c>
      <c r="D276" s="28">
        <v>0</v>
      </c>
      <c r="E276" s="28">
        <f t="shared" si="6"/>
        <v>0</v>
      </c>
    </row>
    <row r="277" spans="1:5" ht="12.75" customHeight="1">
      <c r="A277" s="17">
        <v>313510</v>
      </c>
      <c r="B277" s="21" t="s">
        <v>250</v>
      </c>
      <c r="C277" s="28">
        <v>0</v>
      </c>
      <c r="D277" s="28">
        <v>-700168</v>
      </c>
      <c r="E277" s="28">
        <f t="shared" si="6"/>
        <v>-700168</v>
      </c>
    </row>
    <row r="278" spans="1:5" ht="12.75" customHeight="1">
      <c r="A278" s="17">
        <v>313512</v>
      </c>
      <c r="B278" s="21" t="s">
        <v>251</v>
      </c>
      <c r="C278" s="28">
        <v>0</v>
      </c>
      <c r="D278" s="28">
        <v>-20131</v>
      </c>
      <c r="E278" s="28">
        <f t="shared" si="6"/>
        <v>-20131</v>
      </c>
    </row>
    <row r="279" spans="1:5" ht="11.25">
      <c r="A279" s="1">
        <v>400000</v>
      </c>
      <c r="B279" s="4" t="s">
        <v>252</v>
      </c>
      <c r="C279" s="4">
        <f>+C296+C280+C293+C313</f>
        <v>0</v>
      </c>
      <c r="D279" s="4">
        <f>+D280+D296+D313</f>
        <v>2485888141</v>
      </c>
      <c r="E279" s="4">
        <f t="shared" si="6"/>
        <v>2485888141</v>
      </c>
    </row>
    <row r="280" spans="1:5" ht="11.25">
      <c r="A280" s="1">
        <v>410000</v>
      </c>
      <c r="B280" s="4" t="s">
        <v>253</v>
      </c>
      <c r="C280" s="4">
        <f>+C281+C286+C290</f>
        <v>0</v>
      </c>
      <c r="D280" s="4">
        <f>+D281+D286+D290</f>
        <v>20126595</v>
      </c>
      <c r="E280" s="4">
        <f t="shared" si="6"/>
        <v>20126595</v>
      </c>
    </row>
    <row r="281" spans="1:5" ht="11.25">
      <c r="A281" s="1">
        <v>411000</v>
      </c>
      <c r="B281" s="4" t="s">
        <v>254</v>
      </c>
      <c r="C281" s="4">
        <f>SUM(C283:C285)</f>
        <v>0</v>
      </c>
      <c r="D281" s="4">
        <f>SUM(D282:D285)</f>
        <v>10667</v>
      </c>
      <c r="E281" s="4">
        <f t="shared" si="6"/>
        <v>10667</v>
      </c>
    </row>
    <row r="282" spans="1:5" ht="11.25">
      <c r="A282" s="1">
        <v>411001</v>
      </c>
      <c r="B282" s="16" t="s">
        <v>255</v>
      </c>
      <c r="C282" s="4">
        <v>0</v>
      </c>
      <c r="D282" s="16">
        <v>4800</v>
      </c>
      <c r="E282" s="16">
        <f>SUM(C282:D282)</f>
        <v>4800</v>
      </c>
    </row>
    <row r="283" spans="1:5" ht="11.25">
      <c r="A283" s="1">
        <v>411002</v>
      </c>
      <c r="B283" s="16" t="s">
        <v>256</v>
      </c>
      <c r="C283" s="16">
        <v>0</v>
      </c>
      <c r="D283" s="16">
        <v>0</v>
      </c>
      <c r="E283" s="16">
        <f>SUM(C283:D283)</f>
        <v>0</v>
      </c>
    </row>
    <row r="284" spans="1:5" ht="11.25">
      <c r="A284" s="1">
        <v>411016</v>
      </c>
      <c r="B284" s="16" t="s">
        <v>257</v>
      </c>
      <c r="C284" s="16">
        <v>0</v>
      </c>
      <c r="D284" s="16">
        <v>5579</v>
      </c>
      <c r="E284" s="16">
        <f>SUM(C284:D284)</f>
        <v>5579</v>
      </c>
    </row>
    <row r="285" spans="1:5" ht="11.25">
      <c r="A285" s="1">
        <v>411090</v>
      </c>
      <c r="B285" s="16" t="s">
        <v>258</v>
      </c>
      <c r="C285" s="16">
        <v>0</v>
      </c>
      <c r="D285" s="16">
        <v>288</v>
      </c>
      <c r="E285" s="16">
        <f>SUM(C285:D285)</f>
        <v>288</v>
      </c>
    </row>
    <row r="286" spans="1:5" s="30" customFormat="1" ht="11.25">
      <c r="A286" s="1">
        <v>412000</v>
      </c>
      <c r="B286" s="4" t="s">
        <v>259</v>
      </c>
      <c r="C286" s="4">
        <f>+C288+C287+C289</f>
        <v>0</v>
      </c>
      <c r="D286" s="4">
        <f>SUM(D287:D289)</f>
        <v>20115928</v>
      </c>
      <c r="E286" s="4">
        <f t="shared" si="6"/>
        <v>20115928</v>
      </c>
    </row>
    <row r="287" spans="1:5" ht="11.25">
      <c r="A287" s="1">
        <v>412014</v>
      </c>
      <c r="B287" s="16" t="s">
        <v>260</v>
      </c>
      <c r="C287" s="16">
        <v>0</v>
      </c>
      <c r="D287" s="16">
        <v>19832027</v>
      </c>
      <c r="E287" s="16">
        <f t="shared" si="6"/>
        <v>19832027</v>
      </c>
    </row>
    <row r="288" spans="1:5" ht="11.25">
      <c r="A288" s="1">
        <v>412015</v>
      </c>
      <c r="B288" s="16" t="s">
        <v>39</v>
      </c>
      <c r="C288" s="16">
        <v>0</v>
      </c>
      <c r="D288" s="16">
        <v>0</v>
      </c>
      <c r="E288" s="16">
        <f t="shared" si="6"/>
        <v>0</v>
      </c>
    </row>
    <row r="289" spans="1:5" ht="11.25">
      <c r="A289" s="1">
        <v>412090</v>
      </c>
      <c r="B289" s="16" t="s">
        <v>261</v>
      </c>
      <c r="C289" s="16">
        <v>0</v>
      </c>
      <c r="D289" s="16">
        <v>283901</v>
      </c>
      <c r="E289" s="16">
        <f t="shared" si="6"/>
        <v>283901</v>
      </c>
    </row>
    <row r="290" spans="1:5" ht="11.25">
      <c r="A290" s="1">
        <v>419500</v>
      </c>
      <c r="B290" s="4" t="s">
        <v>262</v>
      </c>
      <c r="C290" s="4">
        <f>+C292</f>
        <v>0</v>
      </c>
      <c r="D290" s="4">
        <f>SUM(D291:D292)</f>
        <v>0</v>
      </c>
      <c r="E290" s="4">
        <f t="shared" si="6"/>
        <v>0</v>
      </c>
    </row>
    <row r="291" spans="1:5" ht="11.25">
      <c r="A291" s="1">
        <v>419502</v>
      </c>
      <c r="B291" s="16" t="s">
        <v>263</v>
      </c>
      <c r="C291" s="16">
        <v>0</v>
      </c>
      <c r="D291" s="16">
        <v>0</v>
      </c>
      <c r="E291" s="16">
        <f t="shared" si="6"/>
        <v>0</v>
      </c>
    </row>
    <row r="292" spans="1:5" ht="11.25">
      <c r="A292" s="1">
        <v>419504</v>
      </c>
      <c r="B292" s="16" t="s">
        <v>264</v>
      </c>
      <c r="C292" s="16">
        <v>0</v>
      </c>
      <c r="D292" s="16">
        <v>0</v>
      </c>
      <c r="E292" s="16">
        <f t="shared" si="6"/>
        <v>0</v>
      </c>
    </row>
    <row r="293" spans="1:5" ht="11.25">
      <c r="A293" s="1">
        <v>440000</v>
      </c>
      <c r="B293" s="4" t="s">
        <v>265</v>
      </c>
      <c r="C293" s="4">
        <f>+C294+C295</f>
        <v>0</v>
      </c>
      <c r="D293" s="4">
        <f>+D294+D295</f>
        <v>0</v>
      </c>
      <c r="E293" s="4">
        <f t="shared" si="6"/>
        <v>0</v>
      </c>
    </row>
    <row r="294" spans="1:5" ht="11.25">
      <c r="A294" s="1">
        <v>440300</v>
      </c>
      <c r="B294" s="16" t="s">
        <v>266</v>
      </c>
      <c r="C294" s="16">
        <f>+C295</f>
        <v>0</v>
      </c>
      <c r="D294" s="16">
        <f>+D295</f>
        <v>0</v>
      </c>
      <c r="E294" s="16">
        <f t="shared" si="6"/>
        <v>0</v>
      </c>
    </row>
    <row r="295" spans="1:5" ht="11.25">
      <c r="A295" s="1">
        <v>440301</v>
      </c>
      <c r="B295" s="16" t="s">
        <v>267</v>
      </c>
      <c r="C295" s="16">
        <v>0</v>
      </c>
      <c r="D295" s="16">
        <v>0</v>
      </c>
      <c r="E295" s="16">
        <f t="shared" si="6"/>
        <v>0</v>
      </c>
    </row>
    <row r="296" spans="1:5" ht="11.25">
      <c r="A296" s="1">
        <v>470000</v>
      </c>
      <c r="B296" s="4" t="s">
        <v>268</v>
      </c>
      <c r="C296" s="4">
        <f>+C297+C311+C307+C303</f>
        <v>0</v>
      </c>
      <c r="D296" s="4">
        <f>+D297+D303+D307+D311</f>
        <v>2410095603</v>
      </c>
      <c r="E296" s="4">
        <f t="shared" si="6"/>
        <v>2410095603</v>
      </c>
    </row>
    <row r="297" spans="1:5" ht="11.25">
      <c r="A297" s="1">
        <v>470500</v>
      </c>
      <c r="B297" s="4" t="s">
        <v>269</v>
      </c>
      <c r="C297" s="4">
        <f>SUM(C298:C302)</f>
        <v>0</v>
      </c>
      <c r="D297" s="4">
        <f>SUM(D298:D302)</f>
        <v>2408808534</v>
      </c>
      <c r="E297" s="4">
        <f t="shared" si="6"/>
        <v>2408808534</v>
      </c>
    </row>
    <row r="298" spans="1:5" ht="11.25">
      <c r="A298" s="1">
        <v>470501</v>
      </c>
      <c r="B298" s="16" t="s">
        <v>270</v>
      </c>
      <c r="C298" s="16">
        <v>0</v>
      </c>
      <c r="D298" s="16">
        <v>2288628</v>
      </c>
      <c r="E298" s="16">
        <f t="shared" si="6"/>
        <v>2288628</v>
      </c>
    </row>
    <row r="299" spans="1:5" ht="11.25">
      <c r="A299" s="1">
        <v>470502</v>
      </c>
      <c r="B299" s="16" t="s">
        <v>271</v>
      </c>
      <c r="C299" s="16">
        <v>0</v>
      </c>
      <c r="D299" s="16">
        <v>521830</v>
      </c>
      <c r="E299" s="16">
        <f aca="true" t="shared" si="7" ref="E299:E339">+C299+D299</f>
        <v>521830</v>
      </c>
    </row>
    <row r="300" spans="1:5" ht="11.25">
      <c r="A300" s="1">
        <v>470505</v>
      </c>
      <c r="B300" s="16" t="s">
        <v>272</v>
      </c>
      <c r="C300" s="16">
        <v>0</v>
      </c>
      <c r="D300" s="16">
        <v>2333811</v>
      </c>
      <c r="E300" s="16">
        <f t="shared" si="7"/>
        <v>2333811</v>
      </c>
    </row>
    <row r="301" spans="1:5" ht="11.25">
      <c r="A301" s="1">
        <v>470506</v>
      </c>
      <c r="B301" s="16" t="s">
        <v>273</v>
      </c>
      <c r="C301" s="16">
        <v>0</v>
      </c>
      <c r="D301" s="16">
        <v>2403664265</v>
      </c>
      <c r="E301" s="16">
        <f t="shared" si="7"/>
        <v>2403664265</v>
      </c>
    </row>
    <row r="302" spans="1:5" ht="11.25">
      <c r="A302" s="1">
        <v>470507</v>
      </c>
      <c r="B302" s="16" t="s">
        <v>274</v>
      </c>
      <c r="C302" s="16">
        <v>0</v>
      </c>
      <c r="D302" s="16">
        <v>0</v>
      </c>
      <c r="E302" s="16">
        <f t="shared" si="7"/>
        <v>0</v>
      </c>
    </row>
    <row r="303" spans="1:5" ht="11.25">
      <c r="A303" s="1">
        <v>472000</v>
      </c>
      <c r="B303" s="4" t="s">
        <v>275</v>
      </c>
      <c r="C303" s="4">
        <f>+C304+C305</f>
        <v>0</v>
      </c>
      <c r="D303" s="4">
        <f>SUM(D304:D306)</f>
        <v>0</v>
      </c>
      <c r="E303" s="4">
        <f t="shared" si="7"/>
        <v>0</v>
      </c>
    </row>
    <row r="304" spans="1:5" ht="11.25">
      <c r="A304" s="1">
        <v>472002</v>
      </c>
      <c r="B304" s="16" t="s">
        <v>263</v>
      </c>
      <c r="C304" s="16">
        <v>0</v>
      </c>
      <c r="D304" s="16">
        <v>0</v>
      </c>
      <c r="E304" s="16">
        <f t="shared" si="7"/>
        <v>0</v>
      </c>
    </row>
    <row r="305" spans="1:5" ht="11.25">
      <c r="A305" s="1">
        <v>472003</v>
      </c>
      <c r="B305" s="16" t="s">
        <v>276</v>
      </c>
      <c r="C305" s="16">
        <v>0</v>
      </c>
      <c r="D305" s="16">
        <v>0</v>
      </c>
      <c r="E305" s="16">
        <f t="shared" si="7"/>
        <v>0</v>
      </c>
    </row>
    <row r="306" spans="1:5" ht="11.25">
      <c r="A306" s="1">
        <v>472005</v>
      </c>
      <c r="B306" s="16" t="s">
        <v>277</v>
      </c>
      <c r="C306" s="16">
        <v>0</v>
      </c>
      <c r="D306" s="16">
        <v>0</v>
      </c>
      <c r="E306" s="16">
        <f t="shared" si="7"/>
        <v>0</v>
      </c>
    </row>
    <row r="307" spans="1:5" ht="11.25">
      <c r="A307" s="1">
        <v>472200</v>
      </c>
      <c r="B307" s="4" t="s">
        <v>278</v>
      </c>
      <c r="C307" s="4">
        <f>SUM(C308:C310)</f>
        <v>0</v>
      </c>
      <c r="D307" s="4">
        <f>SUM(D308:D310)</f>
        <v>1287069</v>
      </c>
      <c r="E307" s="4">
        <f t="shared" si="7"/>
        <v>1287069</v>
      </c>
    </row>
    <row r="308" spans="1:5" ht="11.25">
      <c r="A308" s="1">
        <v>472203</v>
      </c>
      <c r="B308" s="16" t="s">
        <v>279</v>
      </c>
      <c r="C308" s="16">
        <v>0</v>
      </c>
      <c r="D308" s="16">
        <v>0</v>
      </c>
      <c r="E308" s="16">
        <f t="shared" si="7"/>
        <v>0</v>
      </c>
    </row>
    <row r="309" spans="1:5" ht="11.25">
      <c r="A309" s="1">
        <v>472205</v>
      </c>
      <c r="B309" s="16" t="s">
        <v>280</v>
      </c>
      <c r="C309" s="16">
        <v>0</v>
      </c>
      <c r="D309" s="16">
        <v>1287069</v>
      </c>
      <c r="E309" s="16">
        <f t="shared" si="7"/>
        <v>1287069</v>
      </c>
    </row>
    <row r="310" spans="1:5" ht="11.25">
      <c r="A310" s="1">
        <v>472290</v>
      </c>
      <c r="B310" s="16" t="s">
        <v>281</v>
      </c>
      <c r="C310" s="16">
        <v>0</v>
      </c>
      <c r="D310" s="16">
        <v>0</v>
      </c>
      <c r="E310" s="16">
        <f t="shared" si="7"/>
        <v>0</v>
      </c>
    </row>
    <row r="311" spans="1:5" ht="11.25">
      <c r="A311" s="1">
        <v>472500</v>
      </c>
      <c r="B311" s="4" t="s">
        <v>282</v>
      </c>
      <c r="C311" s="4">
        <f>+C312</f>
        <v>0</v>
      </c>
      <c r="D311" s="4">
        <f>+D312</f>
        <v>0</v>
      </c>
      <c r="E311" s="4">
        <f t="shared" si="7"/>
        <v>0</v>
      </c>
    </row>
    <row r="312" spans="1:5" ht="11.25">
      <c r="A312" s="1">
        <v>472501</v>
      </c>
      <c r="B312" s="16" t="s">
        <v>283</v>
      </c>
      <c r="C312" s="16">
        <v>0</v>
      </c>
      <c r="D312" s="16">
        <v>0</v>
      </c>
      <c r="E312" s="16">
        <f t="shared" si="7"/>
        <v>0</v>
      </c>
    </row>
    <row r="313" spans="1:5" ht="11.25">
      <c r="A313" s="1">
        <v>480000</v>
      </c>
      <c r="B313" s="4" t="s">
        <v>284</v>
      </c>
      <c r="C313" s="4">
        <f>+C314+C322+C320</f>
        <v>0</v>
      </c>
      <c r="D313" s="4">
        <f>+D314+D320+D322+D330</f>
        <v>55665943</v>
      </c>
      <c r="E313" s="4">
        <f t="shared" si="7"/>
        <v>55665943</v>
      </c>
    </row>
    <row r="314" spans="1:5" ht="11.25">
      <c r="A314" s="1">
        <v>480500</v>
      </c>
      <c r="B314" s="4" t="s">
        <v>285</v>
      </c>
      <c r="C314" s="4">
        <f>SUM(C315:C319)</f>
        <v>0</v>
      </c>
      <c r="D314" s="4">
        <f>SUM(D315:D319)</f>
        <v>3334201</v>
      </c>
      <c r="E314" s="4">
        <f t="shared" si="7"/>
        <v>3334201</v>
      </c>
    </row>
    <row r="315" spans="1:5" ht="11.25">
      <c r="A315" s="1">
        <v>480504</v>
      </c>
      <c r="B315" s="16" t="s">
        <v>286</v>
      </c>
      <c r="C315" s="16">
        <v>0</v>
      </c>
      <c r="D315" s="16">
        <v>0</v>
      </c>
      <c r="E315" s="16">
        <f t="shared" si="7"/>
        <v>0</v>
      </c>
    </row>
    <row r="316" spans="1:5" ht="11.25">
      <c r="A316" s="1">
        <v>480522</v>
      </c>
      <c r="B316" s="16" t="s">
        <v>287</v>
      </c>
      <c r="C316" s="16">
        <v>0</v>
      </c>
      <c r="D316" s="16">
        <v>0</v>
      </c>
      <c r="E316" s="16">
        <f t="shared" si="7"/>
        <v>0</v>
      </c>
    </row>
    <row r="317" spans="1:5" ht="11.25">
      <c r="A317" s="1">
        <v>480544</v>
      </c>
      <c r="B317" s="16" t="s">
        <v>288</v>
      </c>
      <c r="C317" s="16">
        <v>0</v>
      </c>
      <c r="D317" s="16">
        <v>524222</v>
      </c>
      <c r="E317" s="16">
        <f t="shared" si="7"/>
        <v>524222</v>
      </c>
    </row>
    <row r="318" spans="1:5" ht="11.25">
      <c r="A318" s="1">
        <v>480545</v>
      </c>
      <c r="B318" s="16" t="s">
        <v>289</v>
      </c>
      <c r="C318" s="16">
        <v>0</v>
      </c>
      <c r="D318" s="16">
        <v>2809979</v>
      </c>
      <c r="E318" s="16">
        <f t="shared" si="7"/>
        <v>2809979</v>
      </c>
    </row>
    <row r="319" spans="1:5" ht="11.25">
      <c r="A319" s="1">
        <v>480590</v>
      </c>
      <c r="B319" s="16" t="s">
        <v>290</v>
      </c>
      <c r="C319" s="16">
        <v>0</v>
      </c>
      <c r="D319" s="16">
        <v>0</v>
      </c>
      <c r="E319" s="16">
        <f t="shared" si="7"/>
        <v>0</v>
      </c>
    </row>
    <row r="320" spans="1:5" ht="11.25">
      <c r="A320" s="1">
        <v>480700</v>
      </c>
      <c r="B320" s="4" t="s">
        <v>291</v>
      </c>
      <c r="C320" s="4">
        <f>+C321</f>
        <v>0</v>
      </c>
      <c r="D320" s="4">
        <f>+D321</f>
        <v>0</v>
      </c>
      <c r="E320" s="4">
        <f t="shared" si="7"/>
        <v>0</v>
      </c>
    </row>
    <row r="321" spans="1:5" ht="11.25">
      <c r="A321" s="1">
        <v>480725</v>
      </c>
      <c r="B321" s="16" t="s">
        <v>292</v>
      </c>
      <c r="C321" s="16">
        <v>0</v>
      </c>
      <c r="D321" s="16">
        <v>0</v>
      </c>
      <c r="E321" s="16">
        <f t="shared" si="7"/>
        <v>0</v>
      </c>
    </row>
    <row r="322" spans="1:5" ht="11.25">
      <c r="A322" s="1">
        <v>481000</v>
      </c>
      <c r="B322" s="4" t="s">
        <v>293</v>
      </c>
      <c r="C322" s="4">
        <f>SUM(C323:C329)</f>
        <v>0</v>
      </c>
      <c r="D322" s="4">
        <f>SUM(D323:D329)</f>
        <v>0</v>
      </c>
      <c r="E322" s="4">
        <f t="shared" si="7"/>
        <v>0</v>
      </c>
    </row>
    <row r="323" spans="1:5" ht="11.25">
      <c r="A323" s="1">
        <v>481001</v>
      </c>
      <c r="B323" s="16" t="s">
        <v>294</v>
      </c>
      <c r="C323" s="16">
        <v>0</v>
      </c>
      <c r="D323" s="16">
        <v>0</v>
      </c>
      <c r="E323" s="16">
        <f t="shared" si="7"/>
        <v>0</v>
      </c>
    </row>
    <row r="324" spans="1:5" ht="11.25">
      <c r="A324" s="1">
        <v>481007</v>
      </c>
      <c r="B324" s="16" t="s">
        <v>295</v>
      </c>
      <c r="C324" s="16">
        <v>0</v>
      </c>
      <c r="D324" s="16">
        <v>0</v>
      </c>
      <c r="E324" s="16">
        <f t="shared" si="7"/>
        <v>0</v>
      </c>
    </row>
    <row r="325" spans="1:5" ht="11.25">
      <c r="A325" s="1">
        <v>481008</v>
      </c>
      <c r="B325" s="16" t="s">
        <v>296</v>
      </c>
      <c r="C325" s="16">
        <v>0</v>
      </c>
      <c r="D325" s="16">
        <v>0</v>
      </c>
      <c r="E325" s="16">
        <f t="shared" si="7"/>
        <v>0</v>
      </c>
    </row>
    <row r="326" spans="1:5" ht="11.25">
      <c r="A326" s="1">
        <v>481017</v>
      </c>
      <c r="B326" s="16" t="s">
        <v>297</v>
      </c>
      <c r="C326" s="16">
        <v>0</v>
      </c>
      <c r="D326" s="16">
        <v>0</v>
      </c>
      <c r="E326" s="16">
        <f t="shared" si="7"/>
        <v>0</v>
      </c>
    </row>
    <row r="327" spans="1:5" ht="11.25">
      <c r="A327" s="1">
        <v>481018</v>
      </c>
      <c r="B327" s="16" t="s">
        <v>298</v>
      </c>
      <c r="C327" s="16">
        <v>0</v>
      </c>
      <c r="D327" s="16">
        <v>0</v>
      </c>
      <c r="E327" s="16">
        <f t="shared" si="7"/>
        <v>0</v>
      </c>
    </row>
    <row r="328" spans="1:5" ht="11.25">
      <c r="A328" s="1">
        <v>481023</v>
      </c>
      <c r="B328" s="16" t="s">
        <v>299</v>
      </c>
      <c r="C328" s="16">
        <v>0</v>
      </c>
      <c r="D328" s="16">
        <v>0</v>
      </c>
      <c r="E328" s="16">
        <f t="shared" si="7"/>
        <v>0</v>
      </c>
    </row>
    <row r="329" spans="1:5" ht="11.25">
      <c r="A329" s="1">
        <v>481090</v>
      </c>
      <c r="B329" s="16" t="s">
        <v>300</v>
      </c>
      <c r="C329" s="16">
        <v>0</v>
      </c>
      <c r="D329" s="16">
        <v>0</v>
      </c>
      <c r="E329" s="16">
        <f t="shared" si="7"/>
        <v>0</v>
      </c>
    </row>
    <row r="330" spans="1:5" ht="11.25">
      <c r="A330" s="1">
        <v>481500</v>
      </c>
      <c r="B330" s="4" t="s">
        <v>301</v>
      </c>
      <c r="C330" s="4">
        <f>+C335</f>
        <v>0</v>
      </c>
      <c r="D330" s="4">
        <f>SUM(D331:D336)</f>
        <v>52331742</v>
      </c>
      <c r="E330" s="4">
        <f t="shared" si="7"/>
        <v>52331742</v>
      </c>
    </row>
    <row r="331" spans="1:5" ht="11.25">
      <c r="A331" s="1">
        <v>481507</v>
      </c>
      <c r="B331" s="16" t="s">
        <v>302</v>
      </c>
      <c r="C331" s="4">
        <v>0</v>
      </c>
      <c r="D331" s="16">
        <v>0</v>
      </c>
      <c r="E331" s="16">
        <f t="shared" si="7"/>
        <v>0</v>
      </c>
    </row>
    <row r="332" spans="1:5" ht="11.25">
      <c r="A332" s="1">
        <v>481509</v>
      </c>
      <c r="B332" s="16" t="s">
        <v>56</v>
      </c>
      <c r="C332" s="4">
        <v>0</v>
      </c>
      <c r="D332" s="16">
        <v>0</v>
      </c>
      <c r="E332" s="16">
        <f t="shared" si="7"/>
        <v>0</v>
      </c>
    </row>
    <row r="333" spans="1:5" ht="11.25">
      <c r="A333" s="1">
        <v>481510</v>
      </c>
      <c r="B333" s="16" t="s">
        <v>264</v>
      </c>
      <c r="C333" s="16">
        <v>0</v>
      </c>
      <c r="D333" s="16">
        <v>4306400</v>
      </c>
      <c r="E333" s="16">
        <f t="shared" si="7"/>
        <v>4306400</v>
      </c>
    </row>
    <row r="334" spans="1:5" ht="11.25">
      <c r="A334" s="1">
        <v>481537</v>
      </c>
      <c r="B334" s="16" t="s">
        <v>303</v>
      </c>
      <c r="C334" s="16">
        <v>0</v>
      </c>
      <c r="D334" s="16">
        <v>0</v>
      </c>
      <c r="E334" s="16">
        <f t="shared" si="7"/>
        <v>0</v>
      </c>
    </row>
    <row r="335" spans="1:5" ht="11.25">
      <c r="A335" s="1">
        <v>481538</v>
      </c>
      <c r="B335" s="16" t="s">
        <v>304</v>
      </c>
      <c r="C335" s="16">
        <v>0</v>
      </c>
      <c r="D335" s="16">
        <v>0</v>
      </c>
      <c r="E335" s="16">
        <f t="shared" si="7"/>
        <v>0</v>
      </c>
    </row>
    <row r="336" spans="1:5" ht="11.25">
      <c r="A336" s="1">
        <v>481539</v>
      </c>
      <c r="B336" s="16" t="s">
        <v>305</v>
      </c>
      <c r="C336" s="16">
        <v>0</v>
      </c>
      <c r="D336" s="16">
        <v>48025342</v>
      </c>
      <c r="E336" s="16">
        <f t="shared" si="7"/>
        <v>48025342</v>
      </c>
    </row>
    <row r="337" spans="1:5" ht="11.25">
      <c r="A337" s="1">
        <v>500000</v>
      </c>
      <c r="B337" s="4" t="s">
        <v>306</v>
      </c>
      <c r="C337" s="4">
        <f>+C338+C417+C439+C486+C491+C496+C510+C527</f>
        <v>0</v>
      </c>
      <c r="D337" s="4">
        <f>+D338+D417+D439+D486+D491+D496+D510+D527</f>
        <v>3129445822</v>
      </c>
      <c r="E337" s="4">
        <f t="shared" si="7"/>
        <v>3129445822</v>
      </c>
    </row>
    <row r="338" spans="1:5" ht="11.25">
      <c r="A338" s="1">
        <v>510000</v>
      </c>
      <c r="B338" s="4" t="s">
        <v>307</v>
      </c>
      <c r="C338" s="4">
        <f>+C339+C370+C377+C382+C367+C408</f>
        <v>0</v>
      </c>
      <c r="D338" s="4">
        <f>+D339+D367+D370+D377+D382+D408</f>
        <v>4785988</v>
      </c>
      <c r="E338" s="4">
        <f t="shared" si="7"/>
        <v>4785988</v>
      </c>
    </row>
    <row r="339" spans="1:5" ht="11.25">
      <c r="A339" s="1">
        <v>510100</v>
      </c>
      <c r="B339" s="4" t="s">
        <v>308</v>
      </c>
      <c r="C339" s="4">
        <f>SUM(C340:C365)</f>
        <v>0</v>
      </c>
      <c r="D339" s="4">
        <f>SUM(D340:D366)</f>
        <v>3917523</v>
      </c>
      <c r="E339" s="4">
        <f t="shared" si="7"/>
        <v>3917523</v>
      </c>
    </row>
    <row r="340" spans="1:5" ht="11.25">
      <c r="A340" s="1">
        <v>510101</v>
      </c>
      <c r="B340" s="16" t="s">
        <v>309</v>
      </c>
      <c r="C340" s="16">
        <v>0</v>
      </c>
      <c r="D340" s="16">
        <v>1512962</v>
      </c>
      <c r="E340" s="16">
        <f>SUM(C340:D340)</f>
        <v>1512962</v>
      </c>
    </row>
    <row r="341" spans="1:5" ht="11.25">
      <c r="A341" s="1">
        <v>510102</v>
      </c>
      <c r="B341" s="16" t="s">
        <v>310</v>
      </c>
      <c r="C341" s="16">
        <v>0</v>
      </c>
      <c r="D341" s="16">
        <v>0</v>
      </c>
      <c r="E341" s="16">
        <f aca="true" t="shared" si="8" ref="E341:E366">SUM(C341:D341)</f>
        <v>0</v>
      </c>
    </row>
    <row r="342" spans="1:5" ht="11.25">
      <c r="A342" s="1">
        <v>510103</v>
      </c>
      <c r="B342" s="16" t="s">
        <v>311</v>
      </c>
      <c r="C342" s="16">
        <v>0</v>
      </c>
      <c r="D342" s="16">
        <v>12107</v>
      </c>
      <c r="E342" s="16">
        <f t="shared" si="8"/>
        <v>12107</v>
      </c>
    </row>
    <row r="343" spans="1:5" ht="11.25">
      <c r="A343" s="1">
        <v>510105</v>
      </c>
      <c r="B343" s="16" t="s">
        <v>312</v>
      </c>
      <c r="C343" s="16">
        <v>0</v>
      </c>
      <c r="D343" s="16">
        <v>27315</v>
      </c>
      <c r="E343" s="16">
        <f t="shared" si="8"/>
        <v>27315</v>
      </c>
    </row>
    <row r="344" spans="1:5" ht="11.25">
      <c r="A344" s="1">
        <v>510106</v>
      </c>
      <c r="B344" s="16" t="s">
        <v>313</v>
      </c>
      <c r="C344" s="16">
        <v>0</v>
      </c>
      <c r="D344" s="16">
        <v>94119</v>
      </c>
      <c r="E344" s="16">
        <f t="shared" si="8"/>
        <v>94119</v>
      </c>
    </row>
    <row r="345" spans="1:5" ht="11.25">
      <c r="A345" s="1">
        <v>510107</v>
      </c>
      <c r="B345" s="16" t="s">
        <v>314</v>
      </c>
      <c r="C345" s="16">
        <v>0</v>
      </c>
      <c r="D345" s="16">
        <v>0</v>
      </c>
      <c r="E345" s="16">
        <f t="shared" si="8"/>
        <v>0</v>
      </c>
    </row>
    <row r="346" spans="1:5" ht="11.25">
      <c r="A346" s="1">
        <v>510109</v>
      </c>
      <c r="B346" s="16" t="s">
        <v>194</v>
      </c>
      <c r="C346" s="16">
        <v>0</v>
      </c>
      <c r="D346" s="16">
        <v>10000</v>
      </c>
      <c r="E346" s="16">
        <f t="shared" si="8"/>
        <v>10000</v>
      </c>
    </row>
    <row r="347" spans="1:5" ht="11.25">
      <c r="A347" s="1">
        <v>510110</v>
      </c>
      <c r="B347" s="16" t="s">
        <v>315</v>
      </c>
      <c r="C347" s="16">
        <v>0</v>
      </c>
      <c r="D347" s="16">
        <v>132067</v>
      </c>
      <c r="E347" s="16">
        <f t="shared" si="8"/>
        <v>132067</v>
      </c>
    </row>
    <row r="348" spans="1:5" ht="11.25">
      <c r="A348" s="1">
        <v>510111</v>
      </c>
      <c r="B348" s="16" t="s">
        <v>316</v>
      </c>
      <c r="C348" s="16">
        <v>0</v>
      </c>
      <c r="D348" s="16">
        <v>6175</v>
      </c>
      <c r="E348" s="16">
        <f t="shared" si="8"/>
        <v>6175</v>
      </c>
    </row>
    <row r="349" spans="1:5" ht="11.25">
      <c r="A349" s="1">
        <v>510112</v>
      </c>
      <c r="B349" s="16" t="s">
        <v>317</v>
      </c>
      <c r="C349" s="16">
        <v>0</v>
      </c>
      <c r="D349" s="16">
        <v>326914</v>
      </c>
      <c r="E349" s="16">
        <f t="shared" si="8"/>
        <v>326914</v>
      </c>
    </row>
    <row r="350" spans="1:5" ht="11.25">
      <c r="A350" s="1">
        <v>510113</v>
      </c>
      <c r="B350" s="16" t="s">
        <v>318</v>
      </c>
      <c r="C350" s="16">
        <v>0</v>
      </c>
      <c r="D350" s="16">
        <v>361562</v>
      </c>
      <c r="E350" s="16">
        <f t="shared" si="8"/>
        <v>361562</v>
      </c>
    </row>
    <row r="351" spans="1:5" ht="11.25">
      <c r="A351" s="1">
        <v>510114</v>
      </c>
      <c r="B351" s="16" t="s">
        <v>319</v>
      </c>
      <c r="C351" s="16">
        <v>0</v>
      </c>
      <c r="D351" s="16">
        <v>801894</v>
      </c>
      <c r="E351" s="16">
        <f t="shared" si="8"/>
        <v>801894</v>
      </c>
    </row>
    <row r="352" spans="1:5" ht="11.25">
      <c r="A352" s="1">
        <v>510116</v>
      </c>
      <c r="B352" s="16" t="s">
        <v>320</v>
      </c>
      <c r="C352" s="16">
        <v>0</v>
      </c>
      <c r="D352" s="16">
        <v>1670</v>
      </c>
      <c r="E352" s="16">
        <f t="shared" si="8"/>
        <v>1670</v>
      </c>
    </row>
    <row r="353" spans="1:5" ht="11.25">
      <c r="A353" s="1">
        <v>510117</v>
      </c>
      <c r="B353" s="16" t="s">
        <v>213</v>
      </c>
      <c r="C353" s="16">
        <v>0</v>
      </c>
      <c r="D353" s="16">
        <v>0</v>
      </c>
      <c r="E353" s="16">
        <f t="shared" si="8"/>
        <v>0</v>
      </c>
    </row>
    <row r="354" spans="1:5" ht="11.25">
      <c r="A354" s="1">
        <v>510118</v>
      </c>
      <c r="B354" s="16" t="s">
        <v>321</v>
      </c>
      <c r="C354" s="16">
        <v>0</v>
      </c>
      <c r="D354" s="16">
        <v>0</v>
      </c>
      <c r="E354" s="16">
        <f t="shared" si="8"/>
        <v>0</v>
      </c>
    </row>
    <row r="355" spans="1:5" ht="11.25">
      <c r="A355" s="1">
        <v>510119</v>
      </c>
      <c r="B355" s="2" t="s">
        <v>217</v>
      </c>
      <c r="C355" s="16">
        <v>0</v>
      </c>
      <c r="D355" s="16">
        <v>263623</v>
      </c>
      <c r="E355" s="16">
        <f t="shared" si="8"/>
        <v>263623</v>
      </c>
    </row>
    <row r="356" spans="1:5" ht="11.25">
      <c r="A356" s="1">
        <v>510121</v>
      </c>
      <c r="B356" s="16" t="s">
        <v>322</v>
      </c>
      <c r="C356" s="16">
        <v>0</v>
      </c>
      <c r="D356" s="16">
        <v>0</v>
      </c>
      <c r="E356" s="16">
        <f>SUM(C356:D356)</f>
        <v>0</v>
      </c>
    </row>
    <row r="357" spans="1:5" ht="11.25">
      <c r="A357" s="1">
        <v>510123</v>
      </c>
      <c r="B357" s="16" t="s">
        <v>323</v>
      </c>
      <c r="C357" s="16">
        <v>0</v>
      </c>
      <c r="D357" s="16">
        <v>2747</v>
      </c>
      <c r="E357" s="16">
        <f t="shared" si="8"/>
        <v>2747</v>
      </c>
    </row>
    <row r="358" spans="1:5" ht="11.25">
      <c r="A358" s="1">
        <v>510124</v>
      </c>
      <c r="B358" s="16" t="s">
        <v>212</v>
      </c>
      <c r="C358" s="16">
        <v>0</v>
      </c>
      <c r="D358" s="16">
        <v>344068</v>
      </c>
      <c r="E358" s="16">
        <f t="shared" si="8"/>
        <v>344068</v>
      </c>
    </row>
    <row r="359" spans="1:5" ht="11.25">
      <c r="A359" s="1">
        <v>510130</v>
      </c>
      <c r="B359" s="16" t="s">
        <v>324</v>
      </c>
      <c r="C359" s="16">
        <v>0</v>
      </c>
      <c r="D359" s="16">
        <v>14251</v>
      </c>
      <c r="E359" s="16">
        <f t="shared" si="8"/>
        <v>14251</v>
      </c>
    </row>
    <row r="360" spans="1:5" ht="11.25">
      <c r="A360" s="1">
        <v>510131</v>
      </c>
      <c r="B360" s="16" t="s">
        <v>325</v>
      </c>
      <c r="C360" s="16">
        <v>0</v>
      </c>
      <c r="D360" s="16">
        <v>1615</v>
      </c>
      <c r="E360" s="16">
        <f t="shared" si="8"/>
        <v>1615</v>
      </c>
    </row>
    <row r="361" spans="1:5" ht="11.25">
      <c r="A361" s="1">
        <v>510133</v>
      </c>
      <c r="B361" s="16" t="s">
        <v>326</v>
      </c>
      <c r="C361" s="16">
        <v>0</v>
      </c>
      <c r="D361" s="16">
        <v>0</v>
      </c>
      <c r="E361" s="16">
        <f t="shared" si="8"/>
        <v>0</v>
      </c>
    </row>
    <row r="362" spans="1:5" ht="11.25">
      <c r="A362" s="1">
        <v>510150</v>
      </c>
      <c r="B362" s="16" t="s">
        <v>327</v>
      </c>
      <c r="C362" s="16">
        <v>0</v>
      </c>
      <c r="D362" s="16">
        <v>0</v>
      </c>
      <c r="E362" s="16">
        <f t="shared" si="8"/>
        <v>0</v>
      </c>
    </row>
    <row r="363" spans="1:5" ht="11.25">
      <c r="A363" s="1">
        <v>510152</v>
      </c>
      <c r="B363" s="16" t="s">
        <v>328</v>
      </c>
      <c r="C363" s="16">
        <v>0</v>
      </c>
      <c r="D363" s="16">
        <v>0</v>
      </c>
      <c r="E363" s="16">
        <f t="shared" si="8"/>
        <v>0</v>
      </c>
    </row>
    <row r="364" spans="1:5" ht="11.25">
      <c r="A364" s="1">
        <v>510156</v>
      </c>
      <c r="B364" s="16" t="s">
        <v>329</v>
      </c>
      <c r="C364" s="16">
        <v>0</v>
      </c>
      <c r="D364" s="16">
        <v>1253</v>
      </c>
      <c r="E364" s="16">
        <f t="shared" si="8"/>
        <v>1253</v>
      </c>
    </row>
    <row r="365" spans="1:5" ht="11.25">
      <c r="A365" s="1">
        <v>510160</v>
      </c>
      <c r="B365" s="16" t="s">
        <v>330</v>
      </c>
      <c r="C365" s="16">
        <v>0</v>
      </c>
      <c r="D365" s="16">
        <v>3181</v>
      </c>
      <c r="E365" s="16">
        <f t="shared" si="8"/>
        <v>3181</v>
      </c>
    </row>
    <row r="366" spans="1:5" ht="11.25">
      <c r="A366" s="1">
        <v>510190</v>
      </c>
      <c r="B366" s="16" t="s">
        <v>331</v>
      </c>
      <c r="C366" s="16">
        <v>0</v>
      </c>
      <c r="D366" s="16">
        <v>0</v>
      </c>
      <c r="E366" s="16">
        <f t="shared" si="8"/>
        <v>0</v>
      </c>
    </row>
    <row r="367" spans="1:5" ht="11.25">
      <c r="A367" s="1">
        <v>510200</v>
      </c>
      <c r="B367" s="4" t="s">
        <v>332</v>
      </c>
      <c r="C367" s="4">
        <f>+C368+C369</f>
        <v>0</v>
      </c>
      <c r="D367" s="4">
        <f>+D368+D369</f>
        <v>2269</v>
      </c>
      <c r="E367" s="4">
        <f aca="true" t="shared" si="9" ref="E367:E430">+C367+D367</f>
        <v>2269</v>
      </c>
    </row>
    <row r="368" spans="1:5" ht="11.25">
      <c r="A368" s="1">
        <v>510203</v>
      </c>
      <c r="B368" s="16" t="s">
        <v>333</v>
      </c>
      <c r="C368" s="16">
        <v>0</v>
      </c>
      <c r="D368" s="16">
        <v>2269</v>
      </c>
      <c r="E368" s="16">
        <f t="shared" si="9"/>
        <v>2269</v>
      </c>
    </row>
    <row r="369" spans="1:5" ht="11.25">
      <c r="A369" s="1">
        <v>510207</v>
      </c>
      <c r="B369" s="16" t="s">
        <v>334</v>
      </c>
      <c r="C369" s="16">
        <v>0</v>
      </c>
      <c r="D369" s="16">
        <v>0</v>
      </c>
      <c r="E369" s="16">
        <f t="shared" si="9"/>
        <v>0</v>
      </c>
    </row>
    <row r="370" spans="1:5" ht="11.25">
      <c r="A370" s="1">
        <v>510300</v>
      </c>
      <c r="B370" s="4" t="s">
        <v>335</v>
      </c>
      <c r="C370" s="4">
        <f>SUM(C371:C376)</f>
        <v>0</v>
      </c>
      <c r="D370" s="4">
        <f>SUM(D371:D376)</f>
        <v>415059</v>
      </c>
      <c r="E370" s="4">
        <f t="shared" si="9"/>
        <v>415059</v>
      </c>
    </row>
    <row r="371" spans="1:5" ht="11.25">
      <c r="A371" s="1">
        <v>510302</v>
      </c>
      <c r="B371" s="16" t="s">
        <v>336</v>
      </c>
      <c r="C371" s="16">
        <v>0</v>
      </c>
      <c r="D371" s="16">
        <v>66678</v>
      </c>
      <c r="E371" s="16">
        <f t="shared" si="9"/>
        <v>66678</v>
      </c>
    </row>
    <row r="372" spans="1:5" ht="11.25">
      <c r="A372" s="1">
        <v>510303</v>
      </c>
      <c r="B372" s="16" t="s">
        <v>337</v>
      </c>
      <c r="C372" s="16">
        <v>0</v>
      </c>
      <c r="D372" s="16">
        <v>144591</v>
      </c>
      <c r="E372" s="16">
        <f t="shared" si="9"/>
        <v>144591</v>
      </c>
    </row>
    <row r="373" spans="1:5" ht="11.25">
      <c r="A373" s="1">
        <v>510305</v>
      </c>
      <c r="B373" s="16" t="s">
        <v>338</v>
      </c>
      <c r="C373" s="16">
        <v>0</v>
      </c>
      <c r="D373" s="16">
        <v>7970</v>
      </c>
      <c r="E373" s="16">
        <f t="shared" si="9"/>
        <v>7970</v>
      </c>
    </row>
    <row r="374" spans="1:5" ht="11.25">
      <c r="A374" s="1">
        <v>510306</v>
      </c>
      <c r="B374" s="16" t="s">
        <v>339</v>
      </c>
      <c r="C374" s="16">
        <v>0</v>
      </c>
      <c r="D374" s="16">
        <v>111839</v>
      </c>
      <c r="E374" s="16">
        <f t="shared" si="9"/>
        <v>111839</v>
      </c>
    </row>
    <row r="375" spans="1:5" ht="11.25">
      <c r="A375" s="1">
        <v>510307</v>
      </c>
      <c r="B375" s="16" t="s">
        <v>340</v>
      </c>
      <c r="C375" s="16">
        <v>0</v>
      </c>
      <c r="D375" s="16">
        <v>83981</v>
      </c>
      <c r="E375" s="16">
        <f t="shared" si="9"/>
        <v>83981</v>
      </c>
    </row>
    <row r="376" spans="1:5" ht="11.25">
      <c r="A376" s="1">
        <v>510390</v>
      </c>
      <c r="B376" s="16" t="s">
        <v>341</v>
      </c>
      <c r="C376" s="16">
        <v>0</v>
      </c>
      <c r="D376" s="16">
        <v>0</v>
      </c>
      <c r="E376" s="16">
        <f t="shared" si="9"/>
        <v>0</v>
      </c>
    </row>
    <row r="377" spans="1:5" ht="11.25">
      <c r="A377" s="1">
        <v>510400</v>
      </c>
      <c r="B377" s="4" t="s">
        <v>342</v>
      </c>
      <c r="C377" s="4">
        <f>SUM(C378:C381)</f>
        <v>0</v>
      </c>
      <c r="D377" s="4">
        <f>SUM(D378:D381)</f>
        <v>83478</v>
      </c>
      <c r="E377" s="4">
        <f t="shared" si="9"/>
        <v>83478</v>
      </c>
    </row>
    <row r="378" spans="1:5" ht="11.25">
      <c r="A378" s="1">
        <v>510401</v>
      </c>
      <c r="B378" s="16" t="s">
        <v>343</v>
      </c>
      <c r="C378" s="16">
        <v>0</v>
      </c>
      <c r="D378" s="16">
        <v>50086</v>
      </c>
      <c r="E378" s="16">
        <f t="shared" si="9"/>
        <v>50086</v>
      </c>
    </row>
    <row r="379" spans="1:5" ht="11.25">
      <c r="A379" s="1">
        <v>510402</v>
      </c>
      <c r="B379" s="16" t="s">
        <v>344</v>
      </c>
      <c r="C379" s="16">
        <v>0</v>
      </c>
      <c r="D379" s="16">
        <v>8348</v>
      </c>
      <c r="E379" s="16">
        <f t="shared" si="9"/>
        <v>8348</v>
      </c>
    </row>
    <row r="380" spans="1:5" ht="11.25">
      <c r="A380" s="1">
        <v>510403</v>
      </c>
      <c r="B380" s="16" t="s">
        <v>345</v>
      </c>
      <c r="C380" s="16">
        <v>0</v>
      </c>
      <c r="D380" s="16">
        <v>8348</v>
      </c>
      <c r="E380" s="16">
        <f t="shared" si="9"/>
        <v>8348</v>
      </c>
    </row>
    <row r="381" spans="1:5" ht="11.25">
      <c r="A381" s="1">
        <v>510404</v>
      </c>
      <c r="B381" s="16" t="s">
        <v>346</v>
      </c>
      <c r="C381" s="16">
        <v>0</v>
      </c>
      <c r="D381" s="16">
        <v>16696</v>
      </c>
      <c r="E381" s="16">
        <f t="shared" si="9"/>
        <v>16696</v>
      </c>
    </row>
    <row r="382" spans="1:5" ht="11.25">
      <c r="A382" s="1">
        <v>511100</v>
      </c>
      <c r="B382" s="4" t="s">
        <v>347</v>
      </c>
      <c r="C382" s="4">
        <f>SUM(C383:C408)</f>
        <v>0</v>
      </c>
      <c r="D382" s="4">
        <f>SUM(D383:D407)</f>
        <v>361017</v>
      </c>
      <c r="E382" s="4">
        <f t="shared" si="9"/>
        <v>361017</v>
      </c>
    </row>
    <row r="383" spans="1:5" ht="11.25">
      <c r="A383" s="1">
        <v>511103</v>
      </c>
      <c r="B383" s="16" t="s">
        <v>348</v>
      </c>
      <c r="C383" s="16">
        <v>0</v>
      </c>
      <c r="D383" s="16">
        <v>0</v>
      </c>
      <c r="E383" s="16">
        <f t="shared" si="9"/>
        <v>0</v>
      </c>
    </row>
    <row r="384" spans="1:5" ht="11.25">
      <c r="A384" s="1">
        <v>511104</v>
      </c>
      <c r="B384" s="16" t="s">
        <v>349</v>
      </c>
      <c r="C384" s="16">
        <v>0</v>
      </c>
      <c r="D384" s="16">
        <v>0</v>
      </c>
      <c r="E384" s="16">
        <f t="shared" si="9"/>
        <v>0</v>
      </c>
    </row>
    <row r="385" spans="1:5" ht="11.25">
      <c r="A385" s="1">
        <v>511106</v>
      </c>
      <c r="B385" s="16" t="s">
        <v>120</v>
      </c>
      <c r="C385" s="16">
        <v>0</v>
      </c>
      <c r="D385" s="16">
        <v>0</v>
      </c>
      <c r="E385" s="16">
        <f t="shared" si="9"/>
        <v>0</v>
      </c>
    </row>
    <row r="386" spans="1:5" ht="11.25">
      <c r="A386" s="1">
        <v>511109</v>
      </c>
      <c r="B386" s="16" t="s">
        <v>121</v>
      </c>
      <c r="C386" s="16">
        <v>0</v>
      </c>
      <c r="D386" s="16">
        <v>4826</v>
      </c>
      <c r="E386" s="16">
        <f t="shared" si="9"/>
        <v>4826</v>
      </c>
    </row>
    <row r="387" spans="1:5" ht="11.25">
      <c r="A387" s="1">
        <v>511111</v>
      </c>
      <c r="B387" s="16" t="s">
        <v>350</v>
      </c>
      <c r="C387" s="16">
        <v>0</v>
      </c>
      <c r="D387" s="16">
        <v>0</v>
      </c>
      <c r="E387" s="16">
        <f t="shared" si="9"/>
        <v>0</v>
      </c>
    </row>
    <row r="388" spans="1:5" ht="11.25">
      <c r="A388" s="1">
        <v>511113</v>
      </c>
      <c r="B388" s="16" t="s">
        <v>351</v>
      </c>
      <c r="C388" s="16">
        <v>0</v>
      </c>
      <c r="D388" s="16">
        <v>39698</v>
      </c>
      <c r="E388" s="16">
        <f t="shared" si="9"/>
        <v>39698</v>
      </c>
    </row>
    <row r="389" spans="1:5" ht="11.25">
      <c r="A389" s="1">
        <v>511114</v>
      </c>
      <c r="B389" s="16" t="s">
        <v>352</v>
      </c>
      <c r="C389" s="16">
        <v>0</v>
      </c>
      <c r="D389" s="16">
        <v>23998</v>
      </c>
      <c r="E389" s="16">
        <f t="shared" si="9"/>
        <v>23998</v>
      </c>
    </row>
    <row r="390" spans="1:5" ht="11.25">
      <c r="A390" s="1">
        <v>511115</v>
      </c>
      <c r="B390" s="16" t="s">
        <v>353</v>
      </c>
      <c r="C390" s="16">
        <v>0</v>
      </c>
      <c r="D390" s="16">
        <v>27034</v>
      </c>
      <c r="E390" s="16">
        <f t="shared" si="9"/>
        <v>27034</v>
      </c>
    </row>
    <row r="391" spans="1:5" ht="11.25">
      <c r="A391" s="1">
        <v>511116</v>
      </c>
      <c r="B391" s="16" t="s">
        <v>354</v>
      </c>
      <c r="C391" s="16">
        <v>0</v>
      </c>
      <c r="D391" s="16">
        <v>0</v>
      </c>
      <c r="E391" s="16">
        <f t="shared" si="9"/>
        <v>0</v>
      </c>
    </row>
    <row r="392" spans="1:5" ht="11.25">
      <c r="A392" s="1">
        <v>511117</v>
      </c>
      <c r="B392" s="16" t="s">
        <v>173</v>
      </c>
      <c r="C392" s="16">
        <v>0</v>
      </c>
      <c r="D392" s="16">
        <v>129760</v>
      </c>
      <c r="E392" s="16">
        <f t="shared" si="9"/>
        <v>129760</v>
      </c>
    </row>
    <row r="393" spans="1:5" ht="11.25">
      <c r="A393" s="1">
        <v>511118</v>
      </c>
      <c r="B393" s="16" t="s">
        <v>112</v>
      </c>
      <c r="C393" s="16">
        <v>0</v>
      </c>
      <c r="D393" s="16">
        <v>0</v>
      </c>
      <c r="E393" s="16">
        <f t="shared" si="9"/>
        <v>0</v>
      </c>
    </row>
    <row r="394" spans="1:5" ht="11.25">
      <c r="A394" s="1">
        <v>511119</v>
      </c>
      <c r="B394" s="16" t="s">
        <v>355</v>
      </c>
      <c r="C394" s="16">
        <v>0</v>
      </c>
      <c r="D394" s="16">
        <v>38701</v>
      </c>
      <c r="E394" s="16">
        <f t="shared" si="9"/>
        <v>38701</v>
      </c>
    </row>
    <row r="395" spans="1:5" ht="11.25">
      <c r="A395" s="1">
        <v>511120</v>
      </c>
      <c r="B395" s="16" t="s">
        <v>356</v>
      </c>
      <c r="C395" s="16">
        <v>0</v>
      </c>
      <c r="D395" s="16">
        <v>0</v>
      </c>
      <c r="E395" s="16">
        <f t="shared" si="9"/>
        <v>0</v>
      </c>
    </row>
    <row r="396" spans="1:5" ht="11.25">
      <c r="A396" s="1">
        <v>511121</v>
      </c>
      <c r="B396" s="16" t="s">
        <v>357</v>
      </c>
      <c r="C396" s="16">
        <v>0</v>
      </c>
      <c r="D396" s="16">
        <v>6188</v>
      </c>
      <c r="E396" s="16">
        <f t="shared" si="9"/>
        <v>6188</v>
      </c>
    </row>
    <row r="397" spans="1:5" ht="11.25">
      <c r="A397" s="1">
        <v>511123</v>
      </c>
      <c r="B397" s="16" t="s">
        <v>358</v>
      </c>
      <c r="C397" s="16">
        <v>0</v>
      </c>
      <c r="D397" s="16">
        <v>5258</v>
      </c>
      <c r="E397" s="16">
        <f t="shared" si="9"/>
        <v>5258</v>
      </c>
    </row>
    <row r="398" spans="1:5" ht="11.25">
      <c r="A398" s="1">
        <v>511125</v>
      </c>
      <c r="B398" s="16" t="s">
        <v>359</v>
      </c>
      <c r="C398" s="16">
        <v>0</v>
      </c>
      <c r="D398" s="16">
        <v>7592</v>
      </c>
      <c r="E398" s="16">
        <f t="shared" si="9"/>
        <v>7592</v>
      </c>
    </row>
    <row r="399" spans="1:5" ht="11.25">
      <c r="A399" s="1">
        <v>511126</v>
      </c>
      <c r="B399" s="16" t="s">
        <v>360</v>
      </c>
      <c r="C399" s="16">
        <v>0</v>
      </c>
      <c r="D399" s="16">
        <v>0</v>
      </c>
      <c r="E399" s="16">
        <f t="shared" si="9"/>
        <v>0</v>
      </c>
    </row>
    <row r="400" spans="1:5" ht="11.25">
      <c r="A400" s="1">
        <v>511132</v>
      </c>
      <c r="B400" s="16" t="s">
        <v>361</v>
      </c>
      <c r="C400" s="16">
        <v>0</v>
      </c>
      <c r="D400" s="16">
        <v>0</v>
      </c>
      <c r="E400" s="16">
        <f t="shared" si="9"/>
        <v>0</v>
      </c>
    </row>
    <row r="401" spans="1:5" ht="11.25">
      <c r="A401" s="1">
        <v>511133</v>
      </c>
      <c r="B401" s="16" t="s">
        <v>362</v>
      </c>
      <c r="C401" s="16">
        <v>0</v>
      </c>
      <c r="D401" s="16">
        <v>0</v>
      </c>
      <c r="E401" s="16">
        <f t="shared" si="9"/>
        <v>0</v>
      </c>
    </row>
    <row r="402" spans="1:5" ht="11.25">
      <c r="A402" s="1">
        <v>511146</v>
      </c>
      <c r="B402" s="16" t="s">
        <v>363</v>
      </c>
      <c r="C402" s="16">
        <v>0</v>
      </c>
      <c r="D402" s="16">
        <v>11356</v>
      </c>
      <c r="E402" s="16">
        <f t="shared" si="9"/>
        <v>11356</v>
      </c>
    </row>
    <row r="403" spans="1:5" ht="11.25">
      <c r="A403" s="1">
        <v>511149</v>
      </c>
      <c r="B403" s="16" t="s">
        <v>364</v>
      </c>
      <c r="C403" s="16">
        <v>0</v>
      </c>
      <c r="D403" s="16">
        <v>20349</v>
      </c>
      <c r="E403" s="16">
        <f t="shared" si="9"/>
        <v>20349</v>
      </c>
    </row>
    <row r="404" spans="1:5" ht="11.25">
      <c r="A404" s="1">
        <v>511150</v>
      </c>
      <c r="B404" s="16" t="s">
        <v>365</v>
      </c>
      <c r="C404" s="16">
        <v>0</v>
      </c>
      <c r="D404" s="16">
        <v>3863</v>
      </c>
      <c r="E404" s="16">
        <f t="shared" si="9"/>
        <v>3863</v>
      </c>
    </row>
    <row r="405" spans="1:5" ht="11.25">
      <c r="A405" s="1">
        <v>511154</v>
      </c>
      <c r="B405" s="16" t="s">
        <v>366</v>
      </c>
      <c r="C405" s="16">
        <v>0</v>
      </c>
      <c r="D405" s="16">
        <v>41158</v>
      </c>
      <c r="E405" s="16">
        <f t="shared" si="9"/>
        <v>41158</v>
      </c>
    </row>
    <row r="406" spans="1:5" ht="11.25">
      <c r="A406" s="1">
        <v>511155</v>
      </c>
      <c r="B406" s="16" t="s">
        <v>367</v>
      </c>
      <c r="C406" s="16">
        <v>0</v>
      </c>
      <c r="D406" s="16">
        <v>0</v>
      </c>
      <c r="E406" s="16">
        <f t="shared" si="9"/>
        <v>0</v>
      </c>
    </row>
    <row r="407" spans="1:5" ht="11.25">
      <c r="A407" s="1">
        <v>511190</v>
      </c>
      <c r="B407" s="16" t="s">
        <v>368</v>
      </c>
      <c r="C407" s="16">
        <v>0</v>
      </c>
      <c r="D407" s="16">
        <v>1236</v>
      </c>
      <c r="E407" s="16">
        <f t="shared" si="9"/>
        <v>1236</v>
      </c>
    </row>
    <row r="408" spans="1:5" ht="11.25">
      <c r="A408" s="1">
        <v>512000</v>
      </c>
      <c r="B408" s="4" t="s">
        <v>369</v>
      </c>
      <c r="C408" s="4">
        <f>SUM(C409:C416)</f>
        <v>0</v>
      </c>
      <c r="D408" s="4">
        <f>SUM(D409:D416)</f>
        <v>6642</v>
      </c>
      <c r="E408" s="4">
        <f t="shared" si="9"/>
        <v>6642</v>
      </c>
    </row>
    <row r="409" spans="1:5" ht="11.25">
      <c r="A409" s="1">
        <v>512001</v>
      </c>
      <c r="B409" s="16" t="s">
        <v>203</v>
      </c>
      <c r="C409" s="16">
        <v>0</v>
      </c>
      <c r="D409" s="16">
        <v>0</v>
      </c>
      <c r="E409" s="16">
        <f t="shared" si="9"/>
        <v>0</v>
      </c>
    </row>
    <row r="410" spans="1:5" ht="11.25">
      <c r="A410" s="1">
        <v>512002</v>
      </c>
      <c r="B410" s="16" t="s">
        <v>370</v>
      </c>
      <c r="C410" s="16">
        <v>0</v>
      </c>
      <c r="D410" s="16">
        <v>0</v>
      </c>
      <c r="E410" s="16">
        <f t="shared" si="9"/>
        <v>0</v>
      </c>
    </row>
    <row r="411" spans="1:5" ht="11.25">
      <c r="A411" s="1">
        <v>512003</v>
      </c>
      <c r="B411" s="16" t="s">
        <v>371</v>
      </c>
      <c r="C411" s="16">
        <v>0</v>
      </c>
      <c r="D411" s="16">
        <v>0</v>
      </c>
      <c r="E411" s="16">
        <f>SUM(C411:D411)</f>
        <v>0</v>
      </c>
    </row>
    <row r="412" spans="1:5" ht="11.25">
      <c r="A412" s="1">
        <v>512006</v>
      </c>
      <c r="B412" s="16" t="s">
        <v>204</v>
      </c>
      <c r="C412" s="16">
        <v>0</v>
      </c>
      <c r="D412" s="16">
        <v>0</v>
      </c>
      <c r="E412" s="16">
        <f t="shared" si="9"/>
        <v>0</v>
      </c>
    </row>
    <row r="413" spans="1:5" ht="11.25">
      <c r="A413" s="1">
        <v>512007</v>
      </c>
      <c r="B413" s="16" t="s">
        <v>256</v>
      </c>
      <c r="C413" s="16">
        <v>0</v>
      </c>
      <c r="D413" s="16">
        <v>0</v>
      </c>
      <c r="E413" s="16">
        <f t="shared" si="9"/>
        <v>0</v>
      </c>
    </row>
    <row r="414" spans="1:5" ht="11.25">
      <c r="A414" s="1">
        <v>512009</v>
      </c>
      <c r="B414" s="16" t="s">
        <v>372</v>
      </c>
      <c r="C414" s="16">
        <v>0</v>
      </c>
      <c r="D414" s="16">
        <v>299</v>
      </c>
      <c r="E414" s="16">
        <f t="shared" si="9"/>
        <v>299</v>
      </c>
    </row>
    <row r="415" spans="1:5" ht="11.25">
      <c r="A415" s="1">
        <v>512011</v>
      </c>
      <c r="B415" s="16" t="s">
        <v>206</v>
      </c>
      <c r="C415" s="16">
        <v>0</v>
      </c>
      <c r="D415" s="16">
        <v>6263</v>
      </c>
      <c r="E415" s="16">
        <f t="shared" si="9"/>
        <v>6263</v>
      </c>
    </row>
    <row r="416" spans="1:5" ht="11.25">
      <c r="A416" s="1">
        <v>512090</v>
      </c>
      <c r="B416" s="16" t="s">
        <v>373</v>
      </c>
      <c r="C416" s="16">
        <v>0</v>
      </c>
      <c r="D416" s="16">
        <v>80</v>
      </c>
      <c r="E416" s="16">
        <f t="shared" si="9"/>
        <v>80</v>
      </c>
    </row>
    <row r="417" spans="1:5" ht="11.25">
      <c r="A417" s="1">
        <v>530000</v>
      </c>
      <c r="B417" s="4" t="s">
        <v>374</v>
      </c>
      <c r="C417" s="4">
        <f>+C418+C421+C425</f>
        <v>0</v>
      </c>
      <c r="D417" s="4">
        <f>+D418+D421+D423+D425+D427+D434+D436</f>
        <v>0</v>
      </c>
      <c r="E417" s="4">
        <f t="shared" si="9"/>
        <v>0</v>
      </c>
    </row>
    <row r="418" spans="1:5" ht="11.25">
      <c r="A418" s="1">
        <v>530400</v>
      </c>
      <c r="B418" s="4" t="s">
        <v>375</v>
      </c>
      <c r="C418" s="4">
        <f>SUM(C419:C420)</f>
        <v>0</v>
      </c>
      <c r="D418" s="4">
        <f>SUM(D419:D420)</f>
        <v>0</v>
      </c>
      <c r="E418" s="4">
        <f t="shared" si="9"/>
        <v>0</v>
      </c>
    </row>
    <row r="419" spans="1:5" ht="11.25">
      <c r="A419" s="1">
        <v>530403</v>
      </c>
      <c r="B419" s="16" t="s">
        <v>56</v>
      </c>
      <c r="C419" s="16">
        <v>0</v>
      </c>
      <c r="D419" s="16">
        <v>0</v>
      </c>
      <c r="E419" s="16">
        <f t="shared" si="9"/>
        <v>0</v>
      </c>
    </row>
    <row r="420" spans="1:5" ht="11.25">
      <c r="A420" s="1">
        <v>530490</v>
      </c>
      <c r="B420" s="16" t="s">
        <v>57</v>
      </c>
      <c r="C420" s="16">
        <v>0</v>
      </c>
      <c r="D420" s="16">
        <v>0</v>
      </c>
      <c r="E420" s="16">
        <f t="shared" si="9"/>
        <v>0</v>
      </c>
    </row>
    <row r="421" spans="1:5" ht="11.25">
      <c r="A421" s="1">
        <v>530900</v>
      </c>
      <c r="B421" s="4" t="s">
        <v>376</v>
      </c>
      <c r="C421" s="4">
        <f>+C422</f>
        <v>0</v>
      </c>
      <c r="D421" s="4">
        <f>+D422</f>
        <v>0</v>
      </c>
      <c r="E421" s="4">
        <f t="shared" si="9"/>
        <v>0</v>
      </c>
    </row>
    <row r="422" spans="1:5" ht="11.25">
      <c r="A422" s="1">
        <v>530902</v>
      </c>
      <c r="B422" s="16" t="s">
        <v>132</v>
      </c>
      <c r="C422" s="16">
        <v>0</v>
      </c>
      <c r="D422" s="16">
        <v>0</v>
      </c>
      <c r="E422" s="16">
        <f t="shared" si="9"/>
        <v>0</v>
      </c>
    </row>
    <row r="423" spans="1:5" ht="11.25">
      <c r="A423" s="1">
        <v>531200</v>
      </c>
      <c r="B423" s="4" t="s">
        <v>149</v>
      </c>
      <c r="C423" s="16">
        <v>0</v>
      </c>
      <c r="D423" s="4">
        <f>+D424</f>
        <v>0</v>
      </c>
      <c r="E423" s="4">
        <f>SUM(C423:D423)</f>
        <v>0</v>
      </c>
    </row>
    <row r="424" spans="1:5" ht="11.25">
      <c r="A424" s="1">
        <v>531201</v>
      </c>
      <c r="B424" s="16" t="s">
        <v>148</v>
      </c>
      <c r="C424" s="16">
        <v>0</v>
      </c>
      <c r="D424" s="16">
        <v>0</v>
      </c>
      <c r="E424" s="16">
        <f>SUM(C424:D424)</f>
        <v>0</v>
      </c>
    </row>
    <row r="425" spans="1:5" ht="11.25">
      <c r="A425" s="1">
        <v>531400</v>
      </c>
      <c r="B425" s="4" t="s">
        <v>219</v>
      </c>
      <c r="C425" s="4">
        <f>+C426</f>
        <v>0</v>
      </c>
      <c r="D425" s="4">
        <f>+D426</f>
        <v>0</v>
      </c>
      <c r="E425" s="4">
        <f t="shared" si="9"/>
        <v>0</v>
      </c>
    </row>
    <row r="426" spans="1:5" ht="11.25">
      <c r="A426" s="1">
        <v>531401</v>
      </c>
      <c r="B426" s="16" t="s">
        <v>377</v>
      </c>
      <c r="C426" s="16">
        <v>0</v>
      </c>
      <c r="D426" s="16">
        <v>0</v>
      </c>
      <c r="E426" s="16">
        <f t="shared" si="9"/>
        <v>0</v>
      </c>
    </row>
    <row r="427" spans="1:5" ht="11.25">
      <c r="A427" s="1">
        <v>533000</v>
      </c>
      <c r="B427" s="4" t="s">
        <v>378</v>
      </c>
      <c r="C427" s="4">
        <f>SUM(C428:C433)</f>
        <v>0</v>
      </c>
      <c r="D427" s="4">
        <f>SUM(D428:D433)</f>
        <v>0</v>
      </c>
      <c r="E427" s="4">
        <f t="shared" si="9"/>
        <v>0</v>
      </c>
    </row>
    <row r="428" spans="1:5" ht="11.25">
      <c r="A428" s="1">
        <v>533004</v>
      </c>
      <c r="B428" s="16" t="s">
        <v>70</v>
      </c>
      <c r="C428" s="16">
        <v>0</v>
      </c>
      <c r="D428" s="16">
        <v>0</v>
      </c>
      <c r="E428" s="16">
        <f t="shared" si="9"/>
        <v>0</v>
      </c>
    </row>
    <row r="429" spans="1:5" ht="11.25">
      <c r="A429" s="1">
        <v>533005</v>
      </c>
      <c r="B429" s="16" t="s">
        <v>379</v>
      </c>
      <c r="C429" s="16">
        <v>0</v>
      </c>
      <c r="D429" s="16">
        <v>0</v>
      </c>
      <c r="E429" s="16">
        <f t="shared" si="9"/>
        <v>0</v>
      </c>
    </row>
    <row r="430" spans="1:5" ht="11.25">
      <c r="A430" s="1">
        <v>533006</v>
      </c>
      <c r="B430" s="16" t="s">
        <v>380</v>
      </c>
      <c r="C430" s="16">
        <v>0</v>
      </c>
      <c r="D430" s="16">
        <v>0</v>
      </c>
      <c r="E430" s="16">
        <f t="shared" si="9"/>
        <v>0</v>
      </c>
    </row>
    <row r="431" spans="1:5" ht="11.25">
      <c r="A431" s="1">
        <v>533007</v>
      </c>
      <c r="B431" s="16" t="s">
        <v>152</v>
      </c>
      <c r="C431" s="16">
        <v>0</v>
      </c>
      <c r="D431" s="16">
        <v>0</v>
      </c>
      <c r="E431" s="16">
        <f aca="true" t="shared" si="10" ref="E431:E494">+C431+D431</f>
        <v>0</v>
      </c>
    </row>
    <row r="432" spans="1:5" ht="11.25">
      <c r="A432" s="1">
        <v>533008</v>
      </c>
      <c r="B432" s="16" t="s">
        <v>234</v>
      </c>
      <c r="C432" s="16">
        <v>0</v>
      </c>
      <c r="D432" s="16">
        <v>0</v>
      </c>
      <c r="E432" s="16">
        <f t="shared" si="10"/>
        <v>0</v>
      </c>
    </row>
    <row r="433" spans="1:5" ht="11.25">
      <c r="A433" s="1">
        <v>533009</v>
      </c>
      <c r="B433" s="16" t="s">
        <v>381</v>
      </c>
      <c r="C433" s="16">
        <v>0</v>
      </c>
      <c r="D433" s="16">
        <v>0</v>
      </c>
      <c r="E433" s="16">
        <f t="shared" si="10"/>
        <v>0</v>
      </c>
    </row>
    <row r="434" spans="1:5" ht="11.25">
      <c r="A434" s="1">
        <v>534400</v>
      </c>
      <c r="B434" s="4" t="s">
        <v>382</v>
      </c>
      <c r="C434" s="16">
        <v>0</v>
      </c>
      <c r="D434" s="4">
        <f>+D435</f>
        <v>0</v>
      </c>
      <c r="E434" s="16">
        <f t="shared" si="10"/>
        <v>0</v>
      </c>
    </row>
    <row r="435" spans="1:5" ht="11.25">
      <c r="A435" s="1">
        <v>534405</v>
      </c>
      <c r="B435" s="16" t="s">
        <v>128</v>
      </c>
      <c r="C435" s="16">
        <v>0</v>
      </c>
      <c r="D435" s="16">
        <v>0</v>
      </c>
      <c r="E435" s="16">
        <f t="shared" si="10"/>
        <v>0</v>
      </c>
    </row>
    <row r="436" spans="1:5" ht="11.25">
      <c r="A436" s="1">
        <v>534500</v>
      </c>
      <c r="B436" s="4" t="s">
        <v>383</v>
      </c>
      <c r="C436" s="4">
        <f>SUM(C437:C438)</f>
        <v>0</v>
      </c>
      <c r="D436" s="4">
        <f>+D437+D438</f>
        <v>0</v>
      </c>
      <c r="E436" s="4">
        <f t="shared" si="10"/>
        <v>0</v>
      </c>
    </row>
    <row r="437" spans="1:5" ht="11.25">
      <c r="A437" s="1">
        <v>534507</v>
      </c>
      <c r="B437" s="16" t="s">
        <v>142</v>
      </c>
      <c r="C437" s="16">
        <v>0</v>
      </c>
      <c r="D437" s="16">
        <v>0</v>
      </c>
      <c r="E437" s="16">
        <f t="shared" si="10"/>
        <v>0</v>
      </c>
    </row>
    <row r="438" spans="1:5" ht="11.25">
      <c r="A438" s="1">
        <v>534508</v>
      </c>
      <c r="B438" s="16" t="s">
        <v>143</v>
      </c>
      <c r="C438" s="16">
        <v>0</v>
      </c>
      <c r="D438" s="16">
        <v>0</v>
      </c>
      <c r="E438" s="16">
        <f t="shared" si="10"/>
        <v>0</v>
      </c>
    </row>
    <row r="439" spans="1:5" ht="11.25">
      <c r="A439" s="1">
        <v>540000</v>
      </c>
      <c r="B439" s="4" t="s">
        <v>384</v>
      </c>
      <c r="C439" s="4">
        <f>+C440+C446+C462+C471+C484</f>
        <v>0</v>
      </c>
      <c r="D439" s="4">
        <f>+D440+D446+D462+D468+D471+D476+D484</f>
        <v>3083635355</v>
      </c>
      <c r="E439" s="4">
        <f t="shared" si="10"/>
        <v>3083635355</v>
      </c>
    </row>
    <row r="440" spans="1:5" ht="11.25">
      <c r="A440" s="1">
        <v>540100</v>
      </c>
      <c r="B440" s="4" t="s">
        <v>385</v>
      </c>
      <c r="C440" s="4">
        <f>SUM(C441:C445)</f>
        <v>0</v>
      </c>
      <c r="D440" s="4">
        <f>SUM(D441:D445)</f>
        <v>70835</v>
      </c>
      <c r="E440" s="4">
        <f t="shared" si="10"/>
        <v>70835</v>
      </c>
    </row>
    <row r="441" spans="1:5" ht="11.25">
      <c r="A441" s="1">
        <v>540102</v>
      </c>
      <c r="B441" s="16" t="s">
        <v>386</v>
      </c>
      <c r="C441" s="16">
        <v>0</v>
      </c>
      <c r="D441" s="16">
        <v>0</v>
      </c>
      <c r="E441" s="16">
        <f t="shared" si="10"/>
        <v>0</v>
      </c>
    </row>
    <row r="442" spans="1:5" ht="11.25">
      <c r="A442" s="1">
        <v>540103</v>
      </c>
      <c r="B442" s="16" t="s">
        <v>387</v>
      </c>
      <c r="C442" s="16">
        <v>0</v>
      </c>
      <c r="D442" s="16">
        <v>70835</v>
      </c>
      <c r="E442" s="16">
        <f t="shared" si="10"/>
        <v>70835</v>
      </c>
    </row>
    <row r="443" spans="1:5" ht="11.25">
      <c r="A443" s="1">
        <v>540104</v>
      </c>
      <c r="B443" s="16" t="s">
        <v>388</v>
      </c>
      <c r="C443" s="16">
        <v>0</v>
      </c>
      <c r="D443" s="16">
        <v>0</v>
      </c>
      <c r="E443" s="16">
        <f t="shared" si="10"/>
        <v>0</v>
      </c>
    </row>
    <row r="444" spans="1:5" ht="11.25">
      <c r="A444" s="1">
        <v>540105</v>
      </c>
      <c r="B444" s="16" t="s">
        <v>389</v>
      </c>
      <c r="C444" s="16">
        <v>0</v>
      </c>
      <c r="D444" s="16">
        <v>0</v>
      </c>
      <c r="E444" s="16">
        <f t="shared" si="10"/>
        <v>0</v>
      </c>
    </row>
    <row r="445" spans="1:5" ht="11.25">
      <c r="A445" s="1">
        <v>540190</v>
      </c>
      <c r="B445" s="16" t="s">
        <v>390</v>
      </c>
      <c r="C445" s="16">
        <v>0</v>
      </c>
      <c r="D445" s="16">
        <v>0</v>
      </c>
      <c r="E445" s="16">
        <f t="shared" si="10"/>
        <v>0</v>
      </c>
    </row>
    <row r="446" spans="1:5" ht="11.25">
      <c r="A446" s="1">
        <v>540300</v>
      </c>
      <c r="B446" s="4" t="s">
        <v>391</v>
      </c>
      <c r="C446" s="4">
        <f>SUM(C447:C461)</f>
        <v>0</v>
      </c>
      <c r="D446" s="4">
        <f>SUM(D447:D461)</f>
        <v>544645539</v>
      </c>
      <c r="E446" s="4">
        <f t="shared" si="10"/>
        <v>544645539</v>
      </c>
    </row>
    <row r="447" spans="1:5" ht="11.25">
      <c r="A447" s="1">
        <v>540301</v>
      </c>
      <c r="B447" s="16" t="s">
        <v>392</v>
      </c>
      <c r="C447" s="16">
        <v>0</v>
      </c>
      <c r="D447" s="16">
        <v>237246454</v>
      </c>
      <c r="E447" s="16">
        <f t="shared" si="10"/>
        <v>237246454</v>
      </c>
    </row>
    <row r="448" spans="1:5" ht="11.25">
      <c r="A448" s="1">
        <v>540302</v>
      </c>
      <c r="B448" s="16" t="s">
        <v>393</v>
      </c>
      <c r="C448" s="16">
        <v>0</v>
      </c>
      <c r="D448" s="16">
        <v>0</v>
      </c>
      <c r="E448" s="16">
        <f t="shared" si="10"/>
        <v>0</v>
      </c>
    </row>
    <row r="449" spans="1:5" ht="11.25">
      <c r="A449" s="1">
        <v>540303</v>
      </c>
      <c r="B449" s="16" t="s">
        <v>394</v>
      </c>
      <c r="C449" s="16">
        <v>0</v>
      </c>
      <c r="D449" s="16">
        <v>0</v>
      </c>
      <c r="E449" s="16">
        <f t="shared" si="10"/>
        <v>0</v>
      </c>
    </row>
    <row r="450" spans="1:5" ht="11.25">
      <c r="A450" s="1">
        <v>540304</v>
      </c>
      <c r="B450" s="16" t="s">
        <v>395</v>
      </c>
      <c r="C450" s="16">
        <v>0</v>
      </c>
      <c r="D450" s="16">
        <v>180017150</v>
      </c>
      <c r="E450" s="16">
        <f t="shared" si="10"/>
        <v>180017150</v>
      </c>
    </row>
    <row r="451" spans="1:5" ht="11.25">
      <c r="A451" s="1">
        <v>540305</v>
      </c>
      <c r="B451" s="16" t="s">
        <v>396</v>
      </c>
      <c r="C451" s="16">
        <v>0</v>
      </c>
      <c r="D451" s="16">
        <v>0</v>
      </c>
      <c r="E451" s="16">
        <f t="shared" si="10"/>
        <v>0</v>
      </c>
    </row>
    <row r="452" spans="1:5" ht="11.25">
      <c r="A452" s="1">
        <v>540306</v>
      </c>
      <c r="B452" s="16" t="s">
        <v>397</v>
      </c>
      <c r="C452" s="16">
        <v>0</v>
      </c>
      <c r="D452" s="16">
        <v>0</v>
      </c>
      <c r="E452" s="16">
        <f t="shared" si="10"/>
        <v>0</v>
      </c>
    </row>
    <row r="453" spans="1:5" ht="11.25">
      <c r="A453" s="1">
        <v>540308</v>
      </c>
      <c r="B453" s="16" t="s">
        <v>398</v>
      </c>
      <c r="C453" s="16">
        <v>0</v>
      </c>
      <c r="D453" s="16">
        <v>0</v>
      </c>
      <c r="E453" s="16">
        <f t="shared" si="10"/>
        <v>0</v>
      </c>
    </row>
    <row r="454" spans="1:5" ht="11.25">
      <c r="A454" s="1">
        <v>540309</v>
      </c>
      <c r="B454" s="16" t="s">
        <v>399</v>
      </c>
      <c r="C454" s="16">
        <v>0</v>
      </c>
      <c r="D454" s="16">
        <v>0</v>
      </c>
      <c r="E454" s="16">
        <f t="shared" si="10"/>
        <v>0</v>
      </c>
    </row>
    <row r="455" spans="1:5" ht="11.25">
      <c r="A455" s="1">
        <v>540311</v>
      </c>
      <c r="B455" s="16" t="s">
        <v>400</v>
      </c>
      <c r="C455" s="16">
        <v>0</v>
      </c>
      <c r="D455" s="16">
        <v>125440376</v>
      </c>
      <c r="E455" s="16">
        <f t="shared" si="10"/>
        <v>125440376</v>
      </c>
    </row>
    <row r="456" spans="1:5" ht="11.25">
      <c r="A456" s="1">
        <v>540312</v>
      </c>
      <c r="B456" s="16" t="s">
        <v>401</v>
      </c>
      <c r="C456" s="16">
        <v>0</v>
      </c>
      <c r="D456" s="16">
        <v>0</v>
      </c>
      <c r="E456" s="16">
        <f t="shared" si="10"/>
        <v>0</v>
      </c>
    </row>
    <row r="457" spans="1:5" ht="11.25">
      <c r="A457" s="1">
        <v>540313</v>
      </c>
      <c r="B457" s="16" t="s">
        <v>402</v>
      </c>
      <c r="C457" s="16">
        <v>0</v>
      </c>
      <c r="D457" s="16">
        <v>0</v>
      </c>
      <c r="E457" s="16">
        <f t="shared" si="10"/>
        <v>0</v>
      </c>
    </row>
    <row r="458" spans="1:5" ht="11.25">
      <c r="A458" s="1">
        <v>540315</v>
      </c>
      <c r="B458" s="16" t="s">
        <v>403</v>
      </c>
      <c r="C458" s="16">
        <v>0</v>
      </c>
      <c r="D458" s="16">
        <v>0</v>
      </c>
      <c r="E458" s="16">
        <f t="shared" si="10"/>
        <v>0</v>
      </c>
    </row>
    <row r="459" spans="1:5" ht="11.25">
      <c r="A459" s="1">
        <v>540318</v>
      </c>
      <c r="B459" s="16" t="s">
        <v>404</v>
      </c>
      <c r="C459" s="16">
        <v>0</v>
      </c>
      <c r="D459" s="16">
        <v>1941559</v>
      </c>
      <c r="E459" s="16">
        <f t="shared" si="10"/>
        <v>1941559</v>
      </c>
    </row>
    <row r="460" spans="1:5" ht="11.25">
      <c r="A460" s="1">
        <v>540329</v>
      </c>
      <c r="B460" s="16" t="s">
        <v>405</v>
      </c>
      <c r="C460" s="16">
        <v>0</v>
      </c>
      <c r="D460" s="16">
        <v>0</v>
      </c>
      <c r="E460" s="16">
        <f t="shared" si="10"/>
        <v>0</v>
      </c>
    </row>
    <row r="461" spans="1:5" ht="11.25">
      <c r="A461" s="1">
        <v>540390</v>
      </c>
      <c r="B461" s="16" t="s">
        <v>406</v>
      </c>
      <c r="C461" s="16">
        <v>0</v>
      </c>
      <c r="D461" s="16">
        <v>0</v>
      </c>
      <c r="E461" s="16">
        <f t="shared" si="10"/>
        <v>0</v>
      </c>
    </row>
    <row r="462" spans="1:5" ht="11.25">
      <c r="A462" s="1">
        <v>540400</v>
      </c>
      <c r="B462" s="4" t="s">
        <v>407</v>
      </c>
      <c r="C462" s="4">
        <f>SUM(C463:C467)</f>
        <v>0</v>
      </c>
      <c r="D462" s="4">
        <f>SUM(D463:D467)</f>
        <v>0</v>
      </c>
      <c r="E462" s="4">
        <f t="shared" si="10"/>
        <v>0</v>
      </c>
    </row>
    <row r="463" spans="1:5" ht="11.25">
      <c r="A463" s="1">
        <v>540401</v>
      </c>
      <c r="B463" s="16" t="s">
        <v>408</v>
      </c>
      <c r="C463" s="16">
        <v>0</v>
      </c>
      <c r="D463" s="16">
        <v>0</v>
      </c>
      <c r="E463" s="16">
        <f t="shared" si="10"/>
        <v>0</v>
      </c>
    </row>
    <row r="464" spans="1:5" ht="11.25">
      <c r="A464" s="1">
        <v>540402</v>
      </c>
      <c r="B464" s="16" t="s">
        <v>409</v>
      </c>
      <c r="C464" s="16">
        <v>0</v>
      </c>
      <c r="D464" s="16">
        <v>0</v>
      </c>
      <c r="E464" s="16">
        <f t="shared" si="10"/>
        <v>0</v>
      </c>
    </row>
    <row r="465" spans="1:5" ht="11.25">
      <c r="A465" s="1">
        <v>540403</v>
      </c>
      <c r="B465" s="16" t="s">
        <v>410</v>
      </c>
      <c r="C465" s="16">
        <v>0</v>
      </c>
      <c r="D465" s="16">
        <v>0</v>
      </c>
      <c r="E465" s="16">
        <f t="shared" si="10"/>
        <v>0</v>
      </c>
    </row>
    <row r="466" spans="1:5" ht="11.25">
      <c r="A466" s="1">
        <v>540404</v>
      </c>
      <c r="B466" s="16" t="s">
        <v>411</v>
      </c>
      <c r="C466" s="16">
        <v>0</v>
      </c>
      <c r="D466" s="16">
        <v>0</v>
      </c>
      <c r="E466" s="16">
        <f t="shared" si="10"/>
        <v>0</v>
      </c>
    </row>
    <row r="467" spans="1:5" ht="11.25">
      <c r="A467" s="1">
        <v>540490</v>
      </c>
      <c r="B467" s="16" t="s">
        <v>412</v>
      </c>
      <c r="C467" s="16">
        <v>0</v>
      </c>
      <c r="D467" s="16">
        <v>0</v>
      </c>
      <c r="E467" s="16">
        <f t="shared" si="10"/>
        <v>0</v>
      </c>
    </row>
    <row r="468" spans="1:5" ht="11.25">
      <c r="A468" s="1">
        <v>540700</v>
      </c>
      <c r="B468" s="4" t="s">
        <v>413</v>
      </c>
      <c r="C468" s="16">
        <v>0</v>
      </c>
      <c r="D468" s="4">
        <f>SUM(D469:D470)</f>
        <v>0</v>
      </c>
      <c r="E468" s="4">
        <f t="shared" si="10"/>
        <v>0</v>
      </c>
    </row>
    <row r="469" spans="1:5" ht="11.25">
      <c r="A469" s="1">
        <v>540705</v>
      </c>
      <c r="B469" s="16" t="s">
        <v>414</v>
      </c>
      <c r="C469" s="16">
        <v>0</v>
      </c>
      <c r="D469" s="16">
        <v>0</v>
      </c>
      <c r="E469" s="16">
        <f t="shared" si="10"/>
        <v>0</v>
      </c>
    </row>
    <row r="470" spans="1:5" ht="11.25">
      <c r="A470" s="1">
        <v>540706</v>
      </c>
      <c r="B470" s="16" t="s">
        <v>415</v>
      </c>
      <c r="C470" s="16">
        <v>0</v>
      </c>
      <c r="D470" s="16">
        <v>0</v>
      </c>
      <c r="E470" s="16">
        <f t="shared" si="10"/>
        <v>0</v>
      </c>
    </row>
    <row r="471" spans="1:5" ht="11.25">
      <c r="A471" s="1">
        <v>540800</v>
      </c>
      <c r="B471" s="4" t="s">
        <v>416</v>
      </c>
      <c r="C471" s="4">
        <f>SUM(C472:C474)</f>
        <v>0</v>
      </c>
      <c r="D471" s="4">
        <f>SUM(D472:D475)</f>
        <v>2538918981</v>
      </c>
      <c r="E471" s="4">
        <f t="shared" si="10"/>
        <v>2538918981</v>
      </c>
    </row>
    <row r="472" spans="1:5" ht="11.25">
      <c r="A472" s="1">
        <v>540802</v>
      </c>
      <c r="B472" s="16" t="s">
        <v>417</v>
      </c>
      <c r="C472" s="16">
        <v>0</v>
      </c>
      <c r="D472" s="16">
        <v>1374807204</v>
      </c>
      <c r="E472" s="16">
        <f t="shared" si="10"/>
        <v>1374807204</v>
      </c>
    </row>
    <row r="473" spans="1:5" ht="11.25">
      <c r="A473" s="1">
        <v>540806</v>
      </c>
      <c r="B473" s="16" t="s">
        <v>418</v>
      </c>
      <c r="C473" s="16">
        <v>0</v>
      </c>
      <c r="D473" s="16">
        <v>791769311</v>
      </c>
      <c r="E473" s="16">
        <f t="shared" si="10"/>
        <v>791769311</v>
      </c>
    </row>
    <row r="474" spans="1:5" ht="11.25">
      <c r="A474" s="1">
        <v>540812</v>
      </c>
      <c r="B474" s="16" t="s">
        <v>419</v>
      </c>
      <c r="C474" s="16">
        <v>0</v>
      </c>
      <c r="D474" s="16">
        <v>372342466</v>
      </c>
      <c r="E474" s="16">
        <f t="shared" si="10"/>
        <v>372342466</v>
      </c>
    </row>
    <row r="475" spans="1:5" ht="11.25">
      <c r="A475" s="1">
        <v>540816</v>
      </c>
      <c r="B475" s="16" t="s">
        <v>420</v>
      </c>
      <c r="C475" s="16">
        <v>0</v>
      </c>
      <c r="D475" s="16">
        <v>0</v>
      </c>
      <c r="E475" s="16">
        <f t="shared" si="10"/>
        <v>0</v>
      </c>
    </row>
    <row r="476" spans="1:5" ht="11.25">
      <c r="A476" s="1">
        <v>541100</v>
      </c>
      <c r="B476" s="4" t="s">
        <v>421</v>
      </c>
      <c r="C476" s="4">
        <f>SUM(C477:C483)</f>
        <v>0</v>
      </c>
      <c r="D476" s="4">
        <f>SUM(D477:D483)</f>
        <v>0</v>
      </c>
      <c r="E476" s="4">
        <f t="shared" si="10"/>
        <v>0</v>
      </c>
    </row>
    <row r="477" spans="1:5" ht="11.25">
      <c r="A477" s="1">
        <v>541101</v>
      </c>
      <c r="B477" s="16" t="s">
        <v>392</v>
      </c>
      <c r="C477" s="16">
        <v>0</v>
      </c>
      <c r="D477" s="16">
        <v>0</v>
      </c>
      <c r="E477" s="16">
        <f t="shared" si="10"/>
        <v>0</v>
      </c>
    </row>
    <row r="478" spans="1:5" ht="11.25">
      <c r="A478" s="1">
        <v>541104</v>
      </c>
      <c r="B478" s="16" t="s">
        <v>422</v>
      </c>
      <c r="C478" s="16">
        <v>0</v>
      </c>
      <c r="D478" s="16">
        <v>0</v>
      </c>
      <c r="E478" s="16">
        <f t="shared" si="10"/>
        <v>0</v>
      </c>
    </row>
    <row r="479" spans="1:5" ht="11.25">
      <c r="A479" s="1">
        <v>541106</v>
      </c>
      <c r="B479" s="16" t="s">
        <v>423</v>
      </c>
      <c r="C479" s="16">
        <v>0</v>
      </c>
      <c r="D479" s="16">
        <v>0</v>
      </c>
      <c r="E479" s="16">
        <f t="shared" si="10"/>
        <v>0</v>
      </c>
    </row>
    <row r="480" spans="1:5" ht="11.25">
      <c r="A480" s="1">
        <v>541108</v>
      </c>
      <c r="B480" s="16" t="s">
        <v>398</v>
      </c>
      <c r="C480" s="16">
        <v>0</v>
      </c>
      <c r="D480" s="16">
        <v>0</v>
      </c>
      <c r="E480" s="16">
        <f t="shared" si="10"/>
        <v>0</v>
      </c>
    </row>
    <row r="481" spans="1:5" ht="11.25">
      <c r="A481" s="1">
        <v>541111</v>
      </c>
      <c r="B481" s="16" t="s">
        <v>400</v>
      </c>
      <c r="C481" s="16">
        <v>0</v>
      </c>
      <c r="D481" s="16">
        <v>0</v>
      </c>
      <c r="E481" s="16">
        <f t="shared" si="10"/>
        <v>0</v>
      </c>
    </row>
    <row r="482" spans="1:5" ht="11.25">
      <c r="A482" s="1">
        <v>541115</v>
      </c>
      <c r="B482" s="16" t="s">
        <v>403</v>
      </c>
      <c r="C482" s="16">
        <v>0</v>
      </c>
      <c r="D482" s="16">
        <v>0</v>
      </c>
      <c r="E482" s="16">
        <f t="shared" si="10"/>
        <v>0</v>
      </c>
    </row>
    <row r="483" spans="1:5" ht="11.25">
      <c r="A483" s="1">
        <v>541122</v>
      </c>
      <c r="B483" s="16" t="s">
        <v>424</v>
      </c>
      <c r="C483" s="16">
        <v>0</v>
      </c>
      <c r="D483" s="16">
        <v>0</v>
      </c>
      <c r="E483" s="16">
        <f t="shared" si="10"/>
        <v>0</v>
      </c>
    </row>
    <row r="484" spans="1:5" ht="11.25">
      <c r="A484" s="1">
        <v>541700</v>
      </c>
      <c r="B484" s="4" t="s">
        <v>425</v>
      </c>
      <c r="C484" s="4">
        <f>+C485</f>
        <v>0</v>
      </c>
      <c r="D484" s="4">
        <f>+D485</f>
        <v>0</v>
      </c>
      <c r="E484" s="4">
        <f t="shared" si="10"/>
        <v>0</v>
      </c>
    </row>
    <row r="485" spans="1:5" ht="11.25">
      <c r="A485" s="1">
        <v>541702</v>
      </c>
      <c r="B485" s="16" t="s">
        <v>426</v>
      </c>
      <c r="C485" s="16">
        <v>0</v>
      </c>
      <c r="D485" s="16">
        <v>0</v>
      </c>
      <c r="E485" s="16">
        <f t="shared" si="10"/>
        <v>0</v>
      </c>
    </row>
    <row r="486" spans="1:5" ht="11.25">
      <c r="A486" s="1">
        <v>550000</v>
      </c>
      <c r="B486" s="4" t="s">
        <v>427</v>
      </c>
      <c r="C486" s="4">
        <v>0</v>
      </c>
      <c r="D486" s="4">
        <f>+D487+D489</f>
        <v>7938677</v>
      </c>
      <c r="E486" s="4">
        <f t="shared" si="10"/>
        <v>7938677</v>
      </c>
    </row>
    <row r="487" spans="1:5" ht="11.25">
      <c r="A487" s="1">
        <v>550100</v>
      </c>
      <c r="B487" s="4" t="s">
        <v>428</v>
      </c>
      <c r="C487" s="4">
        <v>0</v>
      </c>
      <c r="D487" s="4">
        <f>+D488</f>
        <v>7938677</v>
      </c>
      <c r="E487" s="4">
        <f t="shared" si="10"/>
        <v>7938677</v>
      </c>
    </row>
    <row r="488" spans="1:5" ht="11.25">
      <c r="A488" s="1">
        <v>550106</v>
      </c>
      <c r="B488" s="16" t="s">
        <v>429</v>
      </c>
      <c r="C488" s="16">
        <v>0</v>
      </c>
      <c r="D488" s="16">
        <v>7938677</v>
      </c>
      <c r="E488" s="16">
        <f t="shared" si="10"/>
        <v>7938677</v>
      </c>
    </row>
    <row r="489" spans="1:5" ht="11.25">
      <c r="A489" s="1">
        <v>555000</v>
      </c>
      <c r="B489" s="4" t="s">
        <v>189</v>
      </c>
      <c r="C489" s="4">
        <v>0</v>
      </c>
      <c r="D489" s="4">
        <f>+D490</f>
        <v>0</v>
      </c>
      <c r="E489" s="4">
        <f t="shared" si="10"/>
        <v>0</v>
      </c>
    </row>
    <row r="490" spans="1:5" ht="11.25">
      <c r="A490" s="1">
        <v>555002</v>
      </c>
      <c r="B490" s="2" t="s">
        <v>430</v>
      </c>
      <c r="C490" s="22">
        <v>0</v>
      </c>
      <c r="D490" s="16">
        <v>0</v>
      </c>
      <c r="E490" s="16">
        <f t="shared" si="10"/>
        <v>0</v>
      </c>
    </row>
    <row r="491" spans="1:5" ht="11.25">
      <c r="A491" s="1">
        <v>560000</v>
      </c>
      <c r="B491" s="4" t="s">
        <v>431</v>
      </c>
      <c r="C491" s="19">
        <v>0</v>
      </c>
      <c r="D491" s="4">
        <f>+D494+D492</f>
        <v>1500</v>
      </c>
      <c r="E491" s="4">
        <f t="shared" si="10"/>
        <v>1500</v>
      </c>
    </row>
    <row r="492" spans="1:5" ht="11.25">
      <c r="A492" s="1">
        <v>560100</v>
      </c>
      <c r="B492" s="4" t="s">
        <v>432</v>
      </c>
      <c r="C492" s="19">
        <v>0</v>
      </c>
      <c r="D492" s="4">
        <f>+D493</f>
        <v>1500</v>
      </c>
      <c r="E492" s="4">
        <f t="shared" si="10"/>
        <v>1500</v>
      </c>
    </row>
    <row r="493" spans="1:5" ht="11.25">
      <c r="A493" s="1">
        <v>560101</v>
      </c>
      <c r="B493" s="16" t="s">
        <v>433</v>
      </c>
      <c r="C493" s="19">
        <v>0</v>
      </c>
      <c r="D493" s="16">
        <v>1500</v>
      </c>
      <c r="E493" s="16">
        <f t="shared" si="10"/>
        <v>1500</v>
      </c>
    </row>
    <row r="494" spans="1:5" ht="11.25">
      <c r="A494" s="1">
        <v>560200</v>
      </c>
      <c r="B494" s="4" t="s">
        <v>434</v>
      </c>
      <c r="C494" s="19">
        <v>0</v>
      </c>
      <c r="D494" s="4">
        <f>+D495</f>
        <v>0</v>
      </c>
      <c r="E494" s="4">
        <f t="shared" si="10"/>
        <v>0</v>
      </c>
    </row>
    <row r="495" spans="1:5" ht="11.25">
      <c r="A495" s="1">
        <v>560206</v>
      </c>
      <c r="B495" s="2" t="s">
        <v>429</v>
      </c>
      <c r="C495" s="22">
        <v>0</v>
      </c>
      <c r="D495" s="16">
        <v>0</v>
      </c>
      <c r="E495" s="16">
        <f aca="true" t="shared" si="11" ref="E495:E511">+C495+D495</f>
        <v>0</v>
      </c>
    </row>
    <row r="496" spans="1:5" ht="11.25">
      <c r="A496" s="1">
        <v>570000</v>
      </c>
      <c r="B496" s="4" t="s">
        <v>268</v>
      </c>
      <c r="C496" s="4">
        <f>+C497+C504+C506</f>
        <v>0</v>
      </c>
      <c r="D496" s="4">
        <f>+D497+D504+D506+D508</f>
        <v>51048</v>
      </c>
      <c r="E496" s="4">
        <f t="shared" si="11"/>
        <v>51048</v>
      </c>
    </row>
    <row r="497" spans="1:5" ht="11.25">
      <c r="A497" s="1">
        <v>570500</v>
      </c>
      <c r="B497" s="4" t="s">
        <v>435</v>
      </c>
      <c r="C497" s="4">
        <f>SUM(C498:C503)</f>
        <v>0</v>
      </c>
      <c r="D497" s="4">
        <f>SUM(D498:D503)</f>
        <v>40672</v>
      </c>
      <c r="E497" s="4">
        <f t="shared" si="11"/>
        <v>40672</v>
      </c>
    </row>
    <row r="498" spans="1:5" ht="11.25">
      <c r="A498" s="1">
        <v>570501</v>
      </c>
      <c r="B498" s="16" t="s">
        <v>436</v>
      </c>
      <c r="C498" s="16">
        <v>0</v>
      </c>
      <c r="D498" s="16">
        <v>0</v>
      </c>
      <c r="E498" s="16">
        <f t="shared" si="11"/>
        <v>0</v>
      </c>
    </row>
    <row r="499" spans="1:5" ht="11.25">
      <c r="A499" s="1">
        <v>570502</v>
      </c>
      <c r="B499" s="16" t="s">
        <v>271</v>
      </c>
      <c r="C499" s="16">
        <v>0</v>
      </c>
      <c r="D499" s="16">
        <v>0</v>
      </c>
      <c r="E499" s="16">
        <f t="shared" si="11"/>
        <v>0</v>
      </c>
    </row>
    <row r="500" spans="1:5" ht="11.25">
      <c r="A500" s="1">
        <v>570503</v>
      </c>
      <c r="B500" s="16" t="s">
        <v>437</v>
      </c>
      <c r="C500" s="16">
        <v>0</v>
      </c>
      <c r="D500" s="16">
        <v>40669</v>
      </c>
      <c r="E500" s="16">
        <f t="shared" si="11"/>
        <v>40669</v>
      </c>
    </row>
    <row r="501" spans="1:5" ht="11.25">
      <c r="A501" s="1">
        <v>570505</v>
      </c>
      <c r="B501" s="16" t="s">
        <v>272</v>
      </c>
      <c r="C501" s="16">
        <v>0</v>
      </c>
      <c r="D501" s="16">
        <v>0</v>
      </c>
      <c r="E501" s="16">
        <f t="shared" si="11"/>
        <v>0</v>
      </c>
    </row>
    <row r="502" spans="1:5" ht="11.25">
      <c r="A502" s="1">
        <v>570506</v>
      </c>
      <c r="B502" s="16" t="s">
        <v>438</v>
      </c>
      <c r="C502" s="16">
        <v>0</v>
      </c>
      <c r="D502" s="16">
        <v>3</v>
      </c>
      <c r="E502" s="16">
        <f t="shared" si="11"/>
        <v>3</v>
      </c>
    </row>
    <row r="503" spans="1:5" ht="11.25">
      <c r="A503" s="1">
        <v>570590</v>
      </c>
      <c r="B503" s="16" t="s">
        <v>439</v>
      </c>
      <c r="C503" s="16">
        <v>0</v>
      </c>
      <c r="D503" s="16">
        <v>0</v>
      </c>
      <c r="E503" s="16">
        <f t="shared" si="11"/>
        <v>0</v>
      </c>
    </row>
    <row r="504" spans="1:5" ht="11.25">
      <c r="A504" s="1">
        <v>572000</v>
      </c>
      <c r="B504" s="4" t="s">
        <v>440</v>
      </c>
      <c r="C504" s="4">
        <v>0</v>
      </c>
      <c r="D504" s="4">
        <f>+D505</f>
        <v>10376</v>
      </c>
      <c r="E504" s="4">
        <f t="shared" si="11"/>
        <v>10376</v>
      </c>
    </row>
    <row r="505" spans="1:5" ht="11.25">
      <c r="A505" s="1">
        <v>572080</v>
      </c>
      <c r="B505" s="16" t="s">
        <v>441</v>
      </c>
      <c r="C505" s="16">
        <v>0</v>
      </c>
      <c r="D505" s="16">
        <v>10376</v>
      </c>
      <c r="E505" s="16">
        <f t="shared" si="11"/>
        <v>10376</v>
      </c>
    </row>
    <row r="506" spans="1:5" ht="11.25">
      <c r="A506" s="1">
        <v>572200</v>
      </c>
      <c r="B506" s="4" t="s">
        <v>442</v>
      </c>
      <c r="C506" s="4">
        <f>+C507</f>
        <v>0</v>
      </c>
      <c r="D506" s="4">
        <f>+D507</f>
        <v>0</v>
      </c>
      <c r="E506" s="4">
        <f t="shared" si="11"/>
        <v>0</v>
      </c>
    </row>
    <row r="507" spans="1:5" ht="11.25">
      <c r="A507" s="1">
        <v>572290</v>
      </c>
      <c r="B507" s="16" t="s">
        <v>443</v>
      </c>
      <c r="C507" s="16">
        <v>0</v>
      </c>
      <c r="D507" s="16">
        <v>0</v>
      </c>
      <c r="E507" s="16">
        <f t="shared" si="11"/>
        <v>0</v>
      </c>
    </row>
    <row r="508" spans="1:5" ht="11.25">
      <c r="A508" s="1">
        <v>572500</v>
      </c>
      <c r="B508" s="4" t="s">
        <v>444</v>
      </c>
      <c r="C508" s="4">
        <f>+C509</f>
        <v>0</v>
      </c>
      <c r="D508" s="4">
        <f>+D509</f>
        <v>0</v>
      </c>
      <c r="E508" s="4">
        <f t="shared" si="11"/>
        <v>0</v>
      </c>
    </row>
    <row r="509" spans="1:5" ht="11.25">
      <c r="A509" s="1">
        <v>572501</v>
      </c>
      <c r="B509" s="16" t="s">
        <v>445</v>
      </c>
      <c r="C509" s="16">
        <v>0</v>
      </c>
      <c r="D509" s="16">
        <v>0</v>
      </c>
      <c r="E509" s="16">
        <f t="shared" si="11"/>
        <v>0</v>
      </c>
    </row>
    <row r="510" spans="1:5" ht="11.25">
      <c r="A510" s="1">
        <v>580000</v>
      </c>
      <c r="B510" s="4" t="s">
        <v>446</v>
      </c>
      <c r="C510" s="4">
        <v>0</v>
      </c>
      <c r="D510" s="4">
        <f>+D511+D516</f>
        <v>33033254</v>
      </c>
      <c r="E510" s="4">
        <f t="shared" si="11"/>
        <v>33033254</v>
      </c>
    </row>
    <row r="511" spans="1:5" ht="11.25">
      <c r="A511" s="1">
        <v>580500</v>
      </c>
      <c r="B511" s="4" t="s">
        <v>285</v>
      </c>
      <c r="C511" s="4">
        <v>0</v>
      </c>
      <c r="D511" s="4">
        <f>+D512</f>
        <v>15142</v>
      </c>
      <c r="E511" s="4">
        <f t="shared" si="11"/>
        <v>15142</v>
      </c>
    </row>
    <row r="512" spans="1:5" ht="11.25">
      <c r="A512" s="1">
        <v>580536</v>
      </c>
      <c r="B512" s="16" t="s">
        <v>447</v>
      </c>
      <c r="C512" s="16">
        <v>0</v>
      </c>
      <c r="D512" s="16">
        <v>15142</v>
      </c>
      <c r="E512" s="16">
        <f>SUM(C512:D512)</f>
        <v>15142</v>
      </c>
    </row>
    <row r="513" spans="1:5" ht="11.25">
      <c r="A513" s="1">
        <v>580590</v>
      </c>
      <c r="B513" s="16" t="s">
        <v>448</v>
      </c>
      <c r="C513" s="16">
        <v>0</v>
      </c>
      <c r="D513" s="16">
        <v>0</v>
      </c>
      <c r="E513" s="16">
        <f aca="true" t="shared" si="12" ref="E513:E576">+C513+D513</f>
        <v>0</v>
      </c>
    </row>
    <row r="514" spans="1:5" ht="11.25">
      <c r="A514" s="1">
        <v>581000</v>
      </c>
      <c r="B514" s="4" t="s">
        <v>293</v>
      </c>
      <c r="C514" s="4">
        <f>+C515</f>
        <v>0</v>
      </c>
      <c r="D514" s="4">
        <f>+D515</f>
        <v>0</v>
      </c>
      <c r="E514" s="4">
        <f t="shared" si="12"/>
        <v>0</v>
      </c>
    </row>
    <row r="515" spans="1:5" ht="11.25">
      <c r="A515" s="1">
        <v>581004</v>
      </c>
      <c r="B515" s="16" t="s">
        <v>449</v>
      </c>
      <c r="C515" s="16">
        <v>0</v>
      </c>
      <c r="D515" s="16">
        <v>0</v>
      </c>
      <c r="E515" s="16">
        <f t="shared" si="12"/>
        <v>0</v>
      </c>
    </row>
    <row r="516" spans="1:5" ht="11.25">
      <c r="A516" s="1">
        <v>581500</v>
      </c>
      <c r="B516" s="4" t="s">
        <v>301</v>
      </c>
      <c r="C516" s="4">
        <v>0</v>
      </c>
      <c r="D516" s="4">
        <f>SUM(D517:D526)</f>
        <v>33018112</v>
      </c>
      <c r="E516" s="4">
        <f t="shared" si="12"/>
        <v>33018112</v>
      </c>
    </row>
    <row r="517" spans="1:5" ht="11.25">
      <c r="A517" s="1">
        <v>581510</v>
      </c>
      <c r="B517" s="16" t="s">
        <v>271</v>
      </c>
      <c r="C517" s="4">
        <v>0</v>
      </c>
      <c r="D517" s="16">
        <v>0</v>
      </c>
      <c r="E517" s="16">
        <f>SUM(C517:D517)</f>
        <v>0</v>
      </c>
    </row>
    <row r="518" spans="1:5" ht="11.25">
      <c r="A518" s="1">
        <v>581520</v>
      </c>
      <c r="B518" s="16" t="s">
        <v>450</v>
      </c>
      <c r="C518" s="16">
        <v>0</v>
      </c>
      <c r="D518" s="16">
        <v>0</v>
      </c>
      <c r="E518" s="16">
        <f t="shared" si="12"/>
        <v>0</v>
      </c>
    </row>
    <row r="519" spans="1:5" ht="11.25">
      <c r="A519" s="1">
        <v>581527</v>
      </c>
      <c r="B519" s="16" t="s">
        <v>451</v>
      </c>
      <c r="C519" s="16">
        <v>0</v>
      </c>
      <c r="D519" s="16">
        <v>0</v>
      </c>
      <c r="E519" s="16">
        <f t="shared" si="12"/>
        <v>0</v>
      </c>
    </row>
    <row r="520" spans="1:5" ht="11.25">
      <c r="A520" s="1">
        <v>581535</v>
      </c>
      <c r="B520" s="16" t="s">
        <v>452</v>
      </c>
      <c r="C520" s="16">
        <v>0</v>
      </c>
      <c r="D520" s="16">
        <v>0</v>
      </c>
      <c r="E520" s="16">
        <f aca="true" t="shared" si="13" ref="E520:E526">SUM(C520:D520)</f>
        <v>0</v>
      </c>
    </row>
    <row r="521" spans="1:5" ht="11.25">
      <c r="A521" s="1">
        <v>581542</v>
      </c>
      <c r="B521" s="16" t="s">
        <v>453</v>
      </c>
      <c r="C521" s="16">
        <v>0</v>
      </c>
      <c r="D521" s="16">
        <v>0</v>
      </c>
      <c r="E521" s="16">
        <f t="shared" si="13"/>
        <v>0</v>
      </c>
    </row>
    <row r="522" spans="1:5" ht="11.25">
      <c r="A522" s="1">
        <v>581544</v>
      </c>
      <c r="B522" s="16" t="s">
        <v>454</v>
      </c>
      <c r="C522" s="16">
        <v>0</v>
      </c>
      <c r="D522" s="16">
        <v>0</v>
      </c>
      <c r="E522" s="16">
        <f t="shared" si="13"/>
        <v>0</v>
      </c>
    </row>
    <row r="523" spans="1:5" ht="11.25">
      <c r="A523" s="1">
        <v>581545</v>
      </c>
      <c r="B523" s="16" t="s">
        <v>455</v>
      </c>
      <c r="C523" s="16">
        <v>0</v>
      </c>
      <c r="D523" s="16">
        <v>0</v>
      </c>
      <c r="E523" s="16">
        <f t="shared" si="13"/>
        <v>0</v>
      </c>
    </row>
    <row r="524" spans="1:5" ht="11.25">
      <c r="A524" s="1">
        <v>581546</v>
      </c>
      <c r="B524" s="16" t="s">
        <v>456</v>
      </c>
      <c r="C524" s="16">
        <v>0</v>
      </c>
      <c r="D524" s="16">
        <v>0</v>
      </c>
      <c r="E524" s="16">
        <f t="shared" si="13"/>
        <v>0</v>
      </c>
    </row>
    <row r="525" spans="1:5" ht="11.25">
      <c r="A525" s="1">
        <v>581555</v>
      </c>
      <c r="B525" s="16" t="s">
        <v>457</v>
      </c>
      <c r="C525" s="16">
        <v>0</v>
      </c>
      <c r="D525" s="16">
        <v>0</v>
      </c>
      <c r="E525" s="16">
        <f t="shared" si="13"/>
        <v>0</v>
      </c>
    </row>
    <row r="526" spans="1:5" ht="11.25">
      <c r="A526" s="1">
        <v>581558</v>
      </c>
      <c r="B526" s="16" t="s">
        <v>458</v>
      </c>
      <c r="C526" s="16">
        <v>0</v>
      </c>
      <c r="D526" s="16">
        <v>33018112</v>
      </c>
      <c r="E526" s="16">
        <f t="shared" si="13"/>
        <v>33018112</v>
      </c>
    </row>
    <row r="527" spans="1:5" ht="11.25">
      <c r="A527" s="1">
        <v>590000</v>
      </c>
      <c r="B527" s="4" t="s">
        <v>459</v>
      </c>
      <c r="C527" s="4">
        <f>+C528</f>
        <v>0</v>
      </c>
      <c r="D527" s="4">
        <f>+D528</f>
        <v>0</v>
      </c>
      <c r="E527" s="4">
        <f t="shared" si="12"/>
        <v>0</v>
      </c>
    </row>
    <row r="528" spans="1:5" ht="11.25">
      <c r="A528" s="1">
        <v>590500</v>
      </c>
      <c r="B528" s="4" t="s">
        <v>459</v>
      </c>
      <c r="C528" s="4">
        <f>+C529</f>
        <v>0</v>
      </c>
      <c r="D528" s="4">
        <f>+D529</f>
        <v>0</v>
      </c>
      <c r="E528" s="4">
        <f t="shared" si="12"/>
        <v>0</v>
      </c>
    </row>
    <row r="529" spans="1:5" ht="11.25">
      <c r="A529" s="1">
        <v>590501</v>
      </c>
      <c r="B529" s="16" t="s">
        <v>460</v>
      </c>
      <c r="C529" s="16">
        <v>0</v>
      </c>
      <c r="D529" s="16">
        <v>0</v>
      </c>
      <c r="E529" s="16">
        <f t="shared" si="12"/>
        <v>0</v>
      </c>
    </row>
    <row r="530" spans="1:5" s="30" customFormat="1" ht="11.25">
      <c r="A530" s="1">
        <v>800000</v>
      </c>
      <c r="B530" s="4" t="s">
        <v>461</v>
      </c>
      <c r="C530" s="4">
        <f>+C531+C539</f>
        <v>0</v>
      </c>
      <c r="D530" s="4">
        <f>+D531+D539</f>
        <v>0</v>
      </c>
      <c r="E530" s="4">
        <f t="shared" si="12"/>
        <v>0</v>
      </c>
    </row>
    <row r="531" spans="1:5" s="30" customFormat="1" ht="11.25">
      <c r="A531" s="1">
        <v>830000</v>
      </c>
      <c r="B531" s="4" t="s">
        <v>462</v>
      </c>
      <c r="C531" s="4">
        <f>+C532+C537</f>
        <v>0</v>
      </c>
      <c r="D531" s="4">
        <f>+D532+D535+D537</f>
        <v>622509</v>
      </c>
      <c r="E531" s="4">
        <f t="shared" si="12"/>
        <v>622509</v>
      </c>
    </row>
    <row r="532" spans="1:5" ht="11.25">
      <c r="A532" s="1">
        <v>831500</v>
      </c>
      <c r="B532" s="4" t="s">
        <v>463</v>
      </c>
      <c r="C532" s="4">
        <f>SUM(C533:C534)</f>
        <v>0</v>
      </c>
      <c r="D532" s="4">
        <f>SUM(D533:D534)</f>
        <v>572980</v>
      </c>
      <c r="E532" s="4">
        <f t="shared" si="12"/>
        <v>572980</v>
      </c>
    </row>
    <row r="533" spans="1:5" ht="11.25">
      <c r="A533" s="1">
        <v>831507</v>
      </c>
      <c r="B533" s="16" t="s">
        <v>68</v>
      </c>
      <c r="C533" s="16">
        <v>0</v>
      </c>
      <c r="D533" s="16">
        <v>531277</v>
      </c>
      <c r="E533" s="16">
        <f t="shared" si="12"/>
        <v>531277</v>
      </c>
    </row>
    <row r="534" spans="1:5" ht="11.25">
      <c r="A534" s="1">
        <v>831535</v>
      </c>
      <c r="B534" s="16" t="s">
        <v>464</v>
      </c>
      <c r="C534" s="16">
        <v>0</v>
      </c>
      <c r="D534" s="16">
        <v>41703</v>
      </c>
      <c r="E534" s="16">
        <f t="shared" si="12"/>
        <v>41703</v>
      </c>
    </row>
    <row r="535" spans="1:5" ht="11.25">
      <c r="A535" s="1">
        <v>831600</v>
      </c>
      <c r="B535" s="4" t="s">
        <v>147</v>
      </c>
      <c r="C535" s="16">
        <v>0</v>
      </c>
      <c r="D535" s="4">
        <f>+D536</f>
        <v>49529</v>
      </c>
      <c r="E535" s="4">
        <f t="shared" si="12"/>
        <v>49529</v>
      </c>
    </row>
    <row r="536" spans="1:5" ht="11.25">
      <c r="A536" s="1">
        <v>831690</v>
      </c>
      <c r="B536" s="16" t="s">
        <v>465</v>
      </c>
      <c r="C536" s="16">
        <v>0</v>
      </c>
      <c r="D536" s="16">
        <v>49529</v>
      </c>
      <c r="E536" s="16">
        <f t="shared" si="12"/>
        <v>49529</v>
      </c>
    </row>
    <row r="537" spans="1:5" ht="11.25">
      <c r="A537" s="1">
        <v>839000</v>
      </c>
      <c r="B537" s="4" t="s">
        <v>466</v>
      </c>
      <c r="C537" s="4">
        <f>+C538</f>
        <v>0</v>
      </c>
      <c r="D537" s="4">
        <f>+D538</f>
        <v>0</v>
      </c>
      <c r="E537" s="4">
        <f t="shared" si="12"/>
        <v>0</v>
      </c>
    </row>
    <row r="538" spans="1:5" ht="11.25">
      <c r="A538" s="1">
        <v>839090</v>
      </c>
      <c r="B538" s="16" t="s">
        <v>467</v>
      </c>
      <c r="C538" s="16">
        <v>0</v>
      </c>
      <c r="D538" s="16">
        <v>0</v>
      </c>
      <c r="E538" s="16">
        <f t="shared" si="12"/>
        <v>0</v>
      </c>
    </row>
    <row r="539" spans="1:5" s="30" customFormat="1" ht="11.25">
      <c r="A539" s="1">
        <v>890000</v>
      </c>
      <c r="B539" s="4" t="s">
        <v>468</v>
      </c>
      <c r="C539" s="4">
        <f>+C540</f>
        <v>0</v>
      </c>
      <c r="D539" s="4">
        <f>+D540</f>
        <v>-622509</v>
      </c>
      <c r="E539" s="4">
        <f t="shared" si="12"/>
        <v>-622509</v>
      </c>
    </row>
    <row r="540" spans="1:5" ht="11.25">
      <c r="A540" s="1">
        <v>891500</v>
      </c>
      <c r="B540" s="4" t="s">
        <v>469</v>
      </c>
      <c r="C540" s="4">
        <f>SUM(C541:C543)</f>
        <v>0</v>
      </c>
      <c r="D540" s="4">
        <f>SUM(D541:D543)</f>
        <v>-622509</v>
      </c>
      <c r="E540" s="4">
        <f t="shared" si="12"/>
        <v>-622509</v>
      </c>
    </row>
    <row r="541" spans="1:5" ht="11.25">
      <c r="A541" s="1">
        <v>891506</v>
      </c>
      <c r="B541" s="16" t="s">
        <v>470</v>
      </c>
      <c r="C541" s="16">
        <v>0</v>
      </c>
      <c r="D541" s="16">
        <f>-D532</f>
        <v>-572980</v>
      </c>
      <c r="E541" s="16">
        <f t="shared" si="12"/>
        <v>-572980</v>
      </c>
    </row>
    <row r="542" spans="1:5" ht="11.25">
      <c r="A542" s="1">
        <v>891507</v>
      </c>
      <c r="B542" s="16" t="s">
        <v>471</v>
      </c>
      <c r="C542" s="16">
        <v>0</v>
      </c>
      <c r="D542" s="16">
        <v>-49529</v>
      </c>
      <c r="E542" s="16">
        <f t="shared" si="12"/>
        <v>-49529</v>
      </c>
    </row>
    <row r="543" spans="1:5" ht="11.25">
      <c r="A543" s="1">
        <v>891590</v>
      </c>
      <c r="B543" s="16" t="s">
        <v>472</v>
      </c>
      <c r="C543" s="16">
        <v>0</v>
      </c>
      <c r="D543" s="16">
        <v>0</v>
      </c>
      <c r="E543" s="16">
        <f t="shared" si="12"/>
        <v>0</v>
      </c>
    </row>
    <row r="544" spans="1:5" ht="11.25">
      <c r="A544" s="1">
        <v>900000</v>
      </c>
      <c r="B544" s="4" t="s">
        <v>473</v>
      </c>
      <c r="C544" s="4">
        <f>+C545+C552+C556</f>
        <v>0</v>
      </c>
      <c r="D544" s="4">
        <f>+D545+D552+D556</f>
        <v>0</v>
      </c>
      <c r="E544" s="4">
        <f t="shared" si="12"/>
        <v>0</v>
      </c>
    </row>
    <row r="545" spans="1:5" ht="11.25">
      <c r="A545" s="1">
        <v>910000</v>
      </c>
      <c r="B545" s="4" t="s">
        <v>474</v>
      </c>
      <c r="C545" s="4">
        <f>+C546+C548+C550</f>
        <v>0</v>
      </c>
      <c r="D545" s="4">
        <f>+D546+D548+D550</f>
        <v>564037693</v>
      </c>
      <c r="E545" s="4">
        <f t="shared" si="12"/>
        <v>564037693</v>
      </c>
    </row>
    <row r="546" spans="1:5" ht="11.25">
      <c r="A546" s="1">
        <v>912000</v>
      </c>
      <c r="B546" s="4" t="s">
        <v>475</v>
      </c>
      <c r="C546" s="4">
        <f>+C547</f>
        <v>0</v>
      </c>
      <c r="D546" s="4">
        <f>+D547</f>
        <v>160771820</v>
      </c>
      <c r="E546" s="4">
        <f t="shared" si="12"/>
        <v>160771820</v>
      </c>
    </row>
    <row r="547" spans="1:5" ht="11.25">
      <c r="A547" s="1">
        <v>912002</v>
      </c>
      <c r="B547" s="16" t="s">
        <v>476</v>
      </c>
      <c r="C547" s="16">
        <v>0</v>
      </c>
      <c r="D547" s="16">
        <v>160771820</v>
      </c>
      <c r="E547" s="16">
        <f t="shared" si="12"/>
        <v>160771820</v>
      </c>
    </row>
    <row r="548" spans="1:5" ht="11.25">
      <c r="A548" s="1">
        <v>913500</v>
      </c>
      <c r="B548" s="4" t="s">
        <v>477</v>
      </c>
      <c r="C548" s="4">
        <f>SUM(C549)</f>
        <v>0</v>
      </c>
      <c r="D548" s="4">
        <f>SUM(D549)</f>
        <v>403265873</v>
      </c>
      <c r="E548" s="4">
        <f t="shared" si="12"/>
        <v>403265873</v>
      </c>
    </row>
    <row r="549" spans="1:5" ht="11.25">
      <c r="A549" s="1">
        <v>913503</v>
      </c>
      <c r="B549" s="16" t="s">
        <v>478</v>
      </c>
      <c r="C549" s="16">
        <v>0</v>
      </c>
      <c r="D549" s="16">
        <v>403265873</v>
      </c>
      <c r="E549" s="16">
        <f t="shared" si="12"/>
        <v>403265873</v>
      </c>
    </row>
    <row r="550" spans="1:5" ht="11.25">
      <c r="A550" s="1">
        <v>919000</v>
      </c>
      <c r="B550" s="4" t="s">
        <v>479</v>
      </c>
      <c r="C550" s="4">
        <f>+C551</f>
        <v>0</v>
      </c>
      <c r="D550" s="4">
        <f>+D551</f>
        <v>0</v>
      </c>
      <c r="E550" s="4">
        <f t="shared" si="12"/>
        <v>0</v>
      </c>
    </row>
    <row r="551" spans="1:5" ht="11.25">
      <c r="A551" s="1">
        <v>919090</v>
      </c>
      <c r="B551" s="16" t="s">
        <v>480</v>
      </c>
      <c r="C551" s="16">
        <v>0</v>
      </c>
      <c r="D551" s="16">
        <v>0</v>
      </c>
      <c r="E551" s="16">
        <f t="shared" si="12"/>
        <v>0</v>
      </c>
    </row>
    <row r="552" spans="1:5" ht="11.25">
      <c r="A552" s="1">
        <v>930000</v>
      </c>
      <c r="B552" s="4" t="s">
        <v>481</v>
      </c>
      <c r="C552" s="4">
        <f>+C553</f>
        <v>0</v>
      </c>
      <c r="D552" s="4">
        <f>+D553</f>
        <v>0</v>
      </c>
      <c r="E552" s="4">
        <f t="shared" si="12"/>
        <v>0</v>
      </c>
    </row>
    <row r="553" spans="1:5" ht="11.25">
      <c r="A553" s="1">
        <v>939000</v>
      </c>
      <c r="B553" s="4" t="s">
        <v>482</v>
      </c>
      <c r="C553" s="4">
        <f>SUM(C554:C555)</f>
        <v>0</v>
      </c>
      <c r="D553" s="4">
        <f>SUM(D554:D555)</f>
        <v>0</v>
      </c>
      <c r="E553" s="4">
        <f t="shared" si="12"/>
        <v>0</v>
      </c>
    </row>
    <row r="554" spans="1:5" ht="11.25">
      <c r="A554" s="1">
        <v>939002</v>
      </c>
      <c r="B554" s="16" t="s">
        <v>483</v>
      </c>
      <c r="C554" s="16">
        <v>0</v>
      </c>
      <c r="D554" s="16">
        <v>0</v>
      </c>
      <c r="E554" s="16">
        <f t="shared" si="12"/>
        <v>0</v>
      </c>
    </row>
    <row r="555" spans="1:5" ht="11.25">
      <c r="A555" s="1">
        <v>939090</v>
      </c>
      <c r="B555" s="16" t="s">
        <v>484</v>
      </c>
      <c r="C555" s="16">
        <v>0</v>
      </c>
      <c r="D555" s="16">
        <v>0</v>
      </c>
      <c r="E555" s="16">
        <f t="shared" si="12"/>
        <v>0</v>
      </c>
    </row>
    <row r="556" spans="1:5" ht="11.25">
      <c r="A556" s="1">
        <v>990000</v>
      </c>
      <c r="B556" s="4" t="s">
        <v>485</v>
      </c>
      <c r="C556" s="4">
        <f>+C557+C561</f>
        <v>0</v>
      </c>
      <c r="D556" s="4">
        <f>+D557+D561</f>
        <v>-564037693</v>
      </c>
      <c r="E556" s="4">
        <f t="shared" si="12"/>
        <v>-564037693</v>
      </c>
    </row>
    <row r="557" spans="1:5" ht="11.25">
      <c r="A557" s="1">
        <v>990500</v>
      </c>
      <c r="B557" s="4" t="s">
        <v>486</v>
      </c>
      <c r="C557" s="4">
        <f>SUM(C558:C560)</f>
        <v>0</v>
      </c>
      <c r="D557" s="4">
        <f>SUM(D558:D560)</f>
        <v>-564037693</v>
      </c>
      <c r="E557" s="4">
        <f t="shared" si="12"/>
        <v>-564037693</v>
      </c>
    </row>
    <row r="558" spans="1:5" ht="11.25">
      <c r="A558" s="1">
        <v>990505</v>
      </c>
      <c r="B558" s="16" t="s">
        <v>487</v>
      </c>
      <c r="C558" s="16">
        <v>0</v>
      </c>
      <c r="D558" s="16">
        <v>-160771820</v>
      </c>
      <c r="E558" s="16">
        <f t="shared" si="12"/>
        <v>-160771820</v>
      </c>
    </row>
    <row r="559" spans="1:5" ht="11.25">
      <c r="A559" s="1">
        <v>990508</v>
      </c>
      <c r="B559" s="16" t="s">
        <v>488</v>
      </c>
      <c r="C559" s="16">
        <f>-C548</f>
        <v>0</v>
      </c>
      <c r="D559" s="16">
        <v>-403265873</v>
      </c>
      <c r="E559" s="16">
        <f t="shared" si="12"/>
        <v>-403265873</v>
      </c>
    </row>
    <row r="560" spans="1:5" ht="11.25">
      <c r="A560" s="1">
        <v>990590</v>
      </c>
      <c r="B560" s="16" t="s">
        <v>484</v>
      </c>
      <c r="C560" s="16">
        <v>0</v>
      </c>
      <c r="D560" s="16">
        <v>0</v>
      </c>
      <c r="E560" s="16">
        <f t="shared" si="12"/>
        <v>0</v>
      </c>
    </row>
    <row r="561" spans="1:5" ht="11.25">
      <c r="A561" s="1">
        <v>991500</v>
      </c>
      <c r="B561" s="4" t="s">
        <v>486</v>
      </c>
      <c r="C561" s="4">
        <f>C562</f>
        <v>0</v>
      </c>
      <c r="D561" s="4">
        <f>D562</f>
        <v>0</v>
      </c>
      <c r="E561" s="4">
        <f t="shared" si="12"/>
        <v>0</v>
      </c>
    </row>
    <row r="562" spans="1:5" ht="11.25">
      <c r="A562" s="1">
        <v>991590</v>
      </c>
      <c r="B562" s="16" t="s">
        <v>484</v>
      </c>
      <c r="C562" s="16">
        <f>-C555-C554</f>
        <v>0</v>
      </c>
      <c r="D562" s="16">
        <v>0</v>
      </c>
      <c r="E562" s="16">
        <f t="shared" si="12"/>
        <v>0</v>
      </c>
    </row>
    <row r="563" spans="1:5" ht="11.25">
      <c r="A563" s="39">
        <v>0</v>
      </c>
      <c r="B563" s="39" t="s">
        <v>489</v>
      </c>
      <c r="C563" s="4">
        <f>+C564+C679</f>
        <v>0</v>
      </c>
      <c r="D563" s="4">
        <f>+D564+D679</f>
        <v>0</v>
      </c>
      <c r="E563" s="4">
        <f t="shared" si="12"/>
        <v>0</v>
      </c>
    </row>
    <row r="564" spans="1:5" ht="11.25">
      <c r="A564" s="39">
        <v>30000</v>
      </c>
      <c r="B564" s="23" t="s">
        <v>490</v>
      </c>
      <c r="C564" s="4">
        <f>+C565+C584+C603+C622+C641+C660</f>
        <v>0</v>
      </c>
      <c r="D564" s="4">
        <f>+D565+D584+D603+D622+D641+D660</f>
        <v>0</v>
      </c>
      <c r="E564" s="4">
        <f t="shared" si="12"/>
        <v>0</v>
      </c>
    </row>
    <row r="565" spans="1:5" ht="11.25">
      <c r="A565" s="39">
        <v>30500</v>
      </c>
      <c r="B565" s="4" t="s">
        <v>491</v>
      </c>
      <c r="C565" s="4">
        <f>SUM(C566:C582)</f>
        <v>0</v>
      </c>
      <c r="D565" s="4">
        <f>SUM(D566:D583)</f>
        <v>-10835710661</v>
      </c>
      <c r="E565" s="4">
        <f t="shared" si="12"/>
        <v>-10835710661</v>
      </c>
    </row>
    <row r="566" spans="1:5" ht="11.25">
      <c r="A566" s="39">
        <v>30511</v>
      </c>
      <c r="B566" s="16" t="s">
        <v>492</v>
      </c>
      <c r="C566" s="16">
        <v>0</v>
      </c>
      <c r="D566" s="16">
        <v>-11148658</v>
      </c>
      <c r="E566" s="16">
        <f t="shared" si="12"/>
        <v>-11148658</v>
      </c>
    </row>
    <row r="567" spans="1:5" ht="11.25">
      <c r="A567" s="39">
        <v>30512</v>
      </c>
      <c r="B567" s="16" t="s">
        <v>493</v>
      </c>
      <c r="C567" s="16">
        <v>0</v>
      </c>
      <c r="D567" s="16">
        <v>-2596392</v>
      </c>
      <c r="E567" s="16">
        <f t="shared" si="12"/>
        <v>-2596392</v>
      </c>
    </row>
    <row r="568" spans="1:5" ht="11.25">
      <c r="A568" s="39">
        <v>30513</v>
      </c>
      <c r="B568" s="16" t="s">
        <v>494</v>
      </c>
      <c r="C568" s="16">
        <v>0</v>
      </c>
      <c r="D568" s="16">
        <v>-1238535</v>
      </c>
      <c r="E568" s="16">
        <f t="shared" si="12"/>
        <v>-1238535</v>
      </c>
    </row>
    <row r="569" spans="1:5" ht="11.25">
      <c r="A569" s="39">
        <v>30514</v>
      </c>
      <c r="B569" s="16" t="s">
        <v>495</v>
      </c>
      <c r="C569" s="16">
        <v>0</v>
      </c>
      <c r="D569" s="16">
        <v>-1990118</v>
      </c>
      <c r="E569" s="16">
        <f t="shared" si="12"/>
        <v>-1990118</v>
      </c>
    </row>
    <row r="570" spans="1:5" ht="11.25">
      <c r="A570" s="39">
        <v>30515</v>
      </c>
      <c r="B570" s="16" t="s">
        <v>496</v>
      </c>
      <c r="C570" s="16">
        <v>0</v>
      </c>
      <c r="D570" s="16">
        <v>-1315651</v>
      </c>
      <c r="E570" s="16">
        <f t="shared" si="12"/>
        <v>-1315651</v>
      </c>
    </row>
    <row r="571" spans="1:5" ht="11.25">
      <c r="A571" s="39">
        <v>30516</v>
      </c>
      <c r="B571" s="16" t="s">
        <v>497</v>
      </c>
      <c r="C571" s="16">
        <v>0</v>
      </c>
      <c r="D571" s="16">
        <v>-2797939</v>
      </c>
      <c r="E571" s="16">
        <f t="shared" si="12"/>
        <v>-2797939</v>
      </c>
    </row>
    <row r="572" spans="1:5" ht="11.25">
      <c r="A572" s="39">
        <v>30517</v>
      </c>
      <c r="B572" s="16" t="s">
        <v>498</v>
      </c>
      <c r="C572" s="16">
        <v>0</v>
      </c>
      <c r="D572" s="16">
        <v>-86500</v>
      </c>
      <c r="E572" s="16">
        <f t="shared" si="12"/>
        <v>-86500</v>
      </c>
    </row>
    <row r="573" spans="1:5" ht="11.25">
      <c r="A573" s="39">
        <v>30518</v>
      </c>
      <c r="B573" s="16" t="s">
        <v>499</v>
      </c>
      <c r="C573" s="16">
        <v>0</v>
      </c>
      <c r="D573" s="16">
        <v>0</v>
      </c>
      <c r="E573" s="16">
        <f t="shared" si="12"/>
        <v>0</v>
      </c>
    </row>
    <row r="574" spans="1:5" ht="11.25">
      <c r="A574" s="39" t="s">
        <v>500</v>
      </c>
      <c r="B574" s="16" t="s">
        <v>501</v>
      </c>
      <c r="C574" s="16">
        <v>0</v>
      </c>
      <c r="D574" s="16">
        <v>-3229862</v>
      </c>
      <c r="E574" s="16">
        <f t="shared" si="12"/>
        <v>-3229862</v>
      </c>
    </row>
    <row r="575" spans="1:5" ht="11.25">
      <c r="A575" s="39">
        <v>30521</v>
      </c>
      <c r="B575" s="16" t="s">
        <v>502</v>
      </c>
      <c r="C575" s="16">
        <v>0</v>
      </c>
      <c r="D575" s="16">
        <v>-692559403</v>
      </c>
      <c r="E575" s="16">
        <f t="shared" si="12"/>
        <v>-692559403</v>
      </c>
    </row>
    <row r="576" spans="1:5" ht="11.25">
      <c r="A576" s="39">
        <v>30532</v>
      </c>
      <c r="B576" s="16" t="s">
        <v>503</v>
      </c>
      <c r="C576" s="16">
        <v>0</v>
      </c>
      <c r="D576" s="16">
        <v>-542930344</v>
      </c>
      <c r="E576" s="16">
        <f t="shared" si="12"/>
        <v>-542930344</v>
      </c>
    </row>
    <row r="577" spans="1:5" ht="11.25">
      <c r="A577" s="39">
        <v>30534</v>
      </c>
      <c r="B577" s="16" t="s">
        <v>504</v>
      </c>
      <c r="C577" s="16">
        <v>0</v>
      </c>
      <c r="D577" s="16">
        <v>0</v>
      </c>
      <c r="E577" s="16">
        <f aca="true" t="shared" si="14" ref="E577:E640">+C577+D577</f>
        <v>0</v>
      </c>
    </row>
    <row r="578" spans="1:5" ht="11.25">
      <c r="A578" s="39">
        <v>30538</v>
      </c>
      <c r="B578" s="16" t="s">
        <v>505</v>
      </c>
      <c r="C578" s="16">
        <v>0</v>
      </c>
      <c r="D578" s="16">
        <v>-1437381660</v>
      </c>
      <c r="E578" s="16">
        <f t="shared" si="14"/>
        <v>-1437381660</v>
      </c>
    </row>
    <row r="579" spans="1:5" ht="11.25">
      <c r="A579" s="39">
        <v>30543</v>
      </c>
      <c r="B579" s="16" t="s">
        <v>506</v>
      </c>
      <c r="C579" s="16">
        <v>0</v>
      </c>
      <c r="D579" s="16">
        <v>-6160975</v>
      </c>
      <c r="E579" s="16">
        <f t="shared" si="14"/>
        <v>-6160975</v>
      </c>
    </row>
    <row r="580" spans="1:5" ht="11.25">
      <c r="A580" s="39">
        <v>30544</v>
      </c>
      <c r="B580" s="16" t="s">
        <v>507</v>
      </c>
      <c r="C580" s="16">
        <v>0</v>
      </c>
      <c r="D580" s="16">
        <v>-1078619</v>
      </c>
      <c r="E580" s="16">
        <f t="shared" si="14"/>
        <v>-1078619</v>
      </c>
    </row>
    <row r="581" spans="1:5" ht="11.25">
      <c r="A581" s="39">
        <v>30546</v>
      </c>
      <c r="B581" s="16" t="s">
        <v>508</v>
      </c>
      <c r="C581" s="16">
        <v>0</v>
      </c>
      <c r="D581" s="16">
        <v>-8016728767</v>
      </c>
      <c r="E581" s="16">
        <f t="shared" si="14"/>
        <v>-8016728767</v>
      </c>
    </row>
    <row r="582" spans="1:5" ht="11.25">
      <c r="A582" s="39">
        <v>30558</v>
      </c>
      <c r="B582" s="16" t="s">
        <v>509</v>
      </c>
      <c r="C582" s="16">
        <v>0</v>
      </c>
      <c r="D582" s="16">
        <v>-114467238</v>
      </c>
      <c r="E582" s="16">
        <f t="shared" si="14"/>
        <v>-114467238</v>
      </c>
    </row>
    <row r="583" spans="1:5" ht="11.25">
      <c r="A583" s="39">
        <v>30591</v>
      </c>
      <c r="B583" s="16" t="s">
        <v>510</v>
      </c>
      <c r="C583" s="16">
        <v>0</v>
      </c>
      <c r="D583" s="16">
        <v>0</v>
      </c>
      <c r="E583" s="16">
        <f t="shared" si="14"/>
        <v>0</v>
      </c>
    </row>
    <row r="584" spans="1:5" ht="11.25">
      <c r="A584" s="39">
        <v>31000</v>
      </c>
      <c r="B584" s="4" t="s">
        <v>511</v>
      </c>
      <c r="C584" s="4">
        <f>SUM(C585:C601)</f>
        <v>0</v>
      </c>
      <c r="D584" s="4">
        <f>SUM(D585:D602)</f>
        <v>2454924220</v>
      </c>
      <c r="E584" s="4">
        <f t="shared" si="14"/>
        <v>2454924220</v>
      </c>
    </row>
    <row r="585" spans="1:5" ht="11.25">
      <c r="A585" s="39">
        <v>31011</v>
      </c>
      <c r="B585" s="16" t="s">
        <v>492</v>
      </c>
      <c r="C585" s="16">
        <v>0</v>
      </c>
      <c r="D585" s="16">
        <v>796601</v>
      </c>
      <c r="E585" s="16">
        <f t="shared" si="14"/>
        <v>796601</v>
      </c>
    </row>
    <row r="586" spans="1:5" ht="11.25">
      <c r="A586" s="39">
        <v>31012</v>
      </c>
      <c r="B586" s="16" t="s">
        <v>493</v>
      </c>
      <c r="C586" s="16">
        <v>0</v>
      </c>
      <c r="D586" s="16">
        <v>2384606</v>
      </c>
      <c r="E586" s="16">
        <f t="shared" si="14"/>
        <v>2384606</v>
      </c>
    </row>
    <row r="587" spans="1:5" ht="11.25">
      <c r="A587" s="39">
        <v>31013</v>
      </c>
      <c r="B587" s="16" t="s">
        <v>494</v>
      </c>
      <c r="C587" s="16">
        <v>0</v>
      </c>
      <c r="D587" s="16">
        <v>107626</v>
      </c>
      <c r="E587" s="16">
        <f t="shared" si="14"/>
        <v>107626</v>
      </c>
    </row>
    <row r="588" spans="1:5" ht="11.25">
      <c r="A588" s="39">
        <v>31014</v>
      </c>
      <c r="B588" s="16" t="s">
        <v>495</v>
      </c>
      <c r="C588" s="16">
        <v>0</v>
      </c>
      <c r="D588" s="16">
        <v>130358</v>
      </c>
      <c r="E588" s="16">
        <f t="shared" si="14"/>
        <v>130358</v>
      </c>
    </row>
    <row r="589" spans="1:5" ht="11.25">
      <c r="A589" s="39">
        <v>31015</v>
      </c>
      <c r="B589" s="16" t="s">
        <v>496</v>
      </c>
      <c r="C589" s="16">
        <v>0</v>
      </c>
      <c r="D589" s="16">
        <v>1256043</v>
      </c>
      <c r="E589" s="16">
        <f t="shared" si="14"/>
        <v>1256043</v>
      </c>
    </row>
    <row r="590" spans="1:5" ht="11.25">
      <c r="A590" s="39">
        <v>31016</v>
      </c>
      <c r="B590" s="16" t="s">
        <v>512</v>
      </c>
      <c r="C590" s="16">
        <v>0</v>
      </c>
      <c r="D590" s="16">
        <v>2256731</v>
      </c>
      <c r="E590" s="16">
        <f t="shared" si="14"/>
        <v>2256731</v>
      </c>
    </row>
    <row r="591" spans="1:5" ht="11.25">
      <c r="A591" s="39">
        <v>31017</v>
      </c>
      <c r="B591" s="16" t="s">
        <v>498</v>
      </c>
      <c r="C591" s="16">
        <v>0</v>
      </c>
      <c r="D591" s="16">
        <v>77164</v>
      </c>
      <c r="E591" s="16">
        <f t="shared" si="14"/>
        <v>77164</v>
      </c>
    </row>
    <row r="592" spans="1:5" ht="11.25">
      <c r="A592" s="39">
        <v>31018</v>
      </c>
      <c r="B592" s="16" t="s">
        <v>499</v>
      </c>
      <c r="C592" s="16">
        <v>0</v>
      </c>
      <c r="D592" s="16">
        <v>0</v>
      </c>
      <c r="E592" s="16">
        <f t="shared" si="14"/>
        <v>0</v>
      </c>
    </row>
    <row r="593" spans="1:5" ht="11.25">
      <c r="A593" s="39">
        <v>31020</v>
      </c>
      <c r="B593" s="16" t="s">
        <v>501</v>
      </c>
      <c r="C593" s="16">
        <v>0</v>
      </c>
      <c r="D593" s="16">
        <v>3229862</v>
      </c>
      <c r="E593" s="16">
        <f t="shared" si="14"/>
        <v>3229862</v>
      </c>
    </row>
    <row r="594" spans="1:5" ht="11.25">
      <c r="A594" s="39">
        <v>31021</v>
      </c>
      <c r="B594" s="16" t="s">
        <v>502</v>
      </c>
      <c r="C594" s="16">
        <v>0</v>
      </c>
      <c r="D594" s="16">
        <v>2093813</v>
      </c>
      <c r="E594" s="16">
        <f t="shared" si="14"/>
        <v>2093813</v>
      </c>
    </row>
    <row r="595" spans="1:5" ht="11.25">
      <c r="A595" s="39">
        <v>31032</v>
      </c>
      <c r="B595" s="16" t="s">
        <v>503</v>
      </c>
      <c r="C595" s="16">
        <v>0</v>
      </c>
      <c r="D595" s="16">
        <v>52983100</v>
      </c>
      <c r="E595" s="16">
        <f t="shared" si="14"/>
        <v>52983100</v>
      </c>
    </row>
    <row r="596" spans="1:5" ht="11.25">
      <c r="A596" s="39">
        <v>31034</v>
      </c>
      <c r="B596" s="16" t="s">
        <v>504</v>
      </c>
      <c r="C596" s="16">
        <v>0</v>
      </c>
      <c r="D596" s="16">
        <v>0</v>
      </c>
      <c r="E596" s="16">
        <f t="shared" si="14"/>
        <v>0</v>
      </c>
    </row>
    <row r="597" spans="1:5" ht="11.25">
      <c r="A597" s="39">
        <v>31038</v>
      </c>
      <c r="B597" s="16" t="s">
        <v>505</v>
      </c>
      <c r="C597" s="16">
        <v>0</v>
      </c>
      <c r="D597" s="16">
        <v>583260260</v>
      </c>
      <c r="E597" s="16">
        <f t="shared" si="14"/>
        <v>583260260</v>
      </c>
    </row>
    <row r="598" spans="1:5" ht="11.25">
      <c r="A598" s="39">
        <v>31043</v>
      </c>
      <c r="B598" s="16" t="s">
        <v>513</v>
      </c>
      <c r="C598" s="16">
        <v>0</v>
      </c>
      <c r="D598" s="16">
        <v>2645785</v>
      </c>
      <c r="E598" s="16">
        <f t="shared" si="14"/>
        <v>2645785</v>
      </c>
    </row>
    <row r="599" spans="1:5" ht="11.25">
      <c r="A599" s="39">
        <v>31044</v>
      </c>
      <c r="B599" s="16" t="s">
        <v>514</v>
      </c>
      <c r="C599" s="16">
        <v>0</v>
      </c>
      <c r="D599" s="16">
        <v>7293</v>
      </c>
      <c r="E599" s="16">
        <f t="shared" si="14"/>
        <v>7293</v>
      </c>
    </row>
    <row r="600" spans="1:5" ht="11.25">
      <c r="A600" s="39">
        <v>31046</v>
      </c>
      <c r="B600" s="16" t="s">
        <v>508</v>
      </c>
      <c r="C600" s="16">
        <v>0</v>
      </c>
      <c r="D600" s="16">
        <v>1714995911</v>
      </c>
      <c r="E600" s="16">
        <f t="shared" si="14"/>
        <v>1714995911</v>
      </c>
    </row>
    <row r="601" spans="1:5" ht="11.25">
      <c r="A601" s="39">
        <v>31058</v>
      </c>
      <c r="B601" s="16" t="s">
        <v>515</v>
      </c>
      <c r="C601" s="16">
        <v>0</v>
      </c>
      <c r="D601" s="16">
        <v>88699067</v>
      </c>
      <c r="E601" s="16">
        <f t="shared" si="14"/>
        <v>88699067</v>
      </c>
    </row>
    <row r="602" spans="1:5" ht="11.25">
      <c r="A602" s="39">
        <v>31091</v>
      </c>
      <c r="B602" s="16" t="s">
        <v>510</v>
      </c>
      <c r="C602" s="16">
        <v>0</v>
      </c>
      <c r="D602" s="16">
        <v>0</v>
      </c>
      <c r="E602" s="16">
        <f t="shared" si="14"/>
        <v>0</v>
      </c>
    </row>
    <row r="603" spans="1:5" ht="11.25">
      <c r="A603" s="39">
        <v>31200</v>
      </c>
      <c r="B603" s="4" t="s">
        <v>516</v>
      </c>
      <c r="C603" s="4">
        <f>SUM(C604:C619)</f>
        <v>0</v>
      </c>
      <c r="D603" s="4">
        <f>SUM(D604:D621)</f>
        <v>5293038772</v>
      </c>
      <c r="E603" s="4">
        <f t="shared" si="14"/>
        <v>5293038772</v>
      </c>
    </row>
    <row r="604" spans="1:5" ht="11.25">
      <c r="A604" s="39">
        <v>31211</v>
      </c>
      <c r="B604" s="16" t="s">
        <v>492</v>
      </c>
      <c r="C604" s="16">
        <v>0</v>
      </c>
      <c r="D604" s="16">
        <v>8536694</v>
      </c>
      <c r="E604" s="16">
        <f t="shared" si="14"/>
        <v>8536694</v>
      </c>
    </row>
    <row r="605" spans="1:5" ht="11.25">
      <c r="A605" s="39">
        <v>31212</v>
      </c>
      <c r="B605" s="16" t="s">
        <v>493</v>
      </c>
      <c r="C605" s="16">
        <v>0</v>
      </c>
      <c r="D605" s="16">
        <v>68702</v>
      </c>
      <c r="E605" s="16">
        <f t="shared" si="14"/>
        <v>68702</v>
      </c>
    </row>
    <row r="606" spans="1:5" ht="11.25">
      <c r="A606" s="39">
        <v>31213</v>
      </c>
      <c r="B606" s="16" t="s">
        <v>517</v>
      </c>
      <c r="C606" s="16">
        <v>0</v>
      </c>
      <c r="D606" s="16">
        <v>856173</v>
      </c>
      <c r="E606" s="16">
        <f t="shared" si="14"/>
        <v>856173</v>
      </c>
    </row>
    <row r="607" spans="1:5" ht="11.25">
      <c r="A607" s="39">
        <v>31214</v>
      </c>
      <c r="B607" s="16" t="s">
        <v>518</v>
      </c>
      <c r="C607" s="16">
        <v>0</v>
      </c>
      <c r="D607" s="16">
        <v>1469659</v>
      </c>
      <c r="E607" s="16">
        <f t="shared" si="14"/>
        <v>1469659</v>
      </c>
    </row>
    <row r="608" spans="1:5" ht="11.25">
      <c r="A608" s="39">
        <v>31215</v>
      </c>
      <c r="B608" s="16" t="s">
        <v>496</v>
      </c>
      <c r="C608" s="16">
        <v>0</v>
      </c>
      <c r="D608" s="16">
        <v>13015</v>
      </c>
      <c r="E608" s="16">
        <f t="shared" si="14"/>
        <v>13015</v>
      </c>
    </row>
    <row r="609" spans="1:5" ht="11.25">
      <c r="A609" s="39">
        <v>31216</v>
      </c>
      <c r="B609" s="16" t="s">
        <v>497</v>
      </c>
      <c r="C609" s="16">
        <v>0</v>
      </c>
      <c r="D609" s="16">
        <v>289403</v>
      </c>
      <c r="E609" s="16">
        <f t="shared" si="14"/>
        <v>289403</v>
      </c>
    </row>
    <row r="610" spans="1:5" ht="11.25">
      <c r="A610" s="39">
        <v>31217</v>
      </c>
      <c r="B610" s="16" t="s">
        <v>519</v>
      </c>
      <c r="C610" s="16">
        <v>0</v>
      </c>
      <c r="D610" s="16">
        <v>625</v>
      </c>
      <c r="E610" s="16">
        <f t="shared" si="14"/>
        <v>625</v>
      </c>
    </row>
    <row r="611" spans="1:5" ht="11.25">
      <c r="A611" s="39">
        <v>31218</v>
      </c>
      <c r="B611" s="16" t="s">
        <v>499</v>
      </c>
      <c r="C611" s="16">
        <v>0</v>
      </c>
      <c r="D611" s="16">
        <v>0</v>
      </c>
      <c r="E611" s="16">
        <f t="shared" si="14"/>
        <v>0</v>
      </c>
    </row>
    <row r="612" spans="1:5" ht="11.25">
      <c r="A612" s="39">
        <v>31220</v>
      </c>
      <c r="B612" s="16" t="s">
        <v>501</v>
      </c>
      <c r="C612" s="16">
        <v>0</v>
      </c>
      <c r="D612" s="16">
        <v>0</v>
      </c>
      <c r="E612" s="16">
        <f t="shared" si="14"/>
        <v>0</v>
      </c>
    </row>
    <row r="613" spans="1:5" ht="11.25">
      <c r="A613" s="39">
        <v>31221</v>
      </c>
      <c r="B613" s="16" t="s">
        <v>520</v>
      </c>
      <c r="C613" s="16">
        <v>0</v>
      </c>
      <c r="D613" s="16">
        <v>511023940</v>
      </c>
      <c r="E613" s="16">
        <f t="shared" si="14"/>
        <v>511023940</v>
      </c>
    </row>
    <row r="614" spans="1:5" ht="11.25">
      <c r="A614" s="39">
        <v>31232</v>
      </c>
      <c r="B614" s="16" t="s">
        <v>521</v>
      </c>
      <c r="C614" s="16">
        <v>0</v>
      </c>
      <c r="D614" s="16">
        <v>362565309</v>
      </c>
      <c r="E614" s="16">
        <f t="shared" si="14"/>
        <v>362565309</v>
      </c>
    </row>
    <row r="615" spans="1:5" ht="11.25">
      <c r="A615" s="39">
        <v>31234</v>
      </c>
      <c r="B615" s="16" t="s">
        <v>522</v>
      </c>
      <c r="C615" s="16">
        <v>0</v>
      </c>
      <c r="D615" s="16">
        <v>0</v>
      </c>
      <c r="E615" s="16">
        <f t="shared" si="14"/>
        <v>0</v>
      </c>
    </row>
    <row r="616" spans="1:5" ht="11.25">
      <c r="A616" s="39">
        <v>31238</v>
      </c>
      <c r="B616" s="16" t="s">
        <v>505</v>
      </c>
      <c r="C616" s="16">
        <v>0</v>
      </c>
      <c r="D616" s="16">
        <v>616874946</v>
      </c>
      <c r="E616" s="16">
        <f t="shared" si="14"/>
        <v>616874946</v>
      </c>
    </row>
    <row r="617" spans="1:5" ht="11.25">
      <c r="A617" s="39">
        <v>31243</v>
      </c>
      <c r="B617" s="16" t="s">
        <v>513</v>
      </c>
      <c r="C617" s="16">
        <v>0</v>
      </c>
      <c r="D617" s="16">
        <v>2888095</v>
      </c>
      <c r="E617" s="16">
        <f t="shared" si="14"/>
        <v>2888095</v>
      </c>
    </row>
    <row r="618" spans="1:5" ht="11.25">
      <c r="A618" s="39">
        <v>31244</v>
      </c>
      <c r="B618" s="16" t="s">
        <v>514</v>
      </c>
      <c r="C618" s="16">
        <v>0</v>
      </c>
      <c r="D618" s="16">
        <v>928115</v>
      </c>
      <c r="E618" s="16">
        <f t="shared" si="14"/>
        <v>928115</v>
      </c>
    </row>
    <row r="619" spans="1:5" ht="11.25">
      <c r="A619" s="39">
        <v>31246</v>
      </c>
      <c r="B619" s="16" t="s">
        <v>508</v>
      </c>
      <c r="C619" s="16">
        <v>0</v>
      </c>
      <c r="D619" s="16">
        <v>3761980048</v>
      </c>
      <c r="E619" s="16">
        <f t="shared" si="14"/>
        <v>3761980048</v>
      </c>
    </row>
    <row r="620" spans="1:5" ht="11.25">
      <c r="A620" s="39">
        <v>31258</v>
      </c>
      <c r="B620" s="16" t="s">
        <v>523</v>
      </c>
      <c r="C620" s="16">
        <v>0</v>
      </c>
      <c r="D620" s="16">
        <v>25544048</v>
      </c>
      <c r="E620" s="16">
        <f t="shared" si="14"/>
        <v>25544048</v>
      </c>
    </row>
    <row r="621" spans="1:5" ht="11.25">
      <c r="A621" s="39">
        <v>31291</v>
      </c>
      <c r="B621" s="16" t="s">
        <v>510</v>
      </c>
      <c r="C621" s="16">
        <v>0</v>
      </c>
      <c r="D621" s="16">
        <v>0</v>
      </c>
      <c r="E621" s="16">
        <f t="shared" si="14"/>
        <v>0</v>
      </c>
    </row>
    <row r="622" spans="1:5" ht="11.25">
      <c r="A622" s="39">
        <v>31500</v>
      </c>
      <c r="B622" s="4" t="s">
        <v>524</v>
      </c>
      <c r="C622" s="4">
        <f>SUM(C623:C640)</f>
        <v>0</v>
      </c>
      <c r="D622" s="4">
        <f>SUM(D623:D640)</f>
        <v>1083694</v>
      </c>
      <c r="E622" s="4">
        <f t="shared" si="14"/>
        <v>1083694</v>
      </c>
    </row>
    <row r="623" spans="1:5" ht="11.25">
      <c r="A623" s="39">
        <v>31511</v>
      </c>
      <c r="B623" s="16" t="s">
        <v>492</v>
      </c>
      <c r="C623" s="16">
        <v>0</v>
      </c>
      <c r="D623" s="16">
        <v>4670</v>
      </c>
      <c r="E623" s="16">
        <f t="shared" si="14"/>
        <v>4670</v>
      </c>
    </row>
    <row r="624" spans="1:5" ht="11.25">
      <c r="A624" s="39">
        <v>31512</v>
      </c>
      <c r="B624" s="16" t="s">
        <v>493</v>
      </c>
      <c r="C624" s="16">
        <v>0</v>
      </c>
      <c r="D624" s="16">
        <v>100501</v>
      </c>
      <c r="E624" s="16">
        <f t="shared" si="14"/>
        <v>100501</v>
      </c>
    </row>
    <row r="625" spans="1:5" ht="11.25">
      <c r="A625" s="39">
        <v>31513</v>
      </c>
      <c r="B625" s="16" t="s">
        <v>525</v>
      </c>
      <c r="C625" s="16">
        <v>0</v>
      </c>
      <c r="D625" s="16">
        <v>0</v>
      </c>
      <c r="E625" s="16">
        <f t="shared" si="14"/>
        <v>0</v>
      </c>
    </row>
    <row r="626" spans="1:5" ht="11.25">
      <c r="A626" s="39">
        <v>31514</v>
      </c>
      <c r="B626" s="16" t="s">
        <v>526</v>
      </c>
      <c r="C626" s="16">
        <v>0</v>
      </c>
      <c r="D626" s="16">
        <v>0</v>
      </c>
      <c r="E626" s="16">
        <f t="shared" si="14"/>
        <v>0</v>
      </c>
    </row>
    <row r="627" spans="1:5" ht="11.25">
      <c r="A627" s="39">
        <v>31515</v>
      </c>
      <c r="B627" s="16" t="s">
        <v>496</v>
      </c>
      <c r="C627" s="16">
        <v>0</v>
      </c>
      <c r="D627" s="16">
        <v>37600</v>
      </c>
      <c r="E627" s="16">
        <f t="shared" si="14"/>
        <v>37600</v>
      </c>
    </row>
    <row r="628" spans="1:5" ht="11.25">
      <c r="A628" s="39">
        <v>31516</v>
      </c>
      <c r="B628" s="16" t="s">
        <v>527</v>
      </c>
      <c r="C628" s="16">
        <v>0</v>
      </c>
      <c r="D628" s="16">
        <v>60452</v>
      </c>
      <c r="E628" s="16">
        <f t="shared" si="14"/>
        <v>60452</v>
      </c>
    </row>
    <row r="629" spans="1:5" ht="11.25">
      <c r="A629" s="39">
        <v>31517</v>
      </c>
      <c r="B629" s="16" t="s">
        <v>498</v>
      </c>
      <c r="C629" s="16">
        <v>0</v>
      </c>
      <c r="D629" s="16">
        <v>1734</v>
      </c>
      <c r="E629" s="16">
        <f t="shared" si="14"/>
        <v>1734</v>
      </c>
    </row>
    <row r="630" spans="1:5" ht="11.25">
      <c r="A630" s="39">
        <v>31518</v>
      </c>
      <c r="B630" s="16" t="s">
        <v>528</v>
      </c>
      <c r="C630" s="16">
        <v>0</v>
      </c>
      <c r="D630" s="16">
        <v>0</v>
      </c>
      <c r="E630" s="16">
        <f t="shared" si="14"/>
        <v>0</v>
      </c>
    </row>
    <row r="631" spans="1:5" ht="11.25">
      <c r="A631" s="39">
        <v>31520</v>
      </c>
      <c r="B631" s="16" t="s">
        <v>501</v>
      </c>
      <c r="C631" s="16">
        <v>0</v>
      </c>
      <c r="D631" s="16">
        <v>0</v>
      </c>
      <c r="E631" s="16">
        <f t="shared" si="14"/>
        <v>0</v>
      </c>
    </row>
    <row r="632" spans="1:5" ht="11.25">
      <c r="A632" s="39">
        <v>31521</v>
      </c>
      <c r="B632" s="16" t="s">
        <v>529</v>
      </c>
      <c r="C632" s="16">
        <v>0</v>
      </c>
      <c r="D632" s="16">
        <v>5000</v>
      </c>
      <c r="E632" s="16">
        <f t="shared" si="14"/>
        <v>5000</v>
      </c>
    </row>
    <row r="633" spans="1:5" ht="11.25">
      <c r="A633" s="39">
        <v>31532</v>
      </c>
      <c r="B633" s="16" t="s">
        <v>530</v>
      </c>
      <c r="C633" s="16">
        <v>0</v>
      </c>
      <c r="D633" s="16">
        <v>0</v>
      </c>
      <c r="E633" s="16">
        <f t="shared" si="14"/>
        <v>0</v>
      </c>
    </row>
    <row r="634" spans="1:5" ht="11.25">
      <c r="A634" s="39">
        <v>31534</v>
      </c>
      <c r="B634" s="16" t="s">
        <v>504</v>
      </c>
      <c r="C634" s="16">
        <v>0</v>
      </c>
      <c r="D634" s="16">
        <v>0</v>
      </c>
      <c r="E634" s="16">
        <f t="shared" si="14"/>
        <v>0</v>
      </c>
    </row>
    <row r="635" spans="1:5" ht="11.25">
      <c r="A635" s="39">
        <v>31538</v>
      </c>
      <c r="B635" s="16" t="s">
        <v>531</v>
      </c>
      <c r="C635" s="16">
        <v>0</v>
      </c>
      <c r="D635" s="16">
        <v>0</v>
      </c>
      <c r="E635" s="16">
        <f t="shared" si="14"/>
        <v>0</v>
      </c>
    </row>
    <row r="636" spans="1:5" ht="11.25">
      <c r="A636" s="39">
        <v>31543</v>
      </c>
      <c r="B636" s="16" t="s">
        <v>513</v>
      </c>
      <c r="C636" s="16">
        <v>0</v>
      </c>
      <c r="D636" s="16">
        <v>627096</v>
      </c>
      <c r="E636" s="16">
        <f t="shared" si="14"/>
        <v>627096</v>
      </c>
    </row>
    <row r="637" spans="1:5" ht="11.25">
      <c r="A637" s="39">
        <v>31544</v>
      </c>
      <c r="B637" s="16" t="s">
        <v>532</v>
      </c>
      <c r="C637" s="16">
        <v>0</v>
      </c>
      <c r="D637" s="16">
        <v>0</v>
      </c>
      <c r="E637" s="16">
        <f t="shared" si="14"/>
        <v>0</v>
      </c>
    </row>
    <row r="638" spans="1:5" ht="11.25">
      <c r="A638" s="39">
        <v>31546</v>
      </c>
      <c r="B638" s="16" t="s">
        <v>533</v>
      </c>
      <c r="C638" s="16">
        <v>0</v>
      </c>
      <c r="D638" s="16">
        <v>22518</v>
      </c>
      <c r="E638" s="16">
        <f t="shared" si="14"/>
        <v>22518</v>
      </c>
    </row>
    <row r="639" spans="1:5" ht="11.25">
      <c r="A639" s="39">
        <v>31558</v>
      </c>
      <c r="B639" s="16" t="s">
        <v>509</v>
      </c>
      <c r="C639" s="16">
        <v>0</v>
      </c>
      <c r="D639" s="16">
        <v>224123</v>
      </c>
      <c r="E639" s="16">
        <f t="shared" si="14"/>
        <v>224123</v>
      </c>
    </row>
    <row r="640" spans="1:5" ht="11.25">
      <c r="A640" s="39">
        <v>31591</v>
      </c>
      <c r="B640" s="16" t="s">
        <v>510</v>
      </c>
      <c r="C640" s="16">
        <v>0</v>
      </c>
      <c r="D640" s="16">
        <v>0</v>
      </c>
      <c r="E640" s="16">
        <f t="shared" si="14"/>
        <v>0</v>
      </c>
    </row>
    <row r="641" spans="1:5" ht="11.25">
      <c r="A641" s="39">
        <v>32200</v>
      </c>
      <c r="B641" s="4" t="s">
        <v>534</v>
      </c>
      <c r="C641" s="4">
        <f>SUM(C642:C649)</f>
        <v>0</v>
      </c>
      <c r="D641" s="4">
        <f>SUM(D642:D659)</f>
        <v>682261550</v>
      </c>
      <c r="E641" s="4">
        <f aca="true" t="shared" si="15" ref="E641:E704">+C641+D641</f>
        <v>682261550</v>
      </c>
    </row>
    <row r="642" spans="1:5" ht="11.25">
      <c r="A642" s="39">
        <v>32211</v>
      </c>
      <c r="B642" s="16" t="s">
        <v>492</v>
      </c>
      <c r="C642" s="16">
        <v>0</v>
      </c>
      <c r="D642" s="16">
        <v>0</v>
      </c>
      <c r="E642" s="16">
        <f t="shared" si="15"/>
        <v>0</v>
      </c>
    </row>
    <row r="643" spans="1:5" ht="11.25">
      <c r="A643" s="39">
        <v>32212</v>
      </c>
      <c r="B643" s="16" t="s">
        <v>493</v>
      </c>
      <c r="C643" s="16">
        <v>0</v>
      </c>
      <c r="D643" s="16">
        <v>537</v>
      </c>
      <c r="E643" s="16">
        <f t="shared" si="15"/>
        <v>537</v>
      </c>
    </row>
    <row r="644" spans="1:5" ht="11.25">
      <c r="A644" s="39">
        <v>32213</v>
      </c>
      <c r="B644" s="16" t="s">
        <v>535</v>
      </c>
      <c r="C644" s="16">
        <v>0</v>
      </c>
      <c r="D644" s="16">
        <v>66361</v>
      </c>
      <c r="E644" s="16">
        <f t="shared" si="15"/>
        <v>66361</v>
      </c>
    </row>
    <row r="645" spans="1:5" ht="11.25">
      <c r="A645" s="39">
        <v>32214</v>
      </c>
      <c r="B645" s="16" t="s">
        <v>495</v>
      </c>
      <c r="C645" s="16">
        <v>0</v>
      </c>
      <c r="D645" s="16">
        <v>41832</v>
      </c>
      <c r="E645" s="16">
        <f t="shared" si="15"/>
        <v>41832</v>
      </c>
    </row>
    <row r="646" spans="1:5" ht="11.25">
      <c r="A646" s="39">
        <v>32215</v>
      </c>
      <c r="B646" s="16" t="s">
        <v>496</v>
      </c>
      <c r="C646" s="16">
        <v>0</v>
      </c>
      <c r="D646" s="16">
        <v>1848</v>
      </c>
      <c r="E646" s="16">
        <f t="shared" si="15"/>
        <v>1848</v>
      </c>
    </row>
    <row r="647" spans="1:5" ht="11.25">
      <c r="A647" s="39">
        <v>32216</v>
      </c>
      <c r="B647" s="16" t="s">
        <v>497</v>
      </c>
      <c r="C647" s="16">
        <v>0</v>
      </c>
      <c r="D647" s="16">
        <v>24698</v>
      </c>
      <c r="E647" s="16">
        <f t="shared" si="15"/>
        <v>24698</v>
      </c>
    </row>
    <row r="648" spans="1:5" ht="11.25">
      <c r="A648" s="39">
        <v>32217</v>
      </c>
      <c r="B648" s="16" t="s">
        <v>536</v>
      </c>
      <c r="C648" s="16">
        <v>0</v>
      </c>
      <c r="D648" s="16">
        <v>0</v>
      </c>
      <c r="E648" s="16">
        <f t="shared" si="15"/>
        <v>0</v>
      </c>
    </row>
    <row r="649" spans="1:5" ht="11.25">
      <c r="A649" s="39">
        <v>32218</v>
      </c>
      <c r="B649" s="16" t="s">
        <v>499</v>
      </c>
      <c r="C649" s="16">
        <v>0</v>
      </c>
      <c r="D649" s="16">
        <v>0</v>
      </c>
      <c r="E649" s="16">
        <f t="shared" si="15"/>
        <v>0</v>
      </c>
    </row>
    <row r="650" spans="1:5" ht="11.25">
      <c r="A650" s="39">
        <v>32220</v>
      </c>
      <c r="B650" s="16" t="s">
        <v>501</v>
      </c>
      <c r="C650" s="16">
        <v>0</v>
      </c>
      <c r="D650" s="16">
        <v>0</v>
      </c>
      <c r="E650" s="16">
        <f t="shared" si="15"/>
        <v>0</v>
      </c>
    </row>
    <row r="651" spans="1:5" ht="11.25">
      <c r="A651" s="39">
        <v>32221</v>
      </c>
      <c r="B651" s="16" t="s">
        <v>520</v>
      </c>
      <c r="C651" s="16">
        <v>0</v>
      </c>
      <c r="D651" s="16">
        <v>0</v>
      </c>
      <c r="E651" s="16">
        <f t="shared" si="15"/>
        <v>0</v>
      </c>
    </row>
    <row r="652" spans="1:5" ht="11.25">
      <c r="A652" s="39">
        <v>32232</v>
      </c>
      <c r="B652" s="16" t="s">
        <v>503</v>
      </c>
      <c r="C652" s="16">
        <v>0</v>
      </c>
      <c r="D652" s="16">
        <v>0</v>
      </c>
      <c r="E652" s="16">
        <f t="shared" si="15"/>
        <v>0</v>
      </c>
    </row>
    <row r="653" spans="1:5" ht="11.25">
      <c r="A653" s="39">
        <v>32234</v>
      </c>
      <c r="B653" s="16" t="s">
        <v>504</v>
      </c>
      <c r="C653" s="16">
        <v>0</v>
      </c>
      <c r="D653" s="16">
        <v>0</v>
      </c>
      <c r="E653" s="16">
        <f t="shared" si="15"/>
        <v>0</v>
      </c>
    </row>
    <row r="654" spans="1:5" ht="11.25">
      <c r="A654" s="39">
        <v>32238</v>
      </c>
      <c r="B654" s="16" t="s">
        <v>505</v>
      </c>
      <c r="C654" s="16">
        <v>0</v>
      </c>
      <c r="D654" s="16">
        <v>59311613</v>
      </c>
      <c r="E654" s="16">
        <f t="shared" si="15"/>
        <v>59311613</v>
      </c>
    </row>
    <row r="655" spans="1:5" ht="11.25">
      <c r="A655" s="39">
        <v>32243</v>
      </c>
      <c r="B655" s="16" t="s">
        <v>513</v>
      </c>
      <c r="C655" s="16">
        <v>0</v>
      </c>
      <c r="D655" s="16">
        <v>0</v>
      </c>
      <c r="E655" s="16">
        <f t="shared" si="15"/>
        <v>0</v>
      </c>
    </row>
    <row r="656" spans="1:5" ht="11.25">
      <c r="A656" s="39">
        <v>32244</v>
      </c>
      <c r="B656" s="16" t="s">
        <v>537</v>
      </c>
      <c r="C656" s="16">
        <v>0</v>
      </c>
      <c r="D656" s="16">
        <v>0</v>
      </c>
      <c r="E656" s="16">
        <f t="shared" si="15"/>
        <v>0</v>
      </c>
    </row>
    <row r="657" spans="1:5" ht="11.25">
      <c r="A657" s="39">
        <v>32246</v>
      </c>
      <c r="B657" s="16" t="s">
        <v>533</v>
      </c>
      <c r="C657" s="16">
        <v>0</v>
      </c>
      <c r="D657" s="16">
        <v>622814661</v>
      </c>
      <c r="E657" s="16">
        <f t="shared" si="15"/>
        <v>622814661</v>
      </c>
    </row>
    <row r="658" spans="1:5" ht="11.25">
      <c r="A658" s="39">
        <v>32258</v>
      </c>
      <c r="B658" s="16" t="s">
        <v>523</v>
      </c>
      <c r="C658" s="16">
        <v>0</v>
      </c>
      <c r="D658" s="16">
        <v>0</v>
      </c>
      <c r="E658" s="16">
        <f t="shared" si="15"/>
        <v>0</v>
      </c>
    </row>
    <row r="659" spans="1:5" ht="11.25">
      <c r="A659" s="39">
        <v>32291</v>
      </c>
      <c r="B659" s="16" t="s">
        <v>510</v>
      </c>
      <c r="C659" s="16">
        <v>0</v>
      </c>
      <c r="D659" s="16">
        <v>0</v>
      </c>
      <c r="E659" s="16">
        <f t="shared" si="15"/>
        <v>0</v>
      </c>
    </row>
    <row r="660" spans="1:5" ht="11.25">
      <c r="A660" s="39">
        <v>33000</v>
      </c>
      <c r="B660" s="4" t="s">
        <v>538</v>
      </c>
      <c r="C660" s="4">
        <f>SUM(C661:C676)</f>
        <v>0</v>
      </c>
      <c r="D660" s="4">
        <f>SUM(D661:D678)</f>
        <v>2404402425</v>
      </c>
      <c r="E660" s="4">
        <f t="shared" si="15"/>
        <v>2404402425</v>
      </c>
    </row>
    <row r="661" spans="1:5" ht="11.25">
      <c r="A661" s="39">
        <v>33011</v>
      </c>
      <c r="B661" s="16" t="s">
        <v>492</v>
      </c>
      <c r="C661" s="16">
        <v>0</v>
      </c>
      <c r="D661" s="16">
        <v>1810693</v>
      </c>
      <c r="E661" s="16">
        <f t="shared" si="15"/>
        <v>1810693</v>
      </c>
    </row>
    <row r="662" spans="1:5" ht="11.25">
      <c r="A662" s="39">
        <v>33012</v>
      </c>
      <c r="B662" s="16" t="s">
        <v>493</v>
      </c>
      <c r="C662" s="16">
        <v>0</v>
      </c>
      <c r="D662" s="16">
        <v>42046</v>
      </c>
      <c r="E662" s="16">
        <f t="shared" si="15"/>
        <v>42046</v>
      </c>
    </row>
    <row r="663" spans="1:5" ht="11.25">
      <c r="A663" s="39">
        <v>33013</v>
      </c>
      <c r="B663" s="16" t="s">
        <v>535</v>
      </c>
      <c r="C663" s="16">
        <v>0</v>
      </c>
      <c r="D663" s="16">
        <v>208375</v>
      </c>
      <c r="E663" s="16">
        <f t="shared" si="15"/>
        <v>208375</v>
      </c>
    </row>
    <row r="664" spans="1:5" ht="11.25">
      <c r="A664" s="39">
        <v>33014</v>
      </c>
      <c r="B664" s="16" t="s">
        <v>495</v>
      </c>
      <c r="C664" s="16">
        <v>0</v>
      </c>
      <c r="D664" s="16">
        <v>348269</v>
      </c>
      <c r="E664" s="16">
        <f t="shared" si="15"/>
        <v>348269</v>
      </c>
    </row>
    <row r="665" spans="1:5" ht="11.25">
      <c r="A665" s="39">
        <v>33015</v>
      </c>
      <c r="B665" s="16" t="s">
        <v>496</v>
      </c>
      <c r="C665" s="16">
        <v>0</v>
      </c>
      <c r="D665" s="16">
        <v>7145</v>
      </c>
      <c r="E665" s="16">
        <f t="shared" si="15"/>
        <v>7145</v>
      </c>
    </row>
    <row r="666" spans="1:5" ht="11.25">
      <c r="A666" s="39">
        <v>33016</v>
      </c>
      <c r="B666" s="16" t="s">
        <v>539</v>
      </c>
      <c r="C666" s="16">
        <v>0</v>
      </c>
      <c r="D666" s="16">
        <v>166655</v>
      </c>
      <c r="E666" s="16">
        <f t="shared" si="15"/>
        <v>166655</v>
      </c>
    </row>
    <row r="667" spans="1:5" ht="11.25">
      <c r="A667" s="39">
        <v>33017</v>
      </c>
      <c r="B667" s="16" t="s">
        <v>536</v>
      </c>
      <c r="C667" s="16">
        <v>0</v>
      </c>
      <c r="D667" s="16">
        <v>6977</v>
      </c>
      <c r="E667" s="16">
        <f t="shared" si="15"/>
        <v>6977</v>
      </c>
    </row>
    <row r="668" spans="1:5" ht="11.25">
      <c r="A668" s="39">
        <v>33018</v>
      </c>
      <c r="B668" s="16" t="s">
        <v>528</v>
      </c>
      <c r="C668" s="16">
        <v>0</v>
      </c>
      <c r="D668" s="16">
        <v>0</v>
      </c>
      <c r="E668" s="16">
        <f t="shared" si="15"/>
        <v>0</v>
      </c>
    </row>
    <row r="669" spans="1:5" ht="11.25">
      <c r="A669" s="39">
        <v>33020</v>
      </c>
      <c r="B669" s="16" t="s">
        <v>501</v>
      </c>
      <c r="C669" s="16">
        <v>0</v>
      </c>
      <c r="D669" s="16">
        <v>0</v>
      </c>
      <c r="E669" s="16">
        <f t="shared" si="15"/>
        <v>0</v>
      </c>
    </row>
    <row r="670" spans="1:5" ht="11.25">
      <c r="A670" s="39">
        <v>33021</v>
      </c>
      <c r="B670" s="16" t="s">
        <v>520</v>
      </c>
      <c r="C670" s="16">
        <v>0</v>
      </c>
      <c r="D670" s="16">
        <v>179436650</v>
      </c>
      <c r="E670" s="16">
        <f t="shared" si="15"/>
        <v>179436650</v>
      </c>
    </row>
    <row r="671" spans="1:5" ht="11.25">
      <c r="A671" s="39">
        <v>33032</v>
      </c>
      <c r="B671" s="16" t="s">
        <v>503</v>
      </c>
      <c r="C671" s="16">
        <v>0</v>
      </c>
      <c r="D671" s="16">
        <v>127381935</v>
      </c>
      <c r="E671" s="16">
        <f t="shared" si="15"/>
        <v>127381935</v>
      </c>
    </row>
    <row r="672" spans="1:5" ht="11.25">
      <c r="A672" s="39">
        <v>33034</v>
      </c>
      <c r="B672" s="16" t="s">
        <v>504</v>
      </c>
      <c r="C672" s="16">
        <v>0</v>
      </c>
      <c r="D672" s="16">
        <v>177934841</v>
      </c>
      <c r="E672" s="16">
        <f t="shared" si="15"/>
        <v>177934841</v>
      </c>
    </row>
    <row r="673" spans="1:5" ht="11.25">
      <c r="A673" s="39">
        <v>33038</v>
      </c>
      <c r="B673" s="16" t="s">
        <v>505</v>
      </c>
      <c r="C673" s="16">
        <v>0</v>
      </c>
      <c r="D673" s="16">
        <v>0</v>
      </c>
      <c r="E673" s="16">
        <f t="shared" si="15"/>
        <v>0</v>
      </c>
    </row>
    <row r="674" spans="1:5" ht="11.25">
      <c r="A674" s="39">
        <v>33043</v>
      </c>
      <c r="B674" s="16" t="s">
        <v>513</v>
      </c>
      <c r="C674" s="16">
        <v>0</v>
      </c>
      <c r="D674" s="16">
        <v>143210</v>
      </c>
      <c r="E674" s="16">
        <f t="shared" si="15"/>
        <v>143210</v>
      </c>
    </row>
    <row r="675" spans="1:5" ht="11.25">
      <c r="A675" s="39">
        <v>33044</v>
      </c>
      <c r="B675" s="16" t="s">
        <v>514</v>
      </c>
      <c r="C675" s="16">
        <v>0</v>
      </c>
      <c r="D675" s="16">
        <v>1916915629</v>
      </c>
      <c r="E675" s="16">
        <f t="shared" si="15"/>
        <v>1916915629</v>
      </c>
    </row>
    <row r="676" spans="1:5" ht="11.25">
      <c r="A676" s="39">
        <v>33046</v>
      </c>
      <c r="B676" s="16" t="s">
        <v>508</v>
      </c>
      <c r="C676" s="16">
        <v>0</v>
      </c>
      <c r="D676" s="16">
        <v>0</v>
      </c>
      <c r="E676" s="16">
        <f t="shared" si="15"/>
        <v>0</v>
      </c>
    </row>
    <row r="677" spans="1:5" ht="11.25">
      <c r="A677" s="39">
        <v>33058</v>
      </c>
      <c r="B677" s="16" t="s">
        <v>540</v>
      </c>
      <c r="C677" s="16">
        <v>0</v>
      </c>
      <c r="D677" s="16">
        <v>0</v>
      </c>
      <c r="E677" s="16">
        <f t="shared" si="15"/>
        <v>0</v>
      </c>
    </row>
    <row r="678" spans="1:5" ht="11.25">
      <c r="A678" s="39">
        <v>33091</v>
      </c>
      <c r="B678" s="16" t="s">
        <v>510</v>
      </c>
      <c r="C678" s="16">
        <v>0</v>
      </c>
      <c r="D678" s="16">
        <v>0</v>
      </c>
      <c r="E678" s="16">
        <f t="shared" si="15"/>
        <v>0</v>
      </c>
    </row>
    <row r="679" spans="1:5" ht="11.25">
      <c r="A679" s="39">
        <v>40000</v>
      </c>
      <c r="B679" s="4" t="s">
        <v>477</v>
      </c>
      <c r="C679" s="4">
        <f>+C680+C685+C691+C696</f>
        <v>0</v>
      </c>
      <c r="D679" s="4">
        <f>+D680+D685+D691+D696</f>
        <v>0</v>
      </c>
      <c r="E679" s="4">
        <f t="shared" si="15"/>
        <v>0</v>
      </c>
    </row>
    <row r="680" spans="1:5" ht="11.25">
      <c r="A680" s="39">
        <v>40500</v>
      </c>
      <c r="B680" s="4" t="s">
        <v>541</v>
      </c>
      <c r="C680" s="4">
        <f>SUM(C681:C684)</f>
        <v>0</v>
      </c>
      <c r="D680" s="4">
        <f>SUM(D681:D684)</f>
        <v>-403769227</v>
      </c>
      <c r="E680" s="4">
        <f t="shared" si="15"/>
        <v>-403769227</v>
      </c>
    </row>
    <row r="681" spans="1:5" ht="11.25">
      <c r="A681" s="39">
        <v>40501</v>
      </c>
      <c r="B681" s="16" t="s">
        <v>270</v>
      </c>
      <c r="C681" s="16">
        <v>0</v>
      </c>
      <c r="D681" s="16">
        <v>-998609</v>
      </c>
      <c r="E681" s="16">
        <f t="shared" si="15"/>
        <v>-998609</v>
      </c>
    </row>
    <row r="682" spans="1:5" ht="11.25">
      <c r="A682" s="39">
        <v>40502</v>
      </c>
      <c r="B682" s="16" t="s">
        <v>271</v>
      </c>
      <c r="C682" s="16">
        <v>0</v>
      </c>
      <c r="D682" s="16">
        <v>-769806</v>
      </c>
      <c r="E682" s="16">
        <f t="shared" si="15"/>
        <v>-769806</v>
      </c>
    </row>
    <row r="683" spans="1:5" ht="11.25">
      <c r="A683" s="39">
        <v>40503</v>
      </c>
      <c r="B683" s="16" t="s">
        <v>273</v>
      </c>
      <c r="C683" s="16">
        <v>0</v>
      </c>
      <c r="D683" s="16">
        <v>-374056441</v>
      </c>
      <c r="E683" s="16">
        <f t="shared" si="15"/>
        <v>-374056441</v>
      </c>
    </row>
    <row r="684" spans="1:5" ht="11.25">
      <c r="A684" s="39">
        <v>40508</v>
      </c>
      <c r="B684" s="16" t="s">
        <v>272</v>
      </c>
      <c r="C684" s="16">
        <v>0</v>
      </c>
      <c r="D684" s="16">
        <v>-27944371</v>
      </c>
      <c r="E684" s="16">
        <f t="shared" si="15"/>
        <v>-27944371</v>
      </c>
    </row>
    <row r="685" spans="1:5" ht="11.25">
      <c r="A685" s="39">
        <v>41000</v>
      </c>
      <c r="B685" s="4" t="s">
        <v>542</v>
      </c>
      <c r="C685" s="4">
        <f>SUM(C686:C690)</f>
        <v>0</v>
      </c>
      <c r="D685" s="4">
        <f>SUM(D686:D690)</f>
        <v>390137040</v>
      </c>
      <c r="E685" s="4">
        <f t="shared" si="15"/>
        <v>390137040</v>
      </c>
    </row>
    <row r="686" spans="1:5" ht="11.25">
      <c r="A686" s="39">
        <v>41001</v>
      </c>
      <c r="B686" s="16" t="s">
        <v>270</v>
      </c>
      <c r="C686" s="16">
        <v>0</v>
      </c>
      <c r="D686" s="16">
        <v>772030</v>
      </c>
      <c r="E686" s="16">
        <f t="shared" si="15"/>
        <v>772030</v>
      </c>
    </row>
    <row r="687" spans="1:5" ht="11.25">
      <c r="A687" s="39">
        <v>41002</v>
      </c>
      <c r="B687" s="16" t="s">
        <v>271</v>
      </c>
      <c r="C687" s="16">
        <v>0</v>
      </c>
      <c r="D687" s="16">
        <v>371274</v>
      </c>
      <c r="E687" s="16">
        <f t="shared" si="15"/>
        <v>371274</v>
      </c>
    </row>
    <row r="688" spans="1:5" ht="11.25">
      <c r="A688" s="39">
        <v>41003</v>
      </c>
      <c r="B688" s="16" t="s">
        <v>273</v>
      </c>
      <c r="C688" s="16">
        <v>0</v>
      </c>
      <c r="D688" s="16">
        <v>365588511</v>
      </c>
      <c r="E688" s="16">
        <f t="shared" si="15"/>
        <v>365588511</v>
      </c>
    </row>
    <row r="689" spans="1:5" ht="11.25">
      <c r="A689" s="39">
        <v>41004</v>
      </c>
      <c r="B689" s="16" t="s">
        <v>543</v>
      </c>
      <c r="C689" s="16">
        <v>0</v>
      </c>
      <c r="D689" s="16">
        <v>0</v>
      </c>
      <c r="E689" s="16">
        <f t="shared" si="15"/>
        <v>0</v>
      </c>
    </row>
    <row r="690" spans="1:5" ht="11.25">
      <c r="A690" s="39">
        <v>41008</v>
      </c>
      <c r="B690" s="16" t="s">
        <v>272</v>
      </c>
      <c r="C690" s="16">
        <v>0</v>
      </c>
      <c r="D690" s="16">
        <v>23405225</v>
      </c>
      <c r="E690" s="16">
        <f t="shared" si="15"/>
        <v>23405225</v>
      </c>
    </row>
    <row r="691" spans="1:5" ht="11.25">
      <c r="A691" s="39">
        <v>41500</v>
      </c>
      <c r="B691" s="4" t="s">
        <v>544</v>
      </c>
      <c r="C691" s="4">
        <f>SUM(C692:C695)</f>
        <v>0</v>
      </c>
      <c r="D691" s="4">
        <f>SUM(D692:D695)</f>
        <v>524150</v>
      </c>
      <c r="E691" s="4">
        <f t="shared" si="15"/>
        <v>524150</v>
      </c>
    </row>
    <row r="692" spans="1:5" ht="11.25">
      <c r="A692" s="39">
        <v>41501</v>
      </c>
      <c r="B692" s="16" t="s">
        <v>545</v>
      </c>
      <c r="C692" s="16">
        <v>0</v>
      </c>
      <c r="D692" s="16">
        <v>1600</v>
      </c>
      <c r="E692" s="16">
        <f t="shared" si="15"/>
        <v>1600</v>
      </c>
    </row>
    <row r="693" spans="1:5" ht="11.25">
      <c r="A693" s="39">
        <v>41502</v>
      </c>
      <c r="B693" s="16" t="s">
        <v>271</v>
      </c>
      <c r="C693" s="16">
        <v>0</v>
      </c>
      <c r="D693" s="16">
        <v>0</v>
      </c>
      <c r="E693" s="16">
        <f t="shared" si="15"/>
        <v>0</v>
      </c>
    </row>
    <row r="694" spans="1:5" ht="11.25">
      <c r="A694" s="39">
        <v>41503</v>
      </c>
      <c r="B694" s="16" t="s">
        <v>273</v>
      </c>
      <c r="C694" s="16">
        <v>0</v>
      </c>
      <c r="D694" s="16">
        <v>0</v>
      </c>
      <c r="E694" s="16">
        <f t="shared" si="15"/>
        <v>0</v>
      </c>
    </row>
    <row r="695" spans="1:5" ht="11.25">
      <c r="A695" s="39">
        <v>41508</v>
      </c>
      <c r="B695" s="16" t="s">
        <v>272</v>
      </c>
      <c r="C695" s="16">
        <v>0</v>
      </c>
      <c r="D695" s="16">
        <v>522550</v>
      </c>
      <c r="E695" s="16">
        <f t="shared" si="15"/>
        <v>522550</v>
      </c>
    </row>
    <row r="696" spans="1:5" ht="11.25">
      <c r="A696" s="39">
        <v>42000</v>
      </c>
      <c r="B696" s="4" t="s">
        <v>546</v>
      </c>
      <c r="C696" s="4">
        <f>SUM(C697:C701)</f>
        <v>0</v>
      </c>
      <c r="D696" s="4">
        <f>SUM(D697:D701)</f>
        <v>13108037</v>
      </c>
      <c r="E696" s="4">
        <f t="shared" si="15"/>
        <v>13108037</v>
      </c>
    </row>
    <row r="697" spans="1:5" ht="11.25">
      <c r="A697" s="39">
        <v>42001</v>
      </c>
      <c r="B697" s="16" t="s">
        <v>547</v>
      </c>
      <c r="C697" s="16">
        <v>0</v>
      </c>
      <c r="D697" s="16">
        <v>224979</v>
      </c>
      <c r="E697" s="16">
        <f t="shared" si="15"/>
        <v>224979</v>
      </c>
    </row>
    <row r="698" spans="1:5" ht="11.25">
      <c r="A698" s="39">
        <v>42002</v>
      </c>
      <c r="B698" s="16" t="s">
        <v>271</v>
      </c>
      <c r="C698" s="16">
        <v>0</v>
      </c>
      <c r="D698" s="16">
        <v>398532</v>
      </c>
      <c r="E698" s="16">
        <f t="shared" si="15"/>
        <v>398532</v>
      </c>
    </row>
    <row r="699" spans="1:5" ht="11.25">
      <c r="A699" s="39">
        <v>42003</v>
      </c>
      <c r="B699" s="16" t="s">
        <v>438</v>
      </c>
      <c r="C699" s="16">
        <v>0</v>
      </c>
      <c r="D699" s="16">
        <v>8467930</v>
      </c>
      <c r="E699" s="16">
        <f t="shared" si="15"/>
        <v>8467930</v>
      </c>
    </row>
    <row r="700" spans="1:5" ht="11.25">
      <c r="A700" s="39">
        <v>42004</v>
      </c>
      <c r="B700" s="16" t="s">
        <v>543</v>
      </c>
      <c r="C700" s="16">
        <v>0</v>
      </c>
      <c r="D700" s="16">
        <v>0</v>
      </c>
      <c r="E700" s="16">
        <f t="shared" si="15"/>
        <v>0</v>
      </c>
    </row>
    <row r="701" spans="1:5" ht="11.25">
      <c r="A701" s="39">
        <v>42008</v>
      </c>
      <c r="B701" s="16" t="s">
        <v>548</v>
      </c>
      <c r="C701" s="16">
        <v>0</v>
      </c>
      <c r="D701" s="16">
        <v>4016596</v>
      </c>
      <c r="E701" s="16">
        <f t="shared" si="15"/>
        <v>4016596</v>
      </c>
    </row>
    <row r="702" spans="1:5" ht="11.25">
      <c r="A702" s="39">
        <v>70000</v>
      </c>
      <c r="B702" s="4" t="s">
        <v>549</v>
      </c>
      <c r="C702" s="4">
        <v>0</v>
      </c>
      <c r="D702" s="4">
        <f>+D703</f>
        <v>-175462467</v>
      </c>
      <c r="E702" s="4">
        <f t="shared" si="15"/>
        <v>-175462467</v>
      </c>
    </row>
    <row r="703" spans="1:5" ht="11.25">
      <c r="A703" s="39">
        <v>70200</v>
      </c>
      <c r="B703" s="4" t="s">
        <v>550</v>
      </c>
      <c r="C703" s="4">
        <v>0</v>
      </c>
      <c r="D703" s="4">
        <f>+D704</f>
        <v>-175462467</v>
      </c>
      <c r="E703" s="4">
        <f t="shared" si="15"/>
        <v>-175462467</v>
      </c>
    </row>
    <row r="704" spans="1:5" ht="11.25">
      <c r="A704" s="39">
        <v>70202</v>
      </c>
      <c r="B704" s="16" t="s">
        <v>551</v>
      </c>
      <c r="C704" s="16">
        <v>0</v>
      </c>
      <c r="D704" s="16">
        <v>-175462467</v>
      </c>
      <c r="E704" s="16">
        <f t="shared" si="15"/>
        <v>-175462467</v>
      </c>
    </row>
    <row r="705" spans="1:5" ht="11.25">
      <c r="A705" s="39">
        <v>80000</v>
      </c>
      <c r="B705" s="4" t="s">
        <v>552</v>
      </c>
      <c r="C705" s="16">
        <v>0</v>
      </c>
      <c r="D705" s="4">
        <f>+D707</f>
        <v>49737544</v>
      </c>
      <c r="E705" s="4">
        <f aca="true" t="shared" si="16" ref="E705:E710">+C705+D705</f>
        <v>49737544</v>
      </c>
    </row>
    <row r="706" spans="1:5" ht="11.25">
      <c r="A706" s="39">
        <v>80200</v>
      </c>
      <c r="B706" s="4" t="s">
        <v>550</v>
      </c>
      <c r="C706" s="4">
        <v>0</v>
      </c>
      <c r="D706" s="4">
        <f>+D707</f>
        <v>49737544</v>
      </c>
      <c r="E706" s="4">
        <f t="shared" si="16"/>
        <v>49737544</v>
      </c>
    </row>
    <row r="707" spans="1:5" ht="11.25">
      <c r="A707" s="39">
        <v>80202</v>
      </c>
      <c r="B707" s="16" t="s">
        <v>551</v>
      </c>
      <c r="C707" s="16">
        <v>0</v>
      </c>
      <c r="D707" s="16">
        <v>49737544</v>
      </c>
      <c r="E707" s="16">
        <f t="shared" si="16"/>
        <v>49737544</v>
      </c>
    </row>
    <row r="708" spans="1:5" ht="11.25">
      <c r="A708" s="39">
        <v>90000</v>
      </c>
      <c r="B708" s="4" t="s">
        <v>549</v>
      </c>
      <c r="C708" s="16">
        <v>0</v>
      </c>
      <c r="D708" s="4">
        <f>+D709</f>
        <v>125724923</v>
      </c>
      <c r="E708" s="4">
        <f t="shared" si="16"/>
        <v>125724923</v>
      </c>
    </row>
    <row r="709" spans="1:5" ht="11.25">
      <c r="A709" s="39">
        <v>90200</v>
      </c>
      <c r="B709" s="4" t="s">
        <v>550</v>
      </c>
      <c r="C709" s="4">
        <v>0</v>
      </c>
      <c r="D709" s="4">
        <f>+D710</f>
        <v>125724923</v>
      </c>
      <c r="E709" s="4">
        <f t="shared" si="16"/>
        <v>125724923</v>
      </c>
    </row>
    <row r="710" spans="1:5" ht="11.25">
      <c r="A710" s="39">
        <v>90202</v>
      </c>
      <c r="B710" s="16" t="s">
        <v>551</v>
      </c>
      <c r="C710" s="2">
        <v>0</v>
      </c>
      <c r="D710" s="16">
        <v>125724923</v>
      </c>
      <c r="E710" s="16">
        <f t="shared" si="16"/>
        <v>125724923</v>
      </c>
    </row>
    <row r="711" ht="11.25"/>
    <row r="712" ht="11.25"/>
    <row r="715" ht="11.25"/>
    <row r="716" spans="1:4" ht="11.25">
      <c r="A716" s="4" t="s">
        <v>553</v>
      </c>
      <c r="B716" s="41"/>
      <c r="D716" s="30" t="s">
        <v>554</v>
      </c>
    </row>
    <row r="717" spans="1:4" ht="11.25">
      <c r="A717" s="16" t="s">
        <v>555</v>
      </c>
      <c r="B717" s="16"/>
      <c r="D717" s="2" t="s">
        <v>556</v>
      </c>
    </row>
    <row r="718" spans="1:4" ht="11.25">
      <c r="A718" s="30" t="s">
        <v>2</v>
      </c>
      <c r="B718" s="16"/>
      <c r="C718" s="16"/>
      <c r="D718" s="2"/>
    </row>
    <row r="719" spans="1:4" ht="11.25">
      <c r="A719" s="30"/>
      <c r="B719" s="16"/>
      <c r="C719" s="16"/>
      <c r="D719" s="2"/>
    </row>
    <row r="720" spans="1:4" ht="11.25">
      <c r="A720" s="30"/>
      <c r="B720" s="16"/>
      <c r="C720" s="16"/>
      <c r="D720" s="2"/>
    </row>
    <row r="721" spans="1:4" ht="11.25">
      <c r="A721" s="30"/>
      <c r="B721" s="16"/>
      <c r="C721" s="16"/>
      <c r="D721" s="2"/>
    </row>
    <row r="722" spans="1:4" ht="11.25">
      <c r="A722" s="30" t="s">
        <v>557</v>
      </c>
      <c r="B722" s="16"/>
      <c r="C722" s="16"/>
      <c r="D722" s="2"/>
    </row>
    <row r="723" spans="1:4" ht="11.25">
      <c r="A723" s="2" t="s">
        <v>558</v>
      </c>
      <c r="B723" s="16"/>
      <c r="C723" s="16"/>
      <c r="D723" s="2"/>
    </row>
    <row r="724" spans="1:4" ht="11.25">
      <c r="A724" s="2" t="s">
        <v>559</v>
      </c>
      <c r="B724" s="16"/>
      <c r="C724" s="16"/>
      <c r="D724" s="2"/>
    </row>
    <row r="725" ht="11.25">
      <c r="A725" s="40"/>
    </row>
  </sheetData>
  <sheetProtection password="8D25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I736"/>
  <sheetViews>
    <sheetView tabSelected="1" workbookViewId="0" topLeftCell="A1">
      <selection activeCell="B13" sqref="B13"/>
    </sheetView>
  </sheetViews>
  <sheetFormatPr defaultColWidth="11.421875" defaultRowHeight="12.75"/>
  <cols>
    <col min="1" max="1" width="13.7109375" style="1" customWidth="1"/>
    <col min="2" max="2" width="50.140625" style="2" customWidth="1"/>
    <col min="3" max="3" width="10.8515625" style="3" bestFit="1" customWidth="1"/>
    <col min="4" max="4" width="15.00390625" style="4" customWidth="1"/>
    <col min="5" max="5" width="15.28125" style="5" customWidth="1"/>
    <col min="6" max="6" width="12.57421875" style="2" bestFit="1" customWidth="1"/>
    <col min="7" max="7" width="11.7109375" style="2" bestFit="1" customWidth="1"/>
    <col min="8" max="16384" width="11.421875" style="2" customWidth="1"/>
  </cols>
  <sheetData>
    <row r="1" spans="1:5" ht="12.75" customHeight="1">
      <c r="A1" s="1" t="s">
        <v>0</v>
      </c>
      <c r="B1" s="2" t="s">
        <v>1</v>
      </c>
      <c r="C1" s="3" t="s">
        <v>2</v>
      </c>
      <c r="E1" s="5" t="s">
        <v>3</v>
      </c>
    </row>
    <row r="2" spans="1:5" ht="12.75" customHeight="1">
      <c r="A2" s="1" t="s">
        <v>4</v>
      </c>
      <c r="B2" s="2" t="s">
        <v>5</v>
      </c>
      <c r="E2" s="6" t="s">
        <v>560</v>
      </c>
    </row>
    <row r="3" spans="1:5" ht="12.75" customHeight="1">
      <c r="A3" s="1" t="s">
        <v>7</v>
      </c>
      <c r="B3" s="7" t="s">
        <v>8</v>
      </c>
      <c r="E3" s="8"/>
    </row>
    <row r="4" spans="1:2" ht="12.75" customHeight="1">
      <c r="A4" s="1" t="s">
        <v>9</v>
      </c>
      <c r="B4" s="9" t="s">
        <v>10</v>
      </c>
    </row>
    <row r="5" spans="1:3" ht="12.75" customHeight="1">
      <c r="A5" s="1" t="s">
        <v>11</v>
      </c>
      <c r="B5" s="10" t="s">
        <v>12</v>
      </c>
      <c r="C5" s="3" t="s">
        <v>2</v>
      </c>
    </row>
    <row r="6" spans="2:3" ht="10.5" customHeight="1">
      <c r="B6" s="11"/>
      <c r="C6" s="12"/>
    </row>
    <row r="7" spans="2:5" ht="13.5" customHeight="1">
      <c r="B7" s="13" t="s">
        <v>2</v>
      </c>
      <c r="C7" s="14"/>
      <c r="D7" s="15"/>
      <c r="E7" s="46" t="s">
        <v>13</v>
      </c>
    </row>
    <row r="8" spans="1:5" s="11" customFormat="1" ht="12.75" customHeight="1">
      <c r="A8" s="42"/>
      <c r="B8" s="43" t="s">
        <v>14</v>
      </c>
      <c r="C8" s="44" t="s">
        <v>15</v>
      </c>
      <c r="D8" s="45" t="s">
        <v>16</v>
      </c>
      <c r="E8" s="44" t="s">
        <v>17</v>
      </c>
    </row>
    <row r="9" spans="1:9" ht="12.75" customHeight="1">
      <c r="A9" s="17">
        <v>100000</v>
      </c>
      <c r="B9" s="18" t="s">
        <v>18</v>
      </c>
      <c r="C9" s="19">
        <f>C10+C19+C26+C51+C111</f>
        <v>216920286</v>
      </c>
      <c r="D9" s="19">
        <f>D10+D19+D26+D51+D111</f>
        <v>207178007</v>
      </c>
      <c r="E9" s="19">
        <f>SUM(C9:D9)</f>
        <v>424098293</v>
      </c>
      <c r="F9" s="20"/>
      <c r="G9" s="16"/>
      <c r="H9" s="16"/>
      <c r="I9" s="16"/>
    </row>
    <row r="10" spans="1:8" ht="12.75" customHeight="1">
      <c r="A10" s="17">
        <v>110000</v>
      </c>
      <c r="B10" s="18" t="s">
        <v>19</v>
      </c>
      <c r="C10" s="19">
        <f>+C11+C13+C16</f>
        <v>2959324</v>
      </c>
      <c r="D10" s="19">
        <f>+D11+D13</f>
        <v>0</v>
      </c>
      <c r="E10" s="19">
        <f aca="true" t="shared" si="0" ref="E10:E16">+C10+D10</f>
        <v>2959324</v>
      </c>
      <c r="F10" s="20"/>
      <c r="G10" s="16"/>
      <c r="H10" s="16"/>
    </row>
    <row r="11" spans="1:6" ht="12.75" customHeight="1">
      <c r="A11" s="17">
        <v>110500</v>
      </c>
      <c r="B11" s="18" t="s">
        <v>20</v>
      </c>
      <c r="C11" s="19">
        <f>+C12</f>
        <v>28750</v>
      </c>
      <c r="D11" s="19">
        <f>SUM(D12)</f>
        <v>0</v>
      </c>
      <c r="E11" s="19">
        <f t="shared" si="0"/>
        <v>28750</v>
      </c>
      <c r="F11" s="16"/>
    </row>
    <row r="12" spans="1:6" ht="12.75" customHeight="1">
      <c r="A12" s="17">
        <v>110502</v>
      </c>
      <c r="B12" s="21" t="s">
        <v>21</v>
      </c>
      <c r="C12" s="22">
        <f>24650+4100</f>
        <v>28750</v>
      </c>
      <c r="D12" s="22">
        <v>0</v>
      </c>
      <c r="E12" s="22">
        <f t="shared" si="0"/>
        <v>28750</v>
      </c>
      <c r="F12" s="16"/>
    </row>
    <row r="13" spans="1:5" ht="12.75" customHeight="1">
      <c r="A13" s="17">
        <v>111000</v>
      </c>
      <c r="B13" s="18" t="s">
        <v>22</v>
      </c>
      <c r="C13" s="19">
        <f>SUM(C14+C15)</f>
        <v>2159417</v>
      </c>
      <c r="D13" s="4">
        <v>0</v>
      </c>
      <c r="E13" s="4">
        <f t="shared" si="0"/>
        <v>2159417</v>
      </c>
    </row>
    <row r="14" spans="1:5" ht="12.75" customHeight="1">
      <c r="A14" s="17">
        <v>111005</v>
      </c>
      <c r="B14" s="21" t="s">
        <v>23</v>
      </c>
      <c r="C14" s="22">
        <f>2117941+41476</f>
        <v>2159417</v>
      </c>
      <c r="D14" s="16">
        <v>0</v>
      </c>
      <c r="E14" s="16">
        <f t="shared" si="0"/>
        <v>2159417</v>
      </c>
    </row>
    <row r="15" spans="1:5" ht="12.75" customHeight="1">
      <c r="A15" s="17">
        <v>111090</v>
      </c>
      <c r="B15" s="21" t="s">
        <v>24</v>
      </c>
      <c r="C15" s="22">
        <v>0</v>
      </c>
      <c r="D15" s="16">
        <v>0</v>
      </c>
      <c r="E15" s="16">
        <f t="shared" si="0"/>
        <v>0</v>
      </c>
    </row>
    <row r="16" spans="1:5" ht="12.75" customHeight="1">
      <c r="A16" s="17">
        <v>112500</v>
      </c>
      <c r="B16" s="23" t="s">
        <v>25</v>
      </c>
      <c r="C16" s="19">
        <f>SUM(C17:C18)</f>
        <v>771157</v>
      </c>
      <c r="D16" s="4">
        <v>0</v>
      </c>
      <c r="E16" s="4">
        <f t="shared" si="0"/>
        <v>771157</v>
      </c>
    </row>
    <row r="17" spans="1:5" ht="12.75" customHeight="1">
      <c r="A17" s="17">
        <v>112504</v>
      </c>
      <c r="B17" s="21" t="s">
        <v>26</v>
      </c>
      <c r="C17" s="22">
        <f>341143+2649</f>
        <v>343792</v>
      </c>
      <c r="D17" s="16">
        <v>0</v>
      </c>
      <c r="E17" s="16">
        <f>SUM(C17:D17)</f>
        <v>343792</v>
      </c>
    </row>
    <row r="18" spans="1:5" ht="12" customHeight="1">
      <c r="A18" s="17">
        <v>112506</v>
      </c>
      <c r="B18" s="21" t="s">
        <v>27</v>
      </c>
      <c r="C18" s="22">
        <v>427365</v>
      </c>
      <c r="D18" s="24">
        <v>0</v>
      </c>
      <c r="E18" s="24">
        <f aca="true" t="shared" si="1" ref="E18:E40">+C18+D18</f>
        <v>427365</v>
      </c>
    </row>
    <row r="19" spans="1:5" ht="12.75" customHeight="1">
      <c r="A19" s="17">
        <v>120000</v>
      </c>
      <c r="B19" s="18" t="s">
        <v>28</v>
      </c>
      <c r="C19" s="19">
        <f>SUM(C20+C23)</f>
        <v>152359960</v>
      </c>
      <c r="D19" s="25">
        <f>+D20+D23</f>
        <v>2333307</v>
      </c>
      <c r="E19" s="25">
        <f>SUM(C19:D19)</f>
        <v>154693267</v>
      </c>
    </row>
    <row r="20" spans="1:5" ht="12.75" customHeight="1">
      <c r="A20" s="17">
        <v>120100</v>
      </c>
      <c r="B20" s="18" t="s">
        <v>29</v>
      </c>
      <c r="C20" s="19">
        <f>SUM(C21:C22)</f>
        <v>152359960</v>
      </c>
      <c r="D20" s="25">
        <v>0</v>
      </c>
      <c r="E20" s="25">
        <f t="shared" si="1"/>
        <v>152359960</v>
      </c>
    </row>
    <row r="21" spans="1:5" ht="12.75" customHeight="1">
      <c r="A21" s="17">
        <v>120101</v>
      </c>
      <c r="B21" s="21" t="s">
        <v>30</v>
      </c>
      <c r="C21" s="22">
        <v>22361225</v>
      </c>
      <c r="D21" s="22">
        <v>0</v>
      </c>
      <c r="E21" s="22">
        <f t="shared" si="1"/>
        <v>22361225</v>
      </c>
    </row>
    <row r="22" spans="1:5" ht="12.75" customHeight="1">
      <c r="A22" s="17">
        <v>120106</v>
      </c>
      <c r="B22" s="21" t="s">
        <v>31</v>
      </c>
      <c r="C22" s="16">
        <f>127198735+2800000</f>
        <v>129998735</v>
      </c>
      <c r="D22" s="22">
        <v>0</v>
      </c>
      <c r="E22" s="22">
        <f t="shared" si="1"/>
        <v>129998735</v>
      </c>
    </row>
    <row r="23" spans="1:5" ht="12.75" customHeight="1">
      <c r="A23" s="17">
        <v>120800</v>
      </c>
      <c r="B23" s="18" t="s">
        <v>32</v>
      </c>
      <c r="C23" s="4">
        <f>SUM(C24:C25)</f>
        <v>0</v>
      </c>
      <c r="D23" s="4">
        <f>SUM(D24:D25)</f>
        <v>2333307</v>
      </c>
      <c r="E23" s="4">
        <f t="shared" si="1"/>
        <v>2333307</v>
      </c>
    </row>
    <row r="24" spans="1:5" ht="12.75" customHeight="1">
      <c r="A24" s="17">
        <v>120802</v>
      </c>
      <c r="B24" s="21" t="s">
        <v>33</v>
      </c>
      <c r="C24" s="16"/>
      <c r="D24" s="16">
        <v>2333307</v>
      </c>
      <c r="E24" s="16">
        <f t="shared" si="1"/>
        <v>2333307</v>
      </c>
    </row>
    <row r="25" spans="1:5" ht="12.75" customHeight="1">
      <c r="A25" s="17">
        <v>120890</v>
      </c>
      <c r="B25" s="21" t="s">
        <v>34</v>
      </c>
      <c r="C25" s="22">
        <v>0</v>
      </c>
      <c r="D25" s="22">
        <v>0</v>
      </c>
      <c r="E25" s="22">
        <f t="shared" si="1"/>
        <v>0</v>
      </c>
    </row>
    <row r="26" spans="1:5" ht="12.75" customHeight="1">
      <c r="A26" s="17">
        <v>140000</v>
      </c>
      <c r="B26" s="18" t="s">
        <v>35</v>
      </c>
      <c r="C26" s="19">
        <f>+C29+C32+C34+C40+C43+C48</f>
        <v>61329631</v>
      </c>
      <c r="D26" s="19">
        <f>+D40</f>
        <v>87123552</v>
      </c>
      <c r="E26" s="19">
        <f>SUM(C26:D26)</f>
        <v>148453183</v>
      </c>
    </row>
    <row r="27" spans="1:5" ht="12.75" customHeight="1">
      <c r="A27" s="17">
        <v>140100</v>
      </c>
      <c r="B27" s="23" t="s">
        <v>36</v>
      </c>
      <c r="C27" s="19">
        <f>+C28</f>
        <v>0</v>
      </c>
      <c r="D27" s="19">
        <f>SUM(D28:D28)</f>
        <v>0</v>
      </c>
      <c r="E27" s="19">
        <f t="shared" si="1"/>
        <v>0</v>
      </c>
    </row>
    <row r="28" spans="1:5" ht="12.75" customHeight="1">
      <c r="A28" s="17">
        <v>140190</v>
      </c>
      <c r="B28" s="21" t="s">
        <v>37</v>
      </c>
      <c r="C28" s="22">
        <v>0</v>
      </c>
      <c r="D28" s="16">
        <v>0</v>
      </c>
      <c r="E28" s="16">
        <f t="shared" si="1"/>
        <v>0</v>
      </c>
    </row>
    <row r="29" spans="1:5" ht="12.75" customHeight="1">
      <c r="A29" s="17">
        <v>140400</v>
      </c>
      <c r="B29" s="18" t="s">
        <v>25</v>
      </c>
      <c r="C29" s="19">
        <f>SUM(C30:C31)</f>
        <v>31129966</v>
      </c>
      <c r="D29" s="4">
        <v>0</v>
      </c>
      <c r="E29" s="4">
        <f t="shared" si="1"/>
        <v>31129966</v>
      </c>
    </row>
    <row r="30" spans="1:5" ht="12.75" customHeight="1">
      <c r="A30" s="17">
        <v>140414</v>
      </c>
      <c r="B30" s="21" t="s">
        <v>38</v>
      </c>
      <c r="C30" s="22">
        <v>31129966</v>
      </c>
      <c r="D30" s="16">
        <v>0</v>
      </c>
      <c r="E30" s="16">
        <f t="shared" si="1"/>
        <v>31129966</v>
      </c>
    </row>
    <row r="31" spans="1:5" ht="12.75" customHeight="1">
      <c r="A31" s="17">
        <v>140415</v>
      </c>
      <c r="B31" s="21" t="s">
        <v>39</v>
      </c>
      <c r="C31" s="22">
        <v>0</v>
      </c>
      <c r="D31" s="16">
        <v>0</v>
      </c>
      <c r="E31" s="16">
        <f t="shared" si="1"/>
        <v>0</v>
      </c>
    </row>
    <row r="32" spans="1:5" ht="12.75" customHeight="1">
      <c r="A32" s="17">
        <v>141500</v>
      </c>
      <c r="B32" s="18" t="s">
        <v>40</v>
      </c>
      <c r="C32" s="19">
        <f>+C33</f>
        <v>0</v>
      </c>
      <c r="D32" s="4">
        <v>0</v>
      </c>
      <c r="E32" s="4">
        <f t="shared" si="1"/>
        <v>0</v>
      </c>
    </row>
    <row r="33" spans="1:5" ht="12.75" customHeight="1">
      <c r="A33" s="17">
        <v>141590</v>
      </c>
      <c r="B33" s="21" t="s">
        <v>41</v>
      </c>
      <c r="C33" s="22">
        <v>0</v>
      </c>
      <c r="D33" s="16">
        <v>0</v>
      </c>
      <c r="E33" s="16">
        <f t="shared" si="1"/>
        <v>0</v>
      </c>
    </row>
    <row r="34" spans="1:5" ht="12.75" customHeight="1">
      <c r="A34" s="17">
        <v>142000</v>
      </c>
      <c r="B34" s="18" t="s">
        <v>42</v>
      </c>
      <c r="C34" s="19">
        <f>SUM(C35:C39)</f>
        <v>30053195</v>
      </c>
      <c r="D34" s="19">
        <f>SUM(D37:D38)</f>
        <v>0</v>
      </c>
      <c r="E34" s="19">
        <f t="shared" si="1"/>
        <v>30053195</v>
      </c>
    </row>
    <row r="35" spans="1:5" ht="12.75" customHeight="1">
      <c r="A35" s="17">
        <v>142003</v>
      </c>
      <c r="B35" s="21" t="s">
        <v>43</v>
      </c>
      <c r="C35" s="22">
        <v>13780782</v>
      </c>
      <c r="D35" s="22">
        <v>0</v>
      </c>
      <c r="E35" s="22">
        <f t="shared" si="1"/>
        <v>13780782</v>
      </c>
    </row>
    <row r="36" spans="1:5" ht="12.75" customHeight="1">
      <c r="A36" s="17">
        <v>142005</v>
      </c>
      <c r="B36" s="21" t="s">
        <v>44</v>
      </c>
      <c r="C36" s="22">
        <v>16272413</v>
      </c>
      <c r="D36" s="22">
        <v>0</v>
      </c>
      <c r="E36" s="22">
        <f t="shared" si="1"/>
        <v>16272413</v>
      </c>
    </row>
    <row r="37" spans="1:5" ht="12.75" customHeight="1">
      <c r="A37" s="17">
        <v>142012</v>
      </c>
      <c r="B37" s="21" t="s">
        <v>45</v>
      </c>
      <c r="C37" s="22">
        <v>0</v>
      </c>
      <c r="D37" s="16">
        <v>0</v>
      </c>
      <c r="E37" s="16">
        <f t="shared" si="1"/>
        <v>0</v>
      </c>
    </row>
    <row r="38" spans="1:5" ht="12.75" customHeight="1">
      <c r="A38" s="17">
        <v>142013</v>
      </c>
      <c r="B38" s="21" t="s">
        <v>46</v>
      </c>
      <c r="C38" s="22">
        <v>0</v>
      </c>
      <c r="D38" s="16">
        <v>0</v>
      </c>
      <c r="E38" s="16">
        <f t="shared" si="1"/>
        <v>0</v>
      </c>
    </row>
    <row r="39" spans="1:5" ht="12.75" customHeight="1">
      <c r="A39" s="17">
        <v>142090</v>
      </c>
      <c r="B39" s="21" t="s">
        <v>47</v>
      </c>
      <c r="C39" s="22">
        <v>0</v>
      </c>
      <c r="D39" s="16">
        <v>0</v>
      </c>
      <c r="E39" s="16">
        <f t="shared" si="1"/>
        <v>0</v>
      </c>
    </row>
    <row r="40" spans="1:5" ht="12.75" customHeight="1">
      <c r="A40" s="17">
        <v>142500</v>
      </c>
      <c r="B40" s="18" t="s">
        <v>48</v>
      </c>
      <c r="C40" s="19">
        <v>0</v>
      </c>
      <c r="D40" s="19">
        <f>SUM(D41:D42)</f>
        <v>87123552</v>
      </c>
      <c r="E40" s="19">
        <f t="shared" si="1"/>
        <v>87123552</v>
      </c>
    </row>
    <row r="41" spans="1:5" ht="12.75" customHeight="1">
      <c r="A41" s="17">
        <v>142503</v>
      </c>
      <c r="B41" s="21" t="s">
        <v>49</v>
      </c>
      <c r="C41" s="19"/>
      <c r="D41" s="22">
        <v>24994255</v>
      </c>
      <c r="E41" s="22">
        <f>SUM(C41:D41)</f>
        <v>24994255</v>
      </c>
    </row>
    <row r="42" spans="1:5" ht="12.75" customHeight="1">
      <c r="A42" s="17">
        <v>142504</v>
      </c>
      <c r="B42" s="21" t="s">
        <v>50</v>
      </c>
      <c r="C42" s="26"/>
      <c r="D42" s="22">
        <v>62129297</v>
      </c>
      <c r="E42" s="22">
        <f>SUM(C42:D42)</f>
        <v>62129297</v>
      </c>
    </row>
    <row r="43" spans="1:5" ht="12.75" customHeight="1">
      <c r="A43" s="17">
        <v>147000</v>
      </c>
      <c r="B43" s="18" t="s">
        <v>51</v>
      </c>
      <c r="C43" s="4">
        <f>SUM(C44:C47)</f>
        <v>146470</v>
      </c>
      <c r="D43" s="19">
        <f>SUM(D44:D44)</f>
        <v>0</v>
      </c>
      <c r="E43" s="19">
        <f aca="true" t="shared" si="2" ref="E43:E106">+C43+D43</f>
        <v>146470</v>
      </c>
    </row>
    <row r="44" spans="1:5" ht="12.75" customHeight="1">
      <c r="A44" s="17">
        <v>147002</v>
      </c>
      <c r="B44" s="21" t="s">
        <v>52</v>
      </c>
      <c r="C44" s="16">
        <v>41380</v>
      </c>
      <c r="D44" s="22">
        <v>0</v>
      </c>
      <c r="E44" s="22">
        <f t="shared" si="2"/>
        <v>41380</v>
      </c>
    </row>
    <row r="45" spans="1:5" ht="12.75" customHeight="1">
      <c r="A45" s="17">
        <v>147013</v>
      </c>
      <c r="B45" s="21" t="s">
        <v>53</v>
      </c>
      <c r="C45" s="16">
        <v>99843</v>
      </c>
      <c r="D45" s="19">
        <v>0</v>
      </c>
      <c r="E45" s="22">
        <f t="shared" si="2"/>
        <v>99843</v>
      </c>
    </row>
    <row r="46" spans="1:5" ht="12.75" customHeight="1">
      <c r="A46" s="17">
        <v>147028</v>
      </c>
      <c r="B46" s="21" t="s">
        <v>561</v>
      </c>
      <c r="C46" s="16">
        <v>5247</v>
      </c>
      <c r="D46" s="19"/>
      <c r="E46" s="22">
        <f t="shared" si="2"/>
        <v>5247</v>
      </c>
    </row>
    <row r="47" spans="1:5" ht="12" customHeight="1">
      <c r="A47" s="17">
        <v>147090</v>
      </c>
      <c r="B47" s="21" t="s">
        <v>54</v>
      </c>
      <c r="C47" s="16">
        <v>0</v>
      </c>
      <c r="D47" s="22">
        <v>0</v>
      </c>
      <c r="E47" s="22">
        <f t="shared" si="2"/>
        <v>0</v>
      </c>
    </row>
    <row r="48" spans="1:5" ht="12.75" customHeight="1">
      <c r="A48" s="17">
        <v>148000</v>
      </c>
      <c r="B48" s="18" t="s">
        <v>55</v>
      </c>
      <c r="C48" s="4">
        <f>-SUM(C49-C50)</f>
        <v>0</v>
      </c>
      <c r="D48" s="4">
        <f>SUM(D50)</f>
        <v>0</v>
      </c>
      <c r="E48" s="4">
        <f t="shared" si="2"/>
        <v>0</v>
      </c>
    </row>
    <row r="49" spans="1:5" ht="12.75" customHeight="1">
      <c r="A49" s="17">
        <v>148009</v>
      </c>
      <c r="B49" s="21" t="s">
        <v>56</v>
      </c>
      <c r="C49" s="16">
        <v>0</v>
      </c>
      <c r="D49" s="16">
        <v>0</v>
      </c>
      <c r="E49" s="16">
        <f t="shared" si="2"/>
        <v>0</v>
      </c>
    </row>
    <row r="50" spans="1:5" ht="12.75" customHeight="1">
      <c r="A50" s="17">
        <v>148090</v>
      </c>
      <c r="B50" s="21" t="s">
        <v>57</v>
      </c>
      <c r="C50" s="16"/>
      <c r="D50" s="22">
        <v>0</v>
      </c>
      <c r="E50" s="22">
        <f>+C50+D50</f>
        <v>0</v>
      </c>
    </row>
    <row r="51" spans="1:5" ht="12.75" customHeight="1">
      <c r="A51" s="17">
        <v>160000</v>
      </c>
      <c r="B51" s="18" t="s">
        <v>58</v>
      </c>
      <c r="C51" s="27">
        <f>C52+C55+C58+C62+C70+C73+C82+C85+C90+C96+C99+C102</f>
        <v>0</v>
      </c>
      <c r="D51" s="27">
        <f>D52+D55+D58+D60+D62+D70+D73+D82+D85+D90+D96+D99+D102</f>
        <v>25333778</v>
      </c>
      <c r="E51" s="27">
        <f t="shared" si="2"/>
        <v>25333778</v>
      </c>
    </row>
    <row r="52" spans="1:5" ht="12.75" customHeight="1">
      <c r="A52" s="17">
        <v>160500</v>
      </c>
      <c r="B52" s="18" t="s">
        <v>59</v>
      </c>
      <c r="C52" s="27">
        <f>SUM(C53:C54)</f>
        <v>0</v>
      </c>
      <c r="D52" s="27">
        <f>SUM(D53:D54)</f>
        <v>13682485</v>
      </c>
      <c r="E52" s="27">
        <f t="shared" si="2"/>
        <v>13682485</v>
      </c>
    </row>
    <row r="53" spans="1:5" ht="12.75" customHeight="1">
      <c r="A53" s="17">
        <v>160501</v>
      </c>
      <c r="B53" s="21" t="s">
        <v>60</v>
      </c>
      <c r="C53" s="28">
        <v>0</v>
      </c>
      <c r="D53" s="28">
        <v>12601221</v>
      </c>
      <c r="E53" s="28">
        <f t="shared" si="2"/>
        <v>12601221</v>
      </c>
    </row>
    <row r="54" spans="1:5" ht="12.75" customHeight="1">
      <c r="A54" s="17">
        <v>160502</v>
      </c>
      <c r="B54" s="21" t="s">
        <v>61</v>
      </c>
      <c r="C54" s="28">
        <v>0</v>
      </c>
      <c r="D54" s="28">
        <v>1081264</v>
      </c>
      <c r="E54" s="28">
        <f t="shared" si="2"/>
        <v>1081264</v>
      </c>
    </row>
    <row r="55" spans="1:5" ht="12.75" customHeight="1">
      <c r="A55" s="17">
        <v>161500</v>
      </c>
      <c r="B55" s="18" t="s">
        <v>62</v>
      </c>
      <c r="C55" s="27">
        <f>SUM(C56:C57)</f>
        <v>0</v>
      </c>
      <c r="D55" s="27">
        <v>0</v>
      </c>
      <c r="E55" s="27">
        <f t="shared" si="2"/>
        <v>0</v>
      </c>
    </row>
    <row r="56" spans="1:5" ht="12.75" customHeight="1">
      <c r="A56" s="17">
        <v>161505</v>
      </c>
      <c r="B56" s="21" t="s">
        <v>63</v>
      </c>
      <c r="C56" s="28">
        <v>0</v>
      </c>
      <c r="D56" s="28">
        <v>0</v>
      </c>
      <c r="E56" s="28">
        <f t="shared" si="2"/>
        <v>0</v>
      </c>
    </row>
    <row r="57" spans="1:5" ht="12.75" customHeight="1">
      <c r="A57" s="17">
        <v>161590</v>
      </c>
      <c r="B57" s="21" t="s">
        <v>64</v>
      </c>
      <c r="C57" s="28">
        <v>0</v>
      </c>
      <c r="D57" s="28">
        <v>0</v>
      </c>
      <c r="E57" s="28">
        <f t="shared" si="2"/>
        <v>0</v>
      </c>
    </row>
    <row r="58" spans="1:5" ht="12.75" customHeight="1">
      <c r="A58" s="17">
        <v>162000</v>
      </c>
      <c r="B58" s="18" t="s">
        <v>65</v>
      </c>
      <c r="C58" s="27">
        <f>+C59</f>
        <v>0</v>
      </c>
      <c r="D58" s="27">
        <f>+D59</f>
        <v>0</v>
      </c>
      <c r="E58" s="27">
        <f t="shared" si="2"/>
        <v>0</v>
      </c>
    </row>
    <row r="59" spans="1:5" ht="12.75" customHeight="1">
      <c r="A59" s="17">
        <v>162005</v>
      </c>
      <c r="B59" s="21" t="s">
        <v>66</v>
      </c>
      <c r="C59" s="28">
        <v>0</v>
      </c>
      <c r="D59" s="28">
        <v>0</v>
      </c>
      <c r="E59" s="28">
        <f t="shared" si="2"/>
        <v>0</v>
      </c>
    </row>
    <row r="60" spans="1:5" ht="12.75" customHeight="1">
      <c r="A60" s="17">
        <v>162500</v>
      </c>
      <c r="B60" s="18" t="s">
        <v>67</v>
      </c>
      <c r="C60" s="27">
        <f>+C61</f>
        <v>0</v>
      </c>
      <c r="D60" s="27">
        <f>+D61</f>
        <v>0</v>
      </c>
      <c r="E60" s="27">
        <f t="shared" si="2"/>
        <v>0</v>
      </c>
    </row>
    <row r="61" spans="1:5" ht="12.75" customHeight="1">
      <c r="A61" s="17">
        <v>162505</v>
      </c>
      <c r="B61" s="21" t="s">
        <v>68</v>
      </c>
      <c r="C61" s="28">
        <v>0</v>
      </c>
      <c r="D61" s="28">
        <v>0</v>
      </c>
      <c r="E61" s="28">
        <f t="shared" si="2"/>
        <v>0</v>
      </c>
    </row>
    <row r="62" spans="1:5" ht="12.75" customHeight="1">
      <c r="A62" s="17">
        <v>163500</v>
      </c>
      <c r="B62" s="23" t="s">
        <v>69</v>
      </c>
      <c r="C62" s="27">
        <f>SUM(C63:C69)</f>
        <v>0</v>
      </c>
      <c r="D62" s="27">
        <f>SUM(D63:D69)</f>
        <v>1386075</v>
      </c>
      <c r="E62" s="27">
        <f t="shared" si="2"/>
        <v>1386075</v>
      </c>
    </row>
    <row r="63" spans="1:5" ht="12.75" customHeight="1">
      <c r="A63" s="17">
        <v>163501</v>
      </c>
      <c r="B63" s="21" t="s">
        <v>70</v>
      </c>
      <c r="C63" s="28">
        <v>0</v>
      </c>
      <c r="D63" s="28">
        <v>300</v>
      </c>
      <c r="E63" s="28">
        <f t="shared" si="2"/>
        <v>300</v>
      </c>
    </row>
    <row r="64" spans="1:5" ht="12.75" customHeight="1">
      <c r="A64" s="17">
        <v>163502</v>
      </c>
      <c r="B64" s="21" t="s">
        <v>71</v>
      </c>
      <c r="C64" s="28">
        <v>0</v>
      </c>
      <c r="D64" s="28"/>
      <c r="E64" s="28">
        <f t="shared" si="2"/>
        <v>0</v>
      </c>
    </row>
    <row r="65" spans="1:5" ht="12.75" customHeight="1">
      <c r="A65" s="17">
        <v>163503</v>
      </c>
      <c r="B65" s="21" t="s">
        <v>72</v>
      </c>
      <c r="C65" s="28">
        <v>0</v>
      </c>
      <c r="D65" s="28">
        <v>230087</v>
      </c>
      <c r="E65" s="28">
        <f t="shared" si="2"/>
        <v>230087</v>
      </c>
    </row>
    <row r="66" spans="1:5" ht="12.75" customHeight="1">
      <c r="A66" s="17">
        <v>163504</v>
      </c>
      <c r="B66" s="29" t="s">
        <v>68</v>
      </c>
      <c r="C66" s="28">
        <v>0</v>
      </c>
      <c r="D66" s="28">
        <v>962372</v>
      </c>
      <c r="E66" s="28">
        <f t="shared" si="2"/>
        <v>962372</v>
      </c>
    </row>
    <row r="67" spans="1:5" ht="12.75" customHeight="1">
      <c r="A67" s="17">
        <v>163505</v>
      </c>
      <c r="B67" s="29" t="s">
        <v>73</v>
      </c>
      <c r="C67" s="28">
        <v>0</v>
      </c>
      <c r="D67" s="28">
        <v>520</v>
      </c>
      <c r="E67" s="28">
        <f t="shared" si="2"/>
        <v>520</v>
      </c>
    </row>
    <row r="68" spans="1:5" ht="12.75" customHeight="1">
      <c r="A68" s="17">
        <v>163511</v>
      </c>
      <c r="B68" s="2" t="s">
        <v>74</v>
      </c>
      <c r="C68" s="28">
        <v>0</v>
      </c>
      <c r="D68" s="28">
        <v>725</v>
      </c>
      <c r="E68" s="28">
        <f t="shared" si="2"/>
        <v>725</v>
      </c>
    </row>
    <row r="69" spans="1:5" ht="12.75" customHeight="1">
      <c r="A69" s="17">
        <v>163599</v>
      </c>
      <c r="B69" s="2" t="s">
        <v>75</v>
      </c>
      <c r="C69" s="28">
        <v>0</v>
      </c>
      <c r="D69" s="28">
        <v>192071</v>
      </c>
      <c r="E69" s="28">
        <f t="shared" si="2"/>
        <v>192071</v>
      </c>
    </row>
    <row r="70" spans="1:5" ht="12.75" customHeight="1">
      <c r="A70" s="17">
        <v>164000</v>
      </c>
      <c r="B70" s="30" t="s">
        <v>76</v>
      </c>
      <c r="C70" s="27">
        <f>SUM(C71:C72)</f>
        <v>0</v>
      </c>
      <c r="D70" s="27">
        <f>SUM(D71:D72)</f>
        <v>8270140</v>
      </c>
      <c r="E70" s="27">
        <f t="shared" si="2"/>
        <v>8270140</v>
      </c>
    </row>
    <row r="71" spans="1:5" ht="12.75" customHeight="1">
      <c r="A71" s="17">
        <v>164001</v>
      </c>
      <c r="B71" s="31" t="s">
        <v>77</v>
      </c>
      <c r="C71" s="28">
        <v>0</v>
      </c>
      <c r="D71" s="28">
        <v>8136916</v>
      </c>
      <c r="E71" s="28">
        <f t="shared" si="2"/>
        <v>8136916</v>
      </c>
    </row>
    <row r="72" spans="1:5" ht="12.75" customHeight="1">
      <c r="A72" s="17">
        <v>164099</v>
      </c>
      <c r="B72" s="2" t="s">
        <v>75</v>
      </c>
      <c r="C72" s="28">
        <v>0</v>
      </c>
      <c r="D72" s="28">
        <v>133224</v>
      </c>
      <c r="E72" s="28">
        <f t="shared" si="2"/>
        <v>133224</v>
      </c>
    </row>
    <row r="73" spans="1:5" ht="12.75" customHeight="1">
      <c r="A73" s="17">
        <v>165500</v>
      </c>
      <c r="B73" s="30" t="s">
        <v>78</v>
      </c>
      <c r="C73" s="27">
        <f>SUM(C74:C81)</f>
        <v>0</v>
      </c>
      <c r="D73" s="27">
        <f>SUM(D74:D81)</f>
        <v>24448</v>
      </c>
      <c r="E73" s="27">
        <f t="shared" si="2"/>
        <v>24448</v>
      </c>
    </row>
    <row r="74" spans="1:5" ht="12.75" customHeight="1">
      <c r="A74" s="17">
        <v>165501</v>
      </c>
      <c r="B74" s="2" t="s">
        <v>79</v>
      </c>
      <c r="C74" s="28">
        <v>0</v>
      </c>
      <c r="D74" s="28">
        <v>3269</v>
      </c>
      <c r="E74" s="28">
        <f t="shared" si="2"/>
        <v>3269</v>
      </c>
    </row>
    <row r="75" spans="1:5" ht="12.75" customHeight="1">
      <c r="A75" s="17">
        <v>165504</v>
      </c>
      <c r="B75" s="2" t="s">
        <v>80</v>
      </c>
      <c r="C75" s="28">
        <v>0</v>
      </c>
      <c r="D75" s="28"/>
      <c r="E75" s="28">
        <f t="shared" si="2"/>
        <v>0</v>
      </c>
    </row>
    <row r="76" spans="1:5" ht="12.75" customHeight="1">
      <c r="A76" s="17">
        <v>165505</v>
      </c>
      <c r="B76" s="2" t="s">
        <v>81</v>
      </c>
      <c r="C76" s="28">
        <v>0</v>
      </c>
      <c r="D76" s="28">
        <v>1807</v>
      </c>
      <c r="E76" s="28">
        <f t="shared" si="2"/>
        <v>1807</v>
      </c>
    </row>
    <row r="77" spans="1:5" ht="12.75" customHeight="1">
      <c r="A77" s="17">
        <v>165506</v>
      </c>
      <c r="B77" s="31" t="s">
        <v>82</v>
      </c>
      <c r="C77" s="28">
        <v>0</v>
      </c>
      <c r="D77" s="28">
        <v>4361</v>
      </c>
      <c r="E77" s="28">
        <f t="shared" si="2"/>
        <v>4361</v>
      </c>
    </row>
    <row r="78" spans="1:5" ht="12.75" customHeight="1">
      <c r="A78" s="17">
        <v>165510</v>
      </c>
      <c r="B78" s="2" t="s">
        <v>83</v>
      </c>
      <c r="C78" s="28">
        <v>0</v>
      </c>
      <c r="D78" s="28">
        <v>476</v>
      </c>
      <c r="E78" s="28">
        <f t="shared" si="2"/>
        <v>476</v>
      </c>
    </row>
    <row r="79" spans="1:5" ht="12.75" customHeight="1">
      <c r="A79" s="17">
        <v>165511</v>
      </c>
      <c r="B79" s="2" t="s">
        <v>84</v>
      </c>
      <c r="C79" s="28">
        <v>0</v>
      </c>
      <c r="D79" s="28">
        <v>7036</v>
      </c>
      <c r="E79" s="28">
        <f t="shared" si="2"/>
        <v>7036</v>
      </c>
    </row>
    <row r="80" spans="1:5" ht="12.75" customHeight="1">
      <c r="A80" s="17">
        <v>165590</v>
      </c>
      <c r="B80" s="2" t="s">
        <v>85</v>
      </c>
      <c r="C80" s="28">
        <v>0</v>
      </c>
      <c r="D80" s="28"/>
      <c r="E80" s="28">
        <f t="shared" si="2"/>
        <v>0</v>
      </c>
    </row>
    <row r="81" spans="1:5" ht="12.75" customHeight="1">
      <c r="A81" s="17">
        <v>165599</v>
      </c>
      <c r="B81" s="2" t="s">
        <v>75</v>
      </c>
      <c r="C81" s="28">
        <v>0</v>
      </c>
      <c r="D81" s="28">
        <f>6380+1119</f>
        <v>7499</v>
      </c>
      <c r="E81" s="28">
        <f t="shared" si="2"/>
        <v>7499</v>
      </c>
    </row>
    <row r="82" spans="1:5" ht="12.75" customHeight="1">
      <c r="A82" s="17">
        <v>166000</v>
      </c>
      <c r="B82" s="30" t="s">
        <v>86</v>
      </c>
      <c r="C82" s="27">
        <f>SUM(C83:C84)</f>
        <v>0</v>
      </c>
      <c r="D82" s="27">
        <f>SUM(D83:D84)</f>
        <v>0</v>
      </c>
      <c r="E82" s="27">
        <f t="shared" si="2"/>
        <v>0</v>
      </c>
    </row>
    <row r="83" spans="1:5" ht="12.75" customHeight="1">
      <c r="A83" s="17">
        <v>166003</v>
      </c>
      <c r="B83" s="2" t="s">
        <v>87</v>
      </c>
      <c r="C83" s="28">
        <v>0</v>
      </c>
      <c r="D83" s="28">
        <v>0</v>
      </c>
      <c r="E83" s="28">
        <f t="shared" si="2"/>
        <v>0</v>
      </c>
    </row>
    <row r="84" spans="1:5" ht="12.75" customHeight="1">
      <c r="A84" s="17">
        <v>166099</v>
      </c>
      <c r="B84" s="2" t="s">
        <v>75</v>
      </c>
      <c r="C84" s="28">
        <v>0</v>
      </c>
      <c r="D84" s="28">
        <v>0</v>
      </c>
      <c r="E84" s="28">
        <f t="shared" si="2"/>
        <v>0</v>
      </c>
    </row>
    <row r="85" spans="1:5" ht="12.75" customHeight="1">
      <c r="A85" s="17">
        <v>166500</v>
      </c>
      <c r="B85" s="30" t="s">
        <v>88</v>
      </c>
      <c r="C85" s="27">
        <f>SUM(C86:C89)</f>
        <v>0</v>
      </c>
      <c r="D85" s="27">
        <f>SUM(D86:D89)</f>
        <v>1719167</v>
      </c>
      <c r="E85" s="27">
        <f t="shared" si="2"/>
        <v>1719167</v>
      </c>
    </row>
    <row r="86" spans="1:5" ht="12.75" customHeight="1">
      <c r="A86" s="17">
        <v>166501</v>
      </c>
      <c r="B86" s="21" t="s">
        <v>89</v>
      </c>
      <c r="C86" s="28">
        <v>0</v>
      </c>
      <c r="D86" s="28">
        <f>997142+87687</f>
        <v>1084829</v>
      </c>
      <c r="E86" s="28">
        <f t="shared" si="2"/>
        <v>1084829</v>
      </c>
    </row>
    <row r="87" spans="1:5" ht="12.75" customHeight="1">
      <c r="A87" s="17">
        <v>166502</v>
      </c>
      <c r="B87" s="21" t="s">
        <v>90</v>
      </c>
      <c r="C87" s="28">
        <v>0</v>
      </c>
      <c r="D87" s="28">
        <f>72612+107942</f>
        <v>180554</v>
      </c>
      <c r="E87" s="28">
        <f t="shared" si="2"/>
        <v>180554</v>
      </c>
    </row>
    <row r="88" spans="1:5" ht="12.75" customHeight="1">
      <c r="A88" s="17">
        <v>166590</v>
      </c>
      <c r="B88" s="21" t="s">
        <v>91</v>
      </c>
      <c r="C88" s="28">
        <v>0</v>
      </c>
      <c r="D88" s="28"/>
      <c r="E88" s="28">
        <f t="shared" si="2"/>
        <v>0</v>
      </c>
    </row>
    <row r="89" spans="1:5" ht="12.75" customHeight="1">
      <c r="A89" s="17">
        <v>166599</v>
      </c>
      <c r="B89" s="2" t="s">
        <v>92</v>
      </c>
      <c r="C89" s="28">
        <v>0</v>
      </c>
      <c r="D89" s="28">
        <f>413331+40453</f>
        <v>453784</v>
      </c>
      <c r="E89" s="28">
        <f t="shared" si="2"/>
        <v>453784</v>
      </c>
    </row>
    <row r="90" spans="1:5" ht="12.75" customHeight="1">
      <c r="A90" s="17">
        <v>167000</v>
      </c>
      <c r="B90" s="32" t="s">
        <v>93</v>
      </c>
      <c r="C90" s="27">
        <f>SUM(C91:C95)</f>
        <v>0</v>
      </c>
      <c r="D90" s="27">
        <f>SUM(D91:D95)</f>
        <v>1754491</v>
      </c>
      <c r="E90" s="27">
        <f t="shared" si="2"/>
        <v>1754491</v>
      </c>
    </row>
    <row r="91" spans="1:5" ht="12.75" customHeight="1">
      <c r="A91" s="17">
        <v>167001</v>
      </c>
      <c r="B91" s="2" t="s">
        <v>94</v>
      </c>
      <c r="C91" s="22">
        <v>0</v>
      </c>
      <c r="D91" s="22">
        <f>65993+42339</f>
        <v>108332</v>
      </c>
      <c r="E91" s="22">
        <f t="shared" si="2"/>
        <v>108332</v>
      </c>
    </row>
    <row r="92" spans="1:5" ht="12.75" customHeight="1">
      <c r="A92" s="17">
        <v>167002</v>
      </c>
      <c r="B92" s="2" t="s">
        <v>95</v>
      </c>
      <c r="C92" s="22">
        <v>0</v>
      </c>
      <c r="D92" s="22">
        <f>989874+304268</f>
        <v>1294142</v>
      </c>
      <c r="E92" s="22">
        <f t="shared" si="2"/>
        <v>1294142</v>
      </c>
    </row>
    <row r="93" spans="1:5" ht="12.75" customHeight="1">
      <c r="A93" s="17">
        <v>167003</v>
      </c>
      <c r="B93" s="2" t="s">
        <v>96</v>
      </c>
      <c r="C93" s="22">
        <v>0</v>
      </c>
      <c r="D93" s="22">
        <v>480</v>
      </c>
      <c r="E93" s="22">
        <f t="shared" si="2"/>
        <v>480</v>
      </c>
    </row>
    <row r="94" spans="1:5" ht="12.75" customHeight="1">
      <c r="A94" s="17">
        <v>167090</v>
      </c>
      <c r="B94" s="2" t="s">
        <v>97</v>
      </c>
      <c r="C94" s="22">
        <v>0</v>
      </c>
      <c r="D94" s="22"/>
      <c r="E94" s="22">
        <f t="shared" si="2"/>
        <v>0</v>
      </c>
    </row>
    <row r="95" spans="1:5" ht="12.75" customHeight="1">
      <c r="A95" s="17">
        <v>167099</v>
      </c>
      <c r="B95" s="2" t="s">
        <v>98</v>
      </c>
      <c r="C95" s="22">
        <v>0</v>
      </c>
      <c r="D95" s="22">
        <f>281009+70528</f>
        <v>351537</v>
      </c>
      <c r="E95" s="22">
        <f t="shared" si="2"/>
        <v>351537</v>
      </c>
    </row>
    <row r="96" spans="1:5" ht="12.75" customHeight="1">
      <c r="A96" s="17">
        <v>167500</v>
      </c>
      <c r="B96" s="30" t="s">
        <v>99</v>
      </c>
      <c r="C96" s="19">
        <f>SUM(C97:C98)</f>
        <v>0</v>
      </c>
      <c r="D96" s="19">
        <f>SUM(D97:D98)</f>
        <v>624555</v>
      </c>
      <c r="E96" s="19">
        <f t="shared" si="2"/>
        <v>624555</v>
      </c>
    </row>
    <row r="97" spans="1:5" ht="12.75" customHeight="1">
      <c r="A97" s="17">
        <v>167502</v>
      </c>
      <c r="B97" s="2" t="s">
        <v>100</v>
      </c>
      <c r="C97" s="22">
        <v>0</v>
      </c>
      <c r="D97" s="22">
        <f>410929+34871</f>
        <v>445800</v>
      </c>
      <c r="E97" s="22">
        <f t="shared" si="2"/>
        <v>445800</v>
      </c>
    </row>
    <row r="98" spans="1:5" ht="12.75" customHeight="1">
      <c r="A98" s="17">
        <v>167599</v>
      </c>
      <c r="B98" s="31" t="s">
        <v>75</v>
      </c>
      <c r="C98" s="22">
        <v>0</v>
      </c>
      <c r="D98" s="22">
        <f>152733+26022</f>
        <v>178755</v>
      </c>
      <c r="E98" s="22">
        <f t="shared" si="2"/>
        <v>178755</v>
      </c>
    </row>
    <row r="99" spans="1:5" ht="12.75" customHeight="1">
      <c r="A99" s="17">
        <v>168000</v>
      </c>
      <c r="B99" s="33" t="s">
        <v>101</v>
      </c>
      <c r="C99" s="19">
        <f>SUM(C100:C101)</f>
        <v>0</v>
      </c>
      <c r="D99" s="19">
        <f>SUM(D100:D101)</f>
        <v>8796</v>
      </c>
      <c r="E99" s="19">
        <f t="shared" si="2"/>
        <v>8796</v>
      </c>
    </row>
    <row r="100" spans="1:5" ht="12.75" customHeight="1">
      <c r="A100" s="17">
        <v>168002</v>
      </c>
      <c r="B100" s="31" t="s">
        <v>102</v>
      </c>
      <c r="C100" s="22">
        <v>0</v>
      </c>
      <c r="D100" s="22">
        <f>6947+325</f>
        <v>7272</v>
      </c>
      <c r="E100" s="22">
        <f t="shared" si="2"/>
        <v>7272</v>
      </c>
    </row>
    <row r="101" spans="1:5" ht="12.75" customHeight="1">
      <c r="A101" s="17">
        <v>168099</v>
      </c>
      <c r="B101" s="31" t="s">
        <v>75</v>
      </c>
      <c r="C101" s="22">
        <v>0</v>
      </c>
      <c r="D101" s="22">
        <f>1294+230</f>
        <v>1524</v>
      </c>
      <c r="E101" s="22">
        <f t="shared" si="2"/>
        <v>1524</v>
      </c>
    </row>
    <row r="102" spans="1:5" ht="12.75" customHeight="1">
      <c r="A102" s="17">
        <v>168500</v>
      </c>
      <c r="B102" s="32" t="s">
        <v>103</v>
      </c>
      <c r="C102" s="34">
        <f>SUM(C103:C110)</f>
        <v>0</v>
      </c>
      <c r="D102" s="34">
        <f>SUM(D103:D110)</f>
        <v>-2136379</v>
      </c>
      <c r="E102" s="34">
        <f t="shared" si="2"/>
        <v>-2136379</v>
      </c>
    </row>
    <row r="103" spans="1:5" ht="12.75" customHeight="1">
      <c r="A103" s="17">
        <v>168501</v>
      </c>
      <c r="B103" s="31" t="s">
        <v>104</v>
      </c>
      <c r="C103" s="28">
        <v>0</v>
      </c>
      <c r="D103" s="28">
        <v>-8445</v>
      </c>
      <c r="E103" s="28">
        <f t="shared" si="2"/>
        <v>-8445</v>
      </c>
    </row>
    <row r="104" spans="1:5" ht="12.75" customHeight="1">
      <c r="A104" s="17">
        <v>168504</v>
      </c>
      <c r="B104" s="31" t="s">
        <v>70</v>
      </c>
      <c r="C104" s="28">
        <v>0</v>
      </c>
      <c r="D104" s="28">
        <f>-6835-2293</f>
        <v>-9128</v>
      </c>
      <c r="E104" s="28">
        <f t="shared" si="2"/>
        <v>-9128</v>
      </c>
    </row>
    <row r="105" spans="1:5" ht="12.75" customHeight="1">
      <c r="A105" s="17">
        <v>168505</v>
      </c>
      <c r="B105" s="31" t="s">
        <v>105</v>
      </c>
      <c r="C105" s="28">
        <v>0</v>
      </c>
      <c r="D105" s="28"/>
      <c r="E105" s="28">
        <f t="shared" si="2"/>
        <v>0</v>
      </c>
    </row>
    <row r="106" spans="1:5" ht="12.75" customHeight="1">
      <c r="A106" s="17">
        <v>168506</v>
      </c>
      <c r="B106" s="31" t="s">
        <v>106</v>
      </c>
      <c r="C106" s="28">
        <v>0</v>
      </c>
      <c r="D106" s="28">
        <f>-599955-89481</f>
        <v>-689436</v>
      </c>
      <c r="E106" s="28">
        <f t="shared" si="2"/>
        <v>-689436</v>
      </c>
    </row>
    <row r="107" spans="1:5" ht="12.75" customHeight="1">
      <c r="A107" s="17">
        <v>168507</v>
      </c>
      <c r="B107" s="31" t="s">
        <v>68</v>
      </c>
      <c r="C107" s="28">
        <v>0</v>
      </c>
      <c r="D107" s="28">
        <f>-643486-284003</f>
        <v>-927489</v>
      </c>
      <c r="E107" s="28">
        <f aca="true" t="shared" si="3" ref="E107:E159">+C107+D107</f>
        <v>-927489</v>
      </c>
    </row>
    <row r="108" spans="1:5" ht="12.75" customHeight="1">
      <c r="A108" s="17">
        <v>168508</v>
      </c>
      <c r="B108" s="31" t="s">
        <v>107</v>
      </c>
      <c r="C108" s="28">
        <v>0</v>
      </c>
      <c r="D108" s="28">
        <f>-180752-43497</f>
        <v>-224249</v>
      </c>
      <c r="E108" s="28">
        <f t="shared" si="3"/>
        <v>-224249</v>
      </c>
    </row>
    <row r="109" spans="1:5" ht="12.75" customHeight="1">
      <c r="A109" s="17">
        <v>168509</v>
      </c>
      <c r="B109" s="31" t="s">
        <v>108</v>
      </c>
      <c r="C109" s="28">
        <v>0</v>
      </c>
      <c r="D109" s="28">
        <f>-1923-325</f>
        <v>-2248</v>
      </c>
      <c r="E109" s="28">
        <f t="shared" si="3"/>
        <v>-2248</v>
      </c>
    </row>
    <row r="110" spans="1:5" ht="12.75" customHeight="1">
      <c r="A110" s="17">
        <v>168599</v>
      </c>
      <c r="B110" s="31" t="s">
        <v>75</v>
      </c>
      <c r="C110" s="28">
        <v>0</v>
      </c>
      <c r="D110" s="28">
        <f>-239703-35681</f>
        <v>-275384</v>
      </c>
      <c r="E110" s="28">
        <f t="shared" si="3"/>
        <v>-275384</v>
      </c>
    </row>
    <row r="111" spans="1:6" ht="12.75" customHeight="1">
      <c r="A111" s="17">
        <v>190000</v>
      </c>
      <c r="B111" s="30" t="s">
        <v>109</v>
      </c>
      <c r="C111" s="27">
        <f>+C112+C119+C131+C134+C137+C141+C150+C154</f>
        <v>271371</v>
      </c>
      <c r="D111" s="27">
        <f>+D112+D119+D129+D131+D134+D137+D141+D145+D148+D150+D154+D158+D160+D162+D164</f>
        <v>92387370</v>
      </c>
      <c r="E111" s="27">
        <f>SUM(C111:D111)</f>
        <v>92658741</v>
      </c>
      <c r="F111" s="16"/>
    </row>
    <row r="112" spans="1:5" ht="12.75" customHeight="1">
      <c r="A112" s="17">
        <v>190500</v>
      </c>
      <c r="B112" s="30" t="s">
        <v>110</v>
      </c>
      <c r="C112" s="27">
        <f>SUM(C113:C118)</f>
        <v>271371</v>
      </c>
      <c r="D112" s="27">
        <f>SUM(D113:D118)</f>
        <v>23162</v>
      </c>
      <c r="E112" s="27">
        <f t="shared" si="3"/>
        <v>294533</v>
      </c>
    </row>
    <row r="113" spans="1:5" ht="12.75" customHeight="1">
      <c r="A113" s="17">
        <v>190501</v>
      </c>
      <c r="B113" s="2" t="s">
        <v>111</v>
      </c>
      <c r="C113" s="28">
        <f>256822</f>
        <v>256822</v>
      </c>
      <c r="D113" s="28">
        <v>4348</v>
      </c>
      <c r="E113" s="28">
        <f t="shared" si="3"/>
        <v>261170</v>
      </c>
    </row>
    <row r="114" spans="1:5" ht="12.75" customHeight="1">
      <c r="A114" s="17">
        <v>190504</v>
      </c>
      <c r="B114" s="2" t="s">
        <v>112</v>
      </c>
      <c r="C114" s="28"/>
      <c r="D114" s="28">
        <v>0</v>
      </c>
      <c r="E114" s="28">
        <f t="shared" si="3"/>
        <v>0</v>
      </c>
    </row>
    <row r="115" spans="1:5" ht="12.75" customHeight="1">
      <c r="A115" s="17">
        <v>190505</v>
      </c>
      <c r="B115" s="2" t="s">
        <v>113</v>
      </c>
      <c r="C115" s="28">
        <v>1197</v>
      </c>
      <c r="D115" s="28">
        <v>13172</v>
      </c>
      <c r="E115" s="28">
        <f t="shared" si="3"/>
        <v>14369</v>
      </c>
    </row>
    <row r="116" spans="1:5" ht="12.75" customHeight="1">
      <c r="A116" s="17">
        <v>190507</v>
      </c>
      <c r="B116" s="2" t="s">
        <v>114</v>
      </c>
      <c r="C116" s="28">
        <v>13352</v>
      </c>
      <c r="D116" s="28">
        <v>0</v>
      </c>
      <c r="E116" s="28">
        <f t="shared" si="3"/>
        <v>13352</v>
      </c>
    </row>
    <row r="117" spans="1:5" ht="12.75" customHeight="1">
      <c r="A117" s="17">
        <v>190508</v>
      </c>
      <c r="B117" s="2" t="s">
        <v>353</v>
      </c>
      <c r="C117" s="28"/>
      <c r="D117" s="28">
        <v>5642</v>
      </c>
      <c r="E117" s="28">
        <f t="shared" si="3"/>
        <v>5642</v>
      </c>
    </row>
    <row r="118" spans="1:5" ht="12.75" customHeight="1">
      <c r="A118" s="17">
        <v>190590</v>
      </c>
      <c r="B118" s="2" t="s">
        <v>115</v>
      </c>
      <c r="C118" s="28"/>
      <c r="D118" s="28">
        <v>0</v>
      </c>
      <c r="E118" s="28">
        <f t="shared" si="3"/>
        <v>0</v>
      </c>
    </row>
    <row r="119" spans="1:5" ht="12.75" customHeight="1">
      <c r="A119" s="17">
        <v>191000</v>
      </c>
      <c r="B119" s="30" t="s">
        <v>116</v>
      </c>
      <c r="C119" s="34">
        <f>SUM(C120:C128)</f>
        <v>0</v>
      </c>
      <c r="D119" s="34">
        <f>SUM(D120:D128)</f>
        <v>433295</v>
      </c>
      <c r="E119" s="34">
        <f t="shared" si="3"/>
        <v>433295</v>
      </c>
    </row>
    <row r="120" spans="1:5" ht="12.75" customHeight="1">
      <c r="A120" s="17">
        <v>191001</v>
      </c>
      <c r="B120" s="2" t="s">
        <v>117</v>
      </c>
      <c r="C120" s="16"/>
      <c r="D120" s="35">
        <f>47722+44840</f>
        <v>92562</v>
      </c>
      <c r="E120" s="35">
        <f t="shared" si="3"/>
        <v>92562</v>
      </c>
    </row>
    <row r="121" spans="1:5" ht="12.75" customHeight="1">
      <c r="A121" s="17">
        <v>191003</v>
      </c>
      <c r="B121" s="2" t="s">
        <v>118</v>
      </c>
      <c r="C121" s="16">
        <v>0</v>
      </c>
      <c r="D121" s="35"/>
      <c r="E121" s="35">
        <f t="shared" si="3"/>
        <v>0</v>
      </c>
    </row>
    <row r="122" spans="1:5" ht="12.75" customHeight="1">
      <c r="A122" s="17">
        <v>191004</v>
      </c>
      <c r="B122" s="31" t="s">
        <v>119</v>
      </c>
      <c r="C122" s="35"/>
      <c r="D122" s="35">
        <v>16573</v>
      </c>
      <c r="E122" s="35">
        <f t="shared" si="3"/>
        <v>16573</v>
      </c>
    </row>
    <row r="123" spans="1:5" ht="12.75" customHeight="1">
      <c r="A123" s="17">
        <v>191008</v>
      </c>
      <c r="B123" s="31" t="s">
        <v>120</v>
      </c>
      <c r="C123" s="35"/>
      <c r="D123" s="35">
        <v>22806</v>
      </c>
      <c r="E123" s="35">
        <f t="shared" si="3"/>
        <v>22806</v>
      </c>
    </row>
    <row r="124" spans="1:5" ht="12.75" customHeight="1">
      <c r="A124" s="17">
        <v>191012</v>
      </c>
      <c r="B124" s="31" t="s">
        <v>121</v>
      </c>
      <c r="C124" s="35"/>
      <c r="D124" s="35">
        <v>265512</v>
      </c>
      <c r="E124" s="35">
        <f t="shared" si="3"/>
        <v>265512</v>
      </c>
    </row>
    <row r="125" spans="1:5" ht="12.75" customHeight="1">
      <c r="A125" s="17">
        <v>191022</v>
      </c>
      <c r="B125" s="2" t="s">
        <v>122</v>
      </c>
      <c r="C125" s="35">
        <v>0</v>
      </c>
      <c r="D125" s="35">
        <v>2370</v>
      </c>
      <c r="E125" s="35">
        <f t="shared" si="3"/>
        <v>2370</v>
      </c>
    </row>
    <row r="126" spans="1:5" ht="12.75" customHeight="1">
      <c r="A126" s="17">
        <v>191023</v>
      </c>
      <c r="B126" s="2" t="s">
        <v>123</v>
      </c>
      <c r="C126" s="35">
        <v>0</v>
      </c>
      <c r="D126" s="35">
        <f>8640+24832</f>
        <v>33472</v>
      </c>
      <c r="E126" s="35">
        <f t="shared" si="3"/>
        <v>33472</v>
      </c>
    </row>
    <row r="127" spans="1:5" ht="12.75" customHeight="1">
      <c r="A127" s="17">
        <v>191090</v>
      </c>
      <c r="B127" s="2" t="s">
        <v>124</v>
      </c>
      <c r="C127" s="35">
        <v>0</v>
      </c>
      <c r="D127" s="35"/>
      <c r="E127" s="35">
        <f t="shared" si="3"/>
        <v>0</v>
      </c>
    </row>
    <row r="128" spans="1:5" ht="12.75" customHeight="1">
      <c r="A128" s="17">
        <v>191099</v>
      </c>
      <c r="B128" s="31" t="s">
        <v>75</v>
      </c>
      <c r="C128" s="35">
        <v>0</v>
      </c>
      <c r="D128" s="35"/>
      <c r="E128" s="35">
        <f t="shared" si="3"/>
        <v>0</v>
      </c>
    </row>
    <row r="129" spans="1:5" ht="12.75" customHeight="1">
      <c r="A129" s="17">
        <v>191100</v>
      </c>
      <c r="B129" s="32" t="s">
        <v>125</v>
      </c>
      <c r="C129" s="34">
        <f>+C130</f>
        <v>0</v>
      </c>
      <c r="D129" s="34">
        <f>SUM(D130)</f>
        <v>90750999</v>
      </c>
      <c r="E129" s="34">
        <f t="shared" si="3"/>
        <v>90750999</v>
      </c>
    </row>
    <row r="130" spans="1:5" ht="12.75" customHeight="1">
      <c r="A130" s="17">
        <v>191102</v>
      </c>
      <c r="B130" s="31" t="s">
        <v>126</v>
      </c>
      <c r="C130" s="35">
        <v>0</v>
      </c>
      <c r="D130" s="35">
        <v>90750999</v>
      </c>
      <c r="E130" s="35">
        <f t="shared" si="3"/>
        <v>90750999</v>
      </c>
    </row>
    <row r="131" spans="1:5" ht="12.75" customHeight="1">
      <c r="A131" s="17">
        <v>192000</v>
      </c>
      <c r="B131" s="32" t="s">
        <v>127</v>
      </c>
      <c r="C131" s="34">
        <f>+C132+C133</f>
        <v>0</v>
      </c>
      <c r="D131" s="34">
        <f>SUM(D132:D133)</f>
        <v>127652</v>
      </c>
      <c r="E131" s="34">
        <f t="shared" si="3"/>
        <v>127652</v>
      </c>
    </row>
    <row r="132" spans="1:5" ht="12.75" customHeight="1">
      <c r="A132" s="17">
        <v>192005</v>
      </c>
      <c r="B132" s="31" t="s">
        <v>128</v>
      </c>
      <c r="C132" s="28">
        <v>0</v>
      </c>
      <c r="D132" s="35">
        <v>120006</v>
      </c>
      <c r="E132" s="35">
        <f t="shared" si="3"/>
        <v>120006</v>
      </c>
    </row>
    <row r="133" spans="1:5" ht="12.75" customHeight="1">
      <c r="A133" s="17">
        <v>192099</v>
      </c>
      <c r="B133" s="31" t="s">
        <v>75</v>
      </c>
      <c r="C133" s="28">
        <v>0</v>
      </c>
      <c r="D133" s="35">
        <v>7646</v>
      </c>
      <c r="E133" s="35">
        <f t="shared" si="3"/>
        <v>7646</v>
      </c>
    </row>
    <row r="134" spans="1:5" ht="12.75" customHeight="1">
      <c r="A134" s="17">
        <v>192500</v>
      </c>
      <c r="B134" s="33" t="s">
        <v>129</v>
      </c>
      <c r="C134" s="27">
        <f>+C135+C136</f>
        <v>0</v>
      </c>
      <c r="D134" s="27">
        <f>+D135+D136</f>
        <v>-10006</v>
      </c>
      <c r="E134" s="27">
        <f t="shared" si="3"/>
        <v>-10006</v>
      </c>
    </row>
    <row r="135" spans="1:5" ht="12.75" customHeight="1">
      <c r="A135" s="17">
        <v>192505</v>
      </c>
      <c r="B135" s="31" t="s">
        <v>128</v>
      </c>
      <c r="C135" s="28">
        <v>0</v>
      </c>
      <c r="D135" s="35">
        <v>-10006</v>
      </c>
      <c r="E135" s="35">
        <f t="shared" si="3"/>
        <v>-10006</v>
      </c>
    </row>
    <row r="136" spans="1:5" ht="12.75" customHeight="1">
      <c r="A136" s="17">
        <v>192599</v>
      </c>
      <c r="B136" s="31" t="s">
        <v>130</v>
      </c>
      <c r="C136" s="28">
        <v>0</v>
      </c>
      <c r="D136" s="28">
        <v>0</v>
      </c>
      <c r="E136" s="28">
        <f t="shared" si="3"/>
        <v>0</v>
      </c>
    </row>
    <row r="137" spans="1:5" ht="12.75" customHeight="1">
      <c r="A137" s="17">
        <v>195000</v>
      </c>
      <c r="B137" s="30" t="s">
        <v>131</v>
      </c>
      <c r="C137" s="34">
        <f>SUM(C138:C139)</f>
        <v>0</v>
      </c>
      <c r="D137" s="34">
        <f>SUM(D138:D139)</f>
        <v>0</v>
      </c>
      <c r="E137" s="34">
        <f t="shared" si="3"/>
        <v>0</v>
      </c>
    </row>
    <row r="138" spans="1:5" ht="12.75" customHeight="1">
      <c r="A138" s="17">
        <v>195002</v>
      </c>
      <c r="B138" s="2" t="s">
        <v>132</v>
      </c>
      <c r="C138" s="35">
        <v>0</v>
      </c>
      <c r="D138" s="35"/>
      <c r="E138" s="35">
        <f t="shared" si="3"/>
        <v>0</v>
      </c>
    </row>
    <row r="139" spans="1:5" ht="12.75" customHeight="1">
      <c r="A139" s="17">
        <v>195003</v>
      </c>
      <c r="B139" s="2" t="s">
        <v>133</v>
      </c>
      <c r="C139" s="28">
        <v>0</v>
      </c>
      <c r="D139" s="28"/>
      <c r="E139" s="35">
        <f t="shared" si="3"/>
        <v>0</v>
      </c>
    </row>
    <row r="140" spans="1:5" ht="12.75" customHeight="1">
      <c r="A140" s="17">
        <v>195004</v>
      </c>
      <c r="B140" s="2" t="s">
        <v>134</v>
      </c>
      <c r="C140" s="28">
        <v>0</v>
      </c>
      <c r="D140" s="28">
        <v>0</v>
      </c>
      <c r="E140" s="28">
        <f t="shared" si="3"/>
        <v>0</v>
      </c>
    </row>
    <row r="141" spans="1:5" ht="12.75" customHeight="1">
      <c r="A141" s="17">
        <v>195500</v>
      </c>
      <c r="B141" s="30" t="s">
        <v>135</v>
      </c>
      <c r="C141" s="34">
        <f>-SUM(C142:C143)</f>
        <v>0</v>
      </c>
      <c r="D141" s="34">
        <f>SUM(D142:D143)</f>
        <v>0</v>
      </c>
      <c r="E141" s="34">
        <f t="shared" si="3"/>
        <v>0</v>
      </c>
    </row>
    <row r="142" spans="1:5" ht="12.75" customHeight="1">
      <c r="A142" s="17">
        <v>195502</v>
      </c>
      <c r="B142" s="2" t="s">
        <v>132</v>
      </c>
      <c r="C142" s="35">
        <f>+C138</f>
        <v>0</v>
      </c>
      <c r="D142" s="35">
        <v>0</v>
      </c>
      <c r="E142" s="35">
        <f t="shared" si="3"/>
        <v>0</v>
      </c>
    </row>
    <row r="143" spans="1:5" ht="12.75" customHeight="1">
      <c r="A143" s="17">
        <v>195503</v>
      </c>
      <c r="B143" s="2" t="s">
        <v>136</v>
      </c>
      <c r="C143" s="35">
        <f>+C139</f>
        <v>0</v>
      </c>
      <c r="D143" s="16">
        <v>0</v>
      </c>
      <c r="E143" s="35">
        <f t="shared" si="3"/>
        <v>0</v>
      </c>
    </row>
    <row r="144" spans="1:5" ht="12.75" customHeight="1">
      <c r="A144" s="17">
        <v>195504</v>
      </c>
      <c r="B144" s="2" t="s">
        <v>134</v>
      </c>
      <c r="C144" s="35">
        <v>0</v>
      </c>
      <c r="E144" s="16">
        <f t="shared" si="3"/>
        <v>0</v>
      </c>
    </row>
    <row r="145" spans="1:5" ht="12" customHeight="1">
      <c r="A145" s="17">
        <v>196000</v>
      </c>
      <c r="B145" s="30" t="s">
        <v>137</v>
      </c>
      <c r="C145" s="27">
        <f>SUM(C146:C147)</f>
        <v>0</v>
      </c>
      <c r="D145" s="27">
        <f>+D146+D147</f>
        <v>62133</v>
      </c>
      <c r="E145" s="27">
        <f t="shared" si="3"/>
        <v>62133</v>
      </c>
    </row>
    <row r="146" spans="1:5" ht="12.75" customHeight="1">
      <c r="A146" s="17">
        <v>196007</v>
      </c>
      <c r="B146" s="2" t="s">
        <v>138</v>
      </c>
      <c r="C146" s="28">
        <v>0</v>
      </c>
      <c r="D146" s="28">
        <v>41900</v>
      </c>
      <c r="E146" s="28">
        <f t="shared" si="3"/>
        <v>41900</v>
      </c>
    </row>
    <row r="147" spans="1:5" ht="12.75" customHeight="1">
      <c r="A147" s="17">
        <v>196099</v>
      </c>
      <c r="B147" s="2" t="s">
        <v>139</v>
      </c>
      <c r="C147" s="28">
        <v>0</v>
      </c>
      <c r="D147" s="28">
        <v>20233</v>
      </c>
      <c r="E147" s="28">
        <f t="shared" si="3"/>
        <v>20233</v>
      </c>
    </row>
    <row r="148" spans="1:5" ht="12.75" customHeight="1">
      <c r="A148" s="17">
        <v>196500</v>
      </c>
      <c r="B148" s="30" t="s">
        <v>140</v>
      </c>
      <c r="C148" s="28">
        <v>0</v>
      </c>
      <c r="D148" s="34">
        <f>+D149</f>
        <v>0</v>
      </c>
      <c r="E148" s="34">
        <f t="shared" si="3"/>
        <v>0</v>
      </c>
    </row>
    <row r="149" spans="1:5" ht="12.75" customHeight="1">
      <c r="A149" s="17">
        <v>196507</v>
      </c>
      <c r="B149" s="2" t="s">
        <v>138</v>
      </c>
      <c r="C149" s="28">
        <v>0</v>
      </c>
      <c r="D149" s="35">
        <v>0</v>
      </c>
      <c r="E149" s="35">
        <f t="shared" si="3"/>
        <v>0</v>
      </c>
    </row>
    <row r="150" spans="1:5" ht="12.75" customHeight="1">
      <c r="A150" s="17">
        <v>197000</v>
      </c>
      <c r="B150" s="30" t="s">
        <v>141</v>
      </c>
      <c r="C150" s="27">
        <f>SUM(C151:C153)</f>
        <v>0</v>
      </c>
      <c r="D150" s="27">
        <f>SUM(D151:D153)</f>
        <v>2556698</v>
      </c>
      <c r="E150" s="27">
        <f t="shared" si="3"/>
        <v>2556698</v>
      </c>
    </row>
    <row r="151" spans="1:5" ht="12.75" customHeight="1">
      <c r="A151" s="17">
        <v>197007</v>
      </c>
      <c r="B151" s="2" t="s">
        <v>142</v>
      </c>
      <c r="C151" s="28">
        <v>0</v>
      </c>
      <c r="D151" s="28">
        <v>2334013</v>
      </c>
      <c r="E151" s="28">
        <f t="shared" si="3"/>
        <v>2334013</v>
      </c>
    </row>
    <row r="152" spans="1:5" ht="12.75" customHeight="1">
      <c r="A152" s="17">
        <v>197008</v>
      </c>
      <c r="B152" s="2" t="s">
        <v>143</v>
      </c>
      <c r="C152" s="28">
        <v>0</v>
      </c>
      <c r="D152" s="28">
        <f>98501+77935</f>
        <v>176436</v>
      </c>
      <c r="E152" s="28">
        <f t="shared" si="3"/>
        <v>176436</v>
      </c>
    </row>
    <row r="153" spans="1:5" ht="12.75" customHeight="1">
      <c r="A153" s="17">
        <v>197099</v>
      </c>
      <c r="B153" s="2" t="s">
        <v>75</v>
      </c>
      <c r="C153" s="28">
        <v>0</v>
      </c>
      <c r="D153" s="28">
        <f>44780+1469</f>
        <v>46249</v>
      </c>
      <c r="E153" s="35">
        <f t="shared" si="3"/>
        <v>46249</v>
      </c>
    </row>
    <row r="154" spans="1:5" ht="12.75" customHeight="1">
      <c r="A154" s="17">
        <v>197500</v>
      </c>
      <c r="B154" s="30" t="s">
        <v>144</v>
      </c>
      <c r="C154" s="34">
        <f>-SUM(C155:C157)</f>
        <v>0</v>
      </c>
      <c r="D154" s="34">
        <f>SUM(D155:D157)</f>
        <v>-223577</v>
      </c>
      <c r="E154" s="34">
        <f t="shared" si="3"/>
        <v>-223577</v>
      </c>
    </row>
    <row r="155" spans="1:5" ht="12.75" customHeight="1">
      <c r="A155" s="17">
        <v>197507</v>
      </c>
      <c r="B155" s="2" t="s">
        <v>142</v>
      </c>
      <c r="C155" s="28">
        <v>0</v>
      </c>
      <c r="D155" s="16">
        <v>-49536</v>
      </c>
      <c r="E155" s="16">
        <f>SUM(C155:D155)</f>
        <v>-49536</v>
      </c>
    </row>
    <row r="156" spans="1:5" ht="12.75" customHeight="1">
      <c r="A156" s="17">
        <v>197508</v>
      </c>
      <c r="B156" s="2" t="s">
        <v>143</v>
      </c>
      <c r="C156" s="28">
        <v>0</v>
      </c>
      <c r="D156" s="16">
        <f>-116270-37493</f>
        <v>-153763</v>
      </c>
      <c r="E156" s="16">
        <f t="shared" si="3"/>
        <v>-153763</v>
      </c>
    </row>
    <row r="157" spans="1:5" ht="12.75" customHeight="1">
      <c r="A157" s="17">
        <v>197599</v>
      </c>
      <c r="B157" s="2" t="s">
        <v>75</v>
      </c>
      <c r="C157" s="28">
        <v>0</v>
      </c>
      <c r="D157" s="16">
        <f>-20131-147</f>
        <v>-20278</v>
      </c>
      <c r="E157" s="16">
        <f t="shared" si="3"/>
        <v>-20278</v>
      </c>
    </row>
    <row r="158" spans="1:5" ht="12.75" customHeight="1">
      <c r="A158" s="17">
        <v>199500</v>
      </c>
      <c r="B158" s="30" t="s">
        <v>145</v>
      </c>
      <c r="C158" s="27">
        <f>+C159</f>
        <v>0</v>
      </c>
      <c r="D158" s="4">
        <f>+D159</f>
        <v>0</v>
      </c>
      <c r="E158" s="4">
        <f t="shared" si="3"/>
        <v>0</v>
      </c>
    </row>
    <row r="159" spans="1:5" ht="12.75" customHeight="1">
      <c r="A159" s="17">
        <v>199501</v>
      </c>
      <c r="B159" s="2" t="s">
        <v>146</v>
      </c>
      <c r="C159" s="28">
        <v>0</v>
      </c>
      <c r="D159" s="16">
        <v>0</v>
      </c>
      <c r="E159" s="16">
        <f t="shared" si="3"/>
        <v>0</v>
      </c>
    </row>
    <row r="160" spans="1:5" ht="12.75" customHeight="1">
      <c r="A160" s="17">
        <v>199600</v>
      </c>
      <c r="B160" s="30" t="s">
        <v>147</v>
      </c>
      <c r="C160" s="27">
        <f>+C161</f>
        <v>0</v>
      </c>
      <c r="D160" s="27">
        <f>+D161</f>
        <v>0</v>
      </c>
      <c r="E160" s="4">
        <f>SUM(C160:D160)</f>
        <v>0</v>
      </c>
    </row>
    <row r="161" spans="1:5" ht="12.75" customHeight="1">
      <c r="A161" s="17">
        <v>199601</v>
      </c>
      <c r="B161" s="2" t="s">
        <v>148</v>
      </c>
      <c r="C161" s="28">
        <v>0</v>
      </c>
      <c r="D161" s="28">
        <v>0</v>
      </c>
      <c r="E161" s="16">
        <f>SUM(C161:D161)</f>
        <v>0</v>
      </c>
    </row>
    <row r="162" spans="1:5" ht="12.75" customHeight="1">
      <c r="A162" s="17">
        <v>199700</v>
      </c>
      <c r="B162" s="30" t="s">
        <v>149</v>
      </c>
      <c r="C162" s="28"/>
      <c r="D162" s="27">
        <f>+D163</f>
        <v>0</v>
      </c>
      <c r="E162" s="16">
        <f>SUM(C162:D162)</f>
        <v>0</v>
      </c>
    </row>
    <row r="163" spans="1:5" ht="12.75" customHeight="1">
      <c r="A163" s="17">
        <v>199701</v>
      </c>
      <c r="B163" s="2" t="s">
        <v>148</v>
      </c>
      <c r="C163" s="28"/>
      <c r="D163" s="28"/>
      <c r="E163" s="16">
        <f>SUM(C163:D163)</f>
        <v>0</v>
      </c>
    </row>
    <row r="164" spans="1:5" ht="12.75" customHeight="1">
      <c r="A164" s="17">
        <v>199900</v>
      </c>
      <c r="B164" s="30" t="s">
        <v>150</v>
      </c>
      <c r="C164" s="28"/>
      <c r="D164" s="27">
        <f>SUM(D165:D169)</f>
        <v>-1332986</v>
      </c>
      <c r="E164" s="4">
        <f aca="true" t="shared" si="4" ref="E164:E169">SUM(C164:D164)</f>
        <v>-1332986</v>
      </c>
    </row>
    <row r="165" spans="1:5" ht="12.75" customHeight="1">
      <c r="A165" s="17">
        <v>199966</v>
      </c>
      <c r="B165" s="2" t="s">
        <v>70</v>
      </c>
      <c r="C165" s="28"/>
      <c r="D165" s="28">
        <v>-7500</v>
      </c>
      <c r="E165" s="16">
        <f t="shared" si="4"/>
        <v>-7500</v>
      </c>
    </row>
    <row r="166" spans="1:5" ht="12.75" customHeight="1">
      <c r="A166" s="17">
        <v>199968</v>
      </c>
      <c r="B166" s="2" t="s">
        <v>151</v>
      </c>
      <c r="C166" s="28"/>
      <c r="D166" s="28">
        <v>-44688</v>
      </c>
      <c r="E166" s="16">
        <f t="shared" si="4"/>
        <v>-44688</v>
      </c>
    </row>
    <row r="167" spans="1:5" ht="12.75" customHeight="1">
      <c r="A167" s="17">
        <v>199969</v>
      </c>
      <c r="B167" s="2" t="s">
        <v>152</v>
      </c>
      <c r="C167" s="28"/>
      <c r="D167" s="28">
        <v>-1298317</v>
      </c>
      <c r="E167" s="16">
        <f t="shared" si="4"/>
        <v>-1298317</v>
      </c>
    </row>
    <row r="168" spans="1:5" ht="12.75" customHeight="1">
      <c r="A168" s="17">
        <v>199970</v>
      </c>
      <c r="B168" s="2" t="s">
        <v>153</v>
      </c>
      <c r="C168" s="28"/>
      <c r="D168" s="28">
        <v>16014</v>
      </c>
      <c r="E168" s="16">
        <f t="shared" si="4"/>
        <v>16014</v>
      </c>
    </row>
    <row r="169" spans="1:5" ht="12.75" customHeight="1">
      <c r="A169" s="17">
        <v>199971</v>
      </c>
      <c r="B169" s="2" t="s">
        <v>154</v>
      </c>
      <c r="C169" s="28"/>
      <c r="D169" s="28">
        <v>1505</v>
      </c>
      <c r="E169" s="16">
        <f t="shared" si="4"/>
        <v>1505</v>
      </c>
    </row>
    <row r="170" spans="1:6" ht="12.75" customHeight="1">
      <c r="A170" s="17">
        <v>200000</v>
      </c>
      <c r="B170" s="30" t="s">
        <v>155</v>
      </c>
      <c r="C170" s="27">
        <f>+C174+C240+C231+C250+C171</f>
        <v>1359995479</v>
      </c>
      <c r="D170" s="27">
        <f>+D174+D240+D231+D250</f>
        <v>1800015</v>
      </c>
      <c r="E170" s="27">
        <f>SUM(C170:D170)</f>
        <v>1361795494</v>
      </c>
      <c r="F170" s="16"/>
    </row>
    <row r="171" spans="1:5" ht="12.75" customHeight="1">
      <c r="A171" s="17">
        <v>220000</v>
      </c>
      <c r="B171" s="30" t="s">
        <v>156</v>
      </c>
      <c r="C171" s="27">
        <f>+C172</f>
        <v>132000</v>
      </c>
      <c r="D171" s="27"/>
      <c r="E171" s="27">
        <f aca="true" t="shared" si="5" ref="E171:E234">+C171+D171</f>
        <v>132000</v>
      </c>
    </row>
    <row r="172" spans="1:5" ht="12.75" customHeight="1">
      <c r="A172" s="17">
        <v>224600</v>
      </c>
      <c r="B172" s="30" t="s">
        <v>157</v>
      </c>
      <c r="C172" s="27">
        <f>+C173</f>
        <v>132000</v>
      </c>
      <c r="D172" s="27"/>
      <c r="E172" s="27">
        <f t="shared" si="5"/>
        <v>132000</v>
      </c>
    </row>
    <row r="173" spans="1:5" ht="12.75" customHeight="1">
      <c r="A173" s="17">
        <v>224625</v>
      </c>
      <c r="B173" s="2" t="s">
        <v>158</v>
      </c>
      <c r="C173" s="28">
        <v>132000</v>
      </c>
      <c r="D173" s="27"/>
      <c r="E173" s="35">
        <f t="shared" si="5"/>
        <v>132000</v>
      </c>
    </row>
    <row r="174" spans="1:5" ht="12.75" customHeight="1">
      <c r="A174" s="17">
        <v>240000</v>
      </c>
      <c r="B174" s="30" t="s">
        <v>159</v>
      </c>
      <c r="C174" s="27">
        <f>+C175+C178+C186+C207+C209+C219+C221+C229+C227</f>
        <v>1357319024</v>
      </c>
      <c r="D174" s="27">
        <f>+D175+D178+D186+D207+D209+D219+D221+D229</f>
        <v>0</v>
      </c>
      <c r="E174" s="27">
        <f t="shared" si="5"/>
        <v>1357319024</v>
      </c>
    </row>
    <row r="175" spans="1:5" ht="12.75" customHeight="1">
      <c r="A175" s="17">
        <v>240100</v>
      </c>
      <c r="B175" s="30" t="s">
        <v>160</v>
      </c>
      <c r="C175" s="27">
        <f>SUM(C176:C177)</f>
        <v>172554</v>
      </c>
      <c r="D175" s="27">
        <f>SUM(D176:D177)</f>
        <v>0</v>
      </c>
      <c r="E175" s="27">
        <f t="shared" si="5"/>
        <v>172554</v>
      </c>
    </row>
    <row r="176" spans="1:5" ht="12.75" customHeight="1">
      <c r="A176" s="17">
        <v>240101</v>
      </c>
      <c r="B176" s="2" t="s">
        <v>161</v>
      </c>
      <c r="C176" s="35">
        <f>24319+20929</f>
        <v>45248</v>
      </c>
      <c r="D176" s="35">
        <v>0</v>
      </c>
      <c r="E176" s="35">
        <f t="shared" si="5"/>
        <v>45248</v>
      </c>
    </row>
    <row r="177" spans="1:5" ht="12.75" customHeight="1">
      <c r="A177" s="17">
        <v>240102</v>
      </c>
      <c r="B177" s="2" t="s">
        <v>162</v>
      </c>
      <c r="C177" s="28">
        <v>127306</v>
      </c>
      <c r="D177" s="35">
        <v>0</v>
      </c>
      <c r="E177" s="35">
        <f t="shared" si="5"/>
        <v>127306</v>
      </c>
    </row>
    <row r="178" spans="1:5" ht="12.75" customHeight="1">
      <c r="A178" s="17">
        <v>240300</v>
      </c>
      <c r="B178" s="30" t="s">
        <v>163</v>
      </c>
      <c r="C178" s="27">
        <f>SUM(C179:C185)</f>
        <v>1356806340</v>
      </c>
      <c r="D178" s="27">
        <v>0</v>
      </c>
      <c r="E178" s="27">
        <f t="shared" si="5"/>
        <v>1356806340</v>
      </c>
    </row>
    <row r="179" spans="1:5" ht="12.75" customHeight="1">
      <c r="A179" s="17">
        <v>240303</v>
      </c>
      <c r="B179" s="2" t="s">
        <v>164</v>
      </c>
      <c r="C179" s="28"/>
      <c r="D179" s="28">
        <v>0</v>
      </c>
      <c r="E179" s="28">
        <f t="shared" si="5"/>
        <v>0</v>
      </c>
    </row>
    <row r="180" spans="1:5" ht="12.75" customHeight="1">
      <c r="A180" s="17">
        <v>240304</v>
      </c>
      <c r="B180" s="2" t="s">
        <v>165</v>
      </c>
      <c r="C180" s="28">
        <v>60208001</v>
      </c>
      <c r="D180" s="28">
        <v>0</v>
      </c>
      <c r="E180" s="28">
        <f t="shared" si="5"/>
        <v>60208001</v>
      </c>
    </row>
    <row r="181" spans="1:5" ht="12.75" customHeight="1">
      <c r="A181" s="17">
        <v>240305</v>
      </c>
      <c r="B181" s="2" t="s">
        <v>166</v>
      </c>
      <c r="C181" s="28">
        <v>29043</v>
      </c>
      <c r="D181" s="28">
        <v>0</v>
      </c>
      <c r="E181" s="28">
        <f t="shared" si="5"/>
        <v>29043</v>
      </c>
    </row>
    <row r="182" spans="1:5" ht="12.75" customHeight="1">
      <c r="A182" s="17">
        <v>240307</v>
      </c>
      <c r="B182" s="2" t="s">
        <v>167</v>
      </c>
      <c r="C182" s="28"/>
      <c r="D182" s="28">
        <v>0</v>
      </c>
      <c r="E182" s="28">
        <f t="shared" si="5"/>
        <v>0</v>
      </c>
    </row>
    <row r="183" spans="1:5" ht="12.75" customHeight="1">
      <c r="A183" s="17">
        <v>240308</v>
      </c>
      <c r="B183" s="2" t="s">
        <v>168</v>
      </c>
      <c r="C183" s="28"/>
      <c r="D183" s="28">
        <v>0</v>
      </c>
      <c r="E183" s="28">
        <f t="shared" si="5"/>
        <v>0</v>
      </c>
    </row>
    <row r="184" spans="1:5" ht="12.75" customHeight="1">
      <c r="A184" s="17">
        <v>240313</v>
      </c>
      <c r="B184" s="2" t="s">
        <v>169</v>
      </c>
      <c r="C184" s="28"/>
      <c r="D184" s="28">
        <v>0</v>
      </c>
      <c r="E184" s="28">
        <f t="shared" si="5"/>
        <v>0</v>
      </c>
    </row>
    <row r="185" spans="1:5" ht="12.75" customHeight="1">
      <c r="A185" s="17">
        <v>240314</v>
      </c>
      <c r="B185" s="2" t="s">
        <v>170</v>
      </c>
      <c r="C185" s="28">
        <v>1296569296</v>
      </c>
      <c r="D185" s="28">
        <v>0</v>
      </c>
      <c r="E185" s="28">
        <f t="shared" si="5"/>
        <v>1296569296</v>
      </c>
    </row>
    <row r="186" spans="1:5" ht="12.75" customHeight="1">
      <c r="A186" s="17">
        <v>242500</v>
      </c>
      <c r="B186" s="30" t="s">
        <v>171</v>
      </c>
      <c r="C186" s="27">
        <f>SUM(C187:C206)</f>
        <v>191331</v>
      </c>
      <c r="D186" s="34">
        <f>SUM(D191:D206)</f>
        <v>0</v>
      </c>
      <c r="E186" s="34">
        <f t="shared" si="5"/>
        <v>191331</v>
      </c>
    </row>
    <row r="187" spans="1:5" ht="12.75" customHeight="1">
      <c r="A187" s="17">
        <v>242501</v>
      </c>
      <c r="B187" s="2" t="s">
        <v>172</v>
      </c>
      <c r="C187" s="28">
        <v>4296</v>
      </c>
      <c r="D187" s="35">
        <v>0</v>
      </c>
      <c r="E187" s="35">
        <f t="shared" si="5"/>
        <v>4296</v>
      </c>
    </row>
    <row r="188" spans="1:5" ht="12.75" customHeight="1">
      <c r="A188" s="17">
        <v>242504</v>
      </c>
      <c r="B188" s="2" t="s">
        <v>173</v>
      </c>
      <c r="C188" s="28"/>
      <c r="D188" s="35">
        <v>0</v>
      </c>
      <c r="E188" s="35">
        <f t="shared" si="5"/>
        <v>0</v>
      </c>
    </row>
    <row r="189" spans="1:5" ht="12.75" customHeight="1">
      <c r="A189" s="17">
        <v>242506</v>
      </c>
      <c r="B189" s="2" t="s">
        <v>174</v>
      </c>
      <c r="C189" s="28"/>
      <c r="D189" s="35">
        <v>0</v>
      </c>
      <c r="E189" s="35">
        <f t="shared" si="5"/>
        <v>0</v>
      </c>
    </row>
    <row r="190" spans="1:5" ht="12.75" customHeight="1">
      <c r="A190" s="17">
        <v>242507</v>
      </c>
      <c r="B190" s="2" t="s">
        <v>112</v>
      </c>
      <c r="C190" s="28">
        <v>1849</v>
      </c>
      <c r="D190" s="35"/>
      <c r="E190" s="35">
        <f t="shared" si="5"/>
        <v>1849</v>
      </c>
    </row>
    <row r="191" spans="1:5" ht="12.75" customHeight="1">
      <c r="A191" s="17">
        <v>242508</v>
      </c>
      <c r="B191" s="2" t="s">
        <v>175</v>
      </c>
      <c r="C191" s="28"/>
      <c r="D191" s="35">
        <v>0</v>
      </c>
      <c r="E191" s="35">
        <f t="shared" si="5"/>
        <v>0</v>
      </c>
    </row>
    <row r="192" spans="1:5" ht="12.75" customHeight="1">
      <c r="A192" s="17">
        <v>242510</v>
      </c>
      <c r="B192" s="2" t="s">
        <v>111</v>
      </c>
      <c r="C192" s="28"/>
      <c r="D192" s="35">
        <v>0</v>
      </c>
      <c r="E192" s="35">
        <f t="shared" si="5"/>
        <v>0</v>
      </c>
    </row>
    <row r="193" spans="1:5" ht="12.75" customHeight="1">
      <c r="A193" s="17">
        <v>242513</v>
      </c>
      <c r="B193" s="2" t="s">
        <v>176</v>
      </c>
      <c r="C193" s="28">
        <v>1817</v>
      </c>
      <c r="D193" s="35">
        <v>0</v>
      </c>
      <c r="E193" s="35">
        <f t="shared" si="5"/>
        <v>1817</v>
      </c>
    </row>
    <row r="194" spans="1:5" ht="12.75" customHeight="1">
      <c r="A194" s="17">
        <v>242518</v>
      </c>
      <c r="B194" s="2" t="s">
        <v>177</v>
      </c>
      <c r="C194" s="28">
        <f>103413+62</f>
        <v>103475</v>
      </c>
      <c r="D194" s="35">
        <v>0</v>
      </c>
      <c r="E194" s="35">
        <f t="shared" si="5"/>
        <v>103475</v>
      </c>
    </row>
    <row r="195" spans="1:5" ht="12.75" customHeight="1">
      <c r="A195" s="17">
        <v>242519</v>
      </c>
      <c r="B195" s="2" t="s">
        <v>178</v>
      </c>
      <c r="C195" s="28">
        <f>65108+159</f>
        <v>65267</v>
      </c>
      <c r="D195" s="35">
        <v>0</v>
      </c>
      <c r="E195" s="35">
        <f t="shared" si="5"/>
        <v>65267</v>
      </c>
    </row>
    <row r="196" spans="1:5" ht="12.75" customHeight="1">
      <c r="A196" s="17">
        <v>242520</v>
      </c>
      <c r="B196" s="2" t="s">
        <v>179</v>
      </c>
      <c r="C196" s="28">
        <v>1797</v>
      </c>
      <c r="D196" s="35">
        <v>0</v>
      </c>
      <c r="E196" s="35">
        <f t="shared" si="5"/>
        <v>1797</v>
      </c>
    </row>
    <row r="197" spans="1:5" ht="12.75" customHeight="1">
      <c r="A197" s="17">
        <v>242521</v>
      </c>
      <c r="B197" s="2" t="s">
        <v>180</v>
      </c>
      <c r="C197" s="35"/>
      <c r="D197" s="35">
        <v>0</v>
      </c>
      <c r="E197" s="35">
        <f t="shared" si="5"/>
        <v>0</v>
      </c>
    </row>
    <row r="198" spans="1:5" ht="12.75" customHeight="1">
      <c r="A198" s="17">
        <v>242522</v>
      </c>
      <c r="B198" s="2" t="s">
        <v>181</v>
      </c>
      <c r="C198" s="35"/>
      <c r="D198" s="35">
        <v>0</v>
      </c>
      <c r="E198" s="35">
        <f t="shared" si="5"/>
        <v>0</v>
      </c>
    </row>
    <row r="199" spans="1:5" ht="12.75" customHeight="1">
      <c r="A199" s="17">
        <v>242523</v>
      </c>
      <c r="B199" s="2" t="s">
        <v>182</v>
      </c>
      <c r="C199" s="35"/>
      <c r="D199" s="35">
        <v>0</v>
      </c>
      <c r="E199" s="35">
        <f t="shared" si="5"/>
        <v>0</v>
      </c>
    </row>
    <row r="200" spans="1:5" ht="12.75" customHeight="1">
      <c r="A200" s="17">
        <v>242529</v>
      </c>
      <c r="B200" s="2" t="s">
        <v>562</v>
      </c>
      <c r="C200" s="35">
        <v>3692</v>
      </c>
      <c r="D200" s="35"/>
      <c r="E200" s="35">
        <f t="shared" si="5"/>
        <v>3692</v>
      </c>
    </row>
    <row r="201" spans="1:5" ht="12.75" customHeight="1">
      <c r="A201" s="17">
        <v>242524</v>
      </c>
      <c r="B201" s="2" t="s">
        <v>183</v>
      </c>
      <c r="C201" s="35">
        <v>786</v>
      </c>
      <c r="D201" s="35">
        <v>0</v>
      </c>
      <c r="E201" s="35">
        <f t="shared" si="5"/>
        <v>786</v>
      </c>
    </row>
    <row r="202" spans="1:5" ht="12.75" customHeight="1">
      <c r="A202" s="17">
        <v>242532</v>
      </c>
      <c r="B202" s="2" t="s">
        <v>184</v>
      </c>
      <c r="C202" s="35">
        <v>2758</v>
      </c>
      <c r="D202" s="35">
        <v>0</v>
      </c>
      <c r="E202" s="35">
        <f t="shared" si="5"/>
        <v>2758</v>
      </c>
    </row>
    <row r="203" spans="1:5" ht="12.75" customHeight="1">
      <c r="A203" s="17">
        <v>242533</v>
      </c>
      <c r="B203" s="2" t="s">
        <v>185</v>
      </c>
      <c r="C203" s="35"/>
      <c r="D203" s="35">
        <v>0</v>
      </c>
      <c r="E203" s="35">
        <f t="shared" si="5"/>
        <v>0</v>
      </c>
    </row>
    <row r="204" spans="1:5" ht="12.75" customHeight="1">
      <c r="A204" s="17">
        <v>242535</v>
      </c>
      <c r="B204" s="2" t="s">
        <v>186</v>
      </c>
      <c r="C204" s="35">
        <v>566</v>
      </c>
      <c r="D204" s="35">
        <v>0</v>
      </c>
      <c r="E204" s="35">
        <f t="shared" si="5"/>
        <v>566</v>
      </c>
    </row>
    <row r="205" spans="1:5" ht="12.75" customHeight="1">
      <c r="A205" s="17">
        <v>242541</v>
      </c>
      <c r="B205" s="2" t="s">
        <v>187</v>
      </c>
      <c r="C205" s="35">
        <v>770</v>
      </c>
      <c r="D205" s="35">
        <v>0</v>
      </c>
      <c r="E205" s="35">
        <f t="shared" si="5"/>
        <v>770</v>
      </c>
    </row>
    <row r="206" spans="1:5" ht="12.75" customHeight="1">
      <c r="A206" s="17">
        <v>242590</v>
      </c>
      <c r="B206" s="2" t="s">
        <v>188</v>
      </c>
      <c r="C206" s="35">
        <f>246+4012</f>
        <v>4258</v>
      </c>
      <c r="D206" s="35">
        <v>0</v>
      </c>
      <c r="E206" s="35">
        <f t="shared" si="5"/>
        <v>4258</v>
      </c>
    </row>
    <row r="207" spans="1:5" ht="12.75" customHeight="1">
      <c r="A207" s="17">
        <v>243000</v>
      </c>
      <c r="B207" s="30" t="s">
        <v>189</v>
      </c>
      <c r="C207" s="27">
        <f>+C208</f>
        <v>0</v>
      </c>
      <c r="D207" s="34">
        <v>0</v>
      </c>
      <c r="E207" s="34">
        <f t="shared" si="5"/>
        <v>0</v>
      </c>
    </row>
    <row r="208" spans="1:5" ht="12.75" customHeight="1">
      <c r="A208" s="17">
        <v>243002</v>
      </c>
      <c r="B208" s="2" t="s">
        <v>190</v>
      </c>
      <c r="C208" s="28">
        <v>0</v>
      </c>
      <c r="D208" s="35">
        <v>0</v>
      </c>
      <c r="E208" s="35">
        <f t="shared" si="5"/>
        <v>0</v>
      </c>
    </row>
    <row r="209" spans="1:5" ht="12.75" customHeight="1">
      <c r="A209" s="17">
        <v>243600</v>
      </c>
      <c r="B209" s="30" t="s">
        <v>191</v>
      </c>
      <c r="C209" s="27">
        <f>SUM(C210:C218)</f>
        <v>126392</v>
      </c>
      <c r="D209" s="34">
        <v>0</v>
      </c>
      <c r="E209" s="34">
        <f t="shared" si="5"/>
        <v>126392</v>
      </c>
    </row>
    <row r="210" spans="1:5" ht="12.75" customHeight="1">
      <c r="A210" s="17">
        <v>243601</v>
      </c>
      <c r="B210" s="2" t="s">
        <v>192</v>
      </c>
      <c r="C210" s="28">
        <f>45563+108</f>
        <v>45671</v>
      </c>
      <c r="D210" s="35">
        <v>0</v>
      </c>
      <c r="E210" s="35">
        <f t="shared" si="5"/>
        <v>45671</v>
      </c>
    </row>
    <row r="211" spans="1:5" ht="12.75" customHeight="1">
      <c r="A211" s="17">
        <v>243602</v>
      </c>
      <c r="B211" s="2" t="s">
        <v>193</v>
      </c>
      <c r="C211" s="28"/>
      <c r="D211" s="35">
        <v>0</v>
      </c>
      <c r="E211" s="35">
        <f t="shared" si="5"/>
        <v>0</v>
      </c>
    </row>
    <row r="212" spans="1:5" ht="12.75" customHeight="1">
      <c r="A212" s="17">
        <v>243603</v>
      </c>
      <c r="B212" s="2" t="s">
        <v>194</v>
      </c>
      <c r="C212" s="28">
        <f>3948+5109</f>
        <v>9057</v>
      </c>
      <c r="D212" s="35">
        <v>0</v>
      </c>
      <c r="E212" s="35">
        <f t="shared" si="5"/>
        <v>9057</v>
      </c>
    </row>
    <row r="213" spans="1:5" ht="12.75" customHeight="1">
      <c r="A213" s="17">
        <v>243604</v>
      </c>
      <c r="B213" s="2" t="s">
        <v>195</v>
      </c>
      <c r="C213" s="28"/>
      <c r="D213" s="35"/>
      <c r="E213" s="35">
        <f t="shared" si="5"/>
        <v>0</v>
      </c>
    </row>
    <row r="214" spans="1:5" ht="12.75" customHeight="1">
      <c r="A214" s="17">
        <v>243605</v>
      </c>
      <c r="B214" s="2" t="s">
        <v>173</v>
      </c>
      <c r="C214" s="28">
        <f>20754+1741</f>
        <v>22495</v>
      </c>
      <c r="D214" s="35">
        <v>0</v>
      </c>
      <c r="E214" s="35">
        <f t="shared" si="5"/>
        <v>22495</v>
      </c>
    </row>
    <row r="215" spans="1:5" ht="12.75" customHeight="1">
      <c r="A215" s="17">
        <v>243607</v>
      </c>
      <c r="B215" s="2" t="s">
        <v>196</v>
      </c>
      <c r="C215" s="28"/>
      <c r="D215" s="35">
        <v>0</v>
      </c>
      <c r="E215" s="35">
        <f t="shared" si="5"/>
        <v>0</v>
      </c>
    </row>
    <row r="216" spans="1:5" ht="12.75" customHeight="1">
      <c r="A216" s="17">
        <v>243608</v>
      </c>
      <c r="B216" s="2" t="s">
        <v>197</v>
      </c>
      <c r="C216" s="28">
        <f>479+396</f>
        <v>875</v>
      </c>
      <c r="D216" s="35">
        <v>0</v>
      </c>
      <c r="E216" s="35">
        <f t="shared" si="5"/>
        <v>875</v>
      </c>
    </row>
    <row r="217" spans="1:5" ht="12.75" customHeight="1">
      <c r="A217" s="17">
        <v>243610</v>
      </c>
      <c r="B217" s="2" t="s">
        <v>198</v>
      </c>
      <c r="C217" s="28"/>
      <c r="D217" s="35">
        <v>0</v>
      </c>
      <c r="E217" s="35">
        <f t="shared" si="5"/>
        <v>0</v>
      </c>
    </row>
    <row r="218" spans="1:5" ht="12.75" customHeight="1">
      <c r="A218" s="17">
        <v>243625</v>
      </c>
      <c r="B218" s="2" t="s">
        <v>199</v>
      </c>
      <c r="C218" s="28">
        <f>46889+1405</f>
        <v>48294</v>
      </c>
      <c r="D218" s="35">
        <v>0</v>
      </c>
      <c r="E218" s="35">
        <f t="shared" si="5"/>
        <v>48294</v>
      </c>
    </row>
    <row r="219" spans="1:5" ht="12.75" customHeight="1">
      <c r="A219" s="17">
        <v>243700</v>
      </c>
      <c r="B219" s="30" t="s">
        <v>200</v>
      </c>
      <c r="C219" s="27">
        <f>+C220</f>
        <v>4761</v>
      </c>
      <c r="D219" s="34">
        <v>0</v>
      </c>
      <c r="E219" s="34">
        <f t="shared" si="5"/>
        <v>4761</v>
      </c>
    </row>
    <row r="220" spans="1:5" ht="12.75" customHeight="1">
      <c r="A220" s="17">
        <v>243701</v>
      </c>
      <c r="B220" s="2" t="s">
        <v>201</v>
      </c>
      <c r="C220" s="28">
        <f>3846+915</f>
        <v>4761</v>
      </c>
      <c r="D220" s="35">
        <v>0</v>
      </c>
      <c r="E220" s="35">
        <f t="shared" si="5"/>
        <v>4761</v>
      </c>
    </row>
    <row r="221" spans="1:5" ht="12.75" customHeight="1">
      <c r="A221" s="17">
        <v>244000</v>
      </c>
      <c r="B221" s="30" t="s">
        <v>202</v>
      </c>
      <c r="C221" s="27">
        <f>SUM(C222:C226)</f>
        <v>9827</v>
      </c>
      <c r="D221" s="34">
        <v>0</v>
      </c>
      <c r="E221" s="34">
        <f t="shared" si="5"/>
        <v>9827</v>
      </c>
    </row>
    <row r="222" spans="1:5" ht="12.75" customHeight="1">
      <c r="A222" s="17">
        <v>244003</v>
      </c>
      <c r="B222" s="2" t="s">
        <v>203</v>
      </c>
      <c r="C222" s="28"/>
      <c r="D222" s="35">
        <v>0</v>
      </c>
      <c r="E222" s="35">
        <f t="shared" si="5"/>
        <v>0</v>
      </c>
    </row>
    <row r="223" spans="1:5" ht="12.75" customHeight="1">
      <c r="A223" s="17">
        <v>244005</v>
      </c>
      <c r="B223" s="2" t="s">
        <v>204</v>
      </c>
      <c r="C223" s="28"/>
      <c r="D223" s="35">
        <v>0</v>
      </c>
      <c r="E223" s="35">
        <f t="shared" si="5"/>
        <v>0</v>
      </c>
    </row>
    <row r="224" spans="1:5" ht="12.75" customHeight="1">
      <c r="A224" s="17">
        <v>244011</v>
      </c>
      <c r="B224" s="2" t="s">
        <v>205</v>
      </c>
      <c r="C224" s="28">
        <v>3000</v>
      </c>
      <c r="D224" s="35">
        <v>0</v>
      </c>
      <c r="E224" s="35">
        <f t="shared" si="5"/>
        <v>3000</v>
      </c>
    </row>
    <row r="225" spans="1:5" ht="12.75" customHeight="1">
      <c r="A225" s="17">
        <v>244016</v>
      </c>
      <c r="B225" s="2" t="s">
        <v>206</v>
      </c>
      <c r="C225" s="28">
        <v>6477</v>
      </c>
      <c r="D225" s="35">
        <v>0</v>
      </c>
      <c r="E225" s="35">
        <f t="shared" si="5"/>
        <v>6477</v>
      </c>
    </row>
    <row r="226" spans="1:5" ht="12.75" customHeight="1">
      <c r="A226" s="17">
        <v>244095</v>
      </c>
      <c r="B226" s="2" t="s">
        <v>207</v>
      </c>
      <c r="C226" s="28">
        <v>350</v>
      </c>
      <c r="D226" s="35">
        <v>0</v>
      </c>
      <c r="E226" s="35">
        <f t="shared" si="5"/>
        <v>350</v>
      </c>
    </row>
    <row r="227" spans="1:5" ht="12.75" customHeight="1">
      <c r="A227" s="17">
        <v>245500</v>
      </c>
      <c r="B227" s="30" t="s">
        <v>563</v>
      </c>
      <c r="C227" s="27">
        <f>+C228</f>
        <v>157</v>
      </c>
      <c r="D227" s="35">
        <f>+D228</f>
        <v>0</v>
      </c>
      <c r="E227" s="34">
        <f t="shared" si="5"/>
        <v>157</v>
      </c>
    </row>
    <row r="228" spans="1:5" ht="12.75" customHeight="1">
      <c r="A228" s="17">
        <v>245503</v>
      </c>
      <c r="B228" s="2" t="s">
        <v>564</v>
      </c>
      <c r="C228" s="28">
        <v>157</v>
      </c>
      <c r="D228" s="35"/>
      <c r="E228" s="35">
        <f t="shared" si="5"/>
        <v>157</v>
      </c>
    </row>
    <row r="229" spans="1:5" ht="12" customHeight="1">
      <c r="A229" s="17">
        <v>246000</v>
      </c>
      <c r="B229" s="30" t="s">
        <v>208</v>
      </c>
      <c r="C229" s="27">
        <f>+C230</f>
        <v>7662</v>
      </c>
      <c r="D229" s="27">
        <v>0</v>
      </c>
      <c r="E229" s="27">
        <f t="shared" si="5"/>
        <v>7662</v>
      </c>
    </row>
    <row r="230" spans="1:5" ht="12.75" customHeight="1">
      <c r="A230" s="17">
        <v>246002</v>
      </c>
      <c r="B230" s="31" t="s">
        <v>193</v>
      </c>
      <c r="C230" s="28">
        <v>7662</v>
      </c>
      <c r="D230" s="35">
        <v>0</v>
      </c>
      <c r="E230" s="35">
        <f t="shared" si="5"/>
        <v>7662</v>
      </c>
    </row>
    <row r="231" spans="1:5" ht="12.75" customHeight="1">
      <c r="A231" s="17">
        <v>250000</v>
      </c>
      <c r="B231" s="32" t="s">
        <v>209</v>
      </c>
      <c r="C231" s="27">
        <f>+C232</f>
        <v>33293</v>
      </c>
      <c r="D231" s="34">
        <v>0</v>
      </c>
      <c r="E231" s="34">
        <f t="shared" si="5"/>
        <v>33293</v>
      </c>
    </row>
    <row r="232" spans="1:5" ht="12.75" customHeight="1">
      <c r="A232" s="17">
        <v>250500</v>
      </c>
      <c r="B232" s="32" t="s">
        <v>210</v>
      </c>
      <c r="C232" s="27">
        <f>SUM(C233:C239)</f>
        <v>33293</v>
      </c>
      <c r="D232" s="34">
        <v>0</v>
      </c>
      <c r="E232" s="34">
        <f t="shared" si="5"/>
        <v>33293</v>
      </c>
    </row>
    <row r="233" spans="1:5" ht="12.75" customHeight="1">
      <c r="A233" s="17">
        <v>250501</v>
      </c>
      <c r="B233" s="31" t="s">
        <v>211</v>
      </c>
      <c r="C233" s="28"/>
      <c r="D233" s="35">
        <v>0</v>
      </c>
      <c r="E233" s="35">
        <f t="shared" si="5"/>
        <v>0</v>
      </c>
    </row>
    <row r="234" spans="1:5" ht="12.75" customHeight="1">
      <c r="A234" s="17">
        <v>250502</v>
      </c>
      <c r="B234" s="31" t="s">
        <v>212</v>
      </c>
      <c r="C234" s="28">
        <v>6626</v>
      </c>
      <c r="D234" s="35">
        <v>0</v>
      </c>
      <c r="E234" s="35">
        <f t="shared" si="5"/>
        <v>6626</v>
      </c>
    </row>
    <row r="235" spans="1:5" ht="12.75" customHeight="1">
      <c r="A235" s="17">
        <v>250504</v>
      </c>
      <c r="B235" s="31" t="s">
        <v>213</v>
      </c>
      <c r="C235" s="28"/>
      <c r="D235" s="35">
        <v>0</v>
      </c>
      <c r="E235" s="35">
        <f aca="true" t="shared" si="6" ref="E235:E298">+C235+D235</f>
        <v>0</v>
      </c>
    </row>
    <row r="236" spans="1:5" ht="12.75" customHeight="1">
      <c r="A236" s="17">
        <v>250505</v>
      </c>
      <c r="B236" s="31" t="s">
        <v>214</v>
      </c>
      <c r="C236" s="28"/>
      <c r="D236" s="35">
        <v>0</v>
      </c>
      <c r="E236" s="35">
        <f t="shared" si="6"/>
        <v>0</v>
      </c>
    </row>
    <row r="237" spans="1:5" ht="12.75" customHeight="1">
      <c r="A237" s="17">
        <v>250506</v>
      </c>
      <c r="B237" s="31" t="s">
        <v>215</v>
      </c>
      <c r="C237" s="28"/>
      <c r="D237" s="35">
        <v>0</v>
      </c>
      <c r="E237" s="35">
        <f t="shared" si="6"/>
        <v>0</v>
      </c>
    </row>
    <row r="238" spans="1:5" ht="12.75" customHeight="1">
      <c r="A238" s="17">
        <v>250507</v>
      </c>
      <c r="B238" s="31" t="s">
        <v>216</v>
      </c>
      <c r="C238" s="28">
        <v>25596</v>
      </c>
      <c r="D238" s="35">
        <v>0</v>
      </c>
      <c r="E238" s="35">
        <f t="shared" si="6"/>
        <v>25596</v>
      </c>
    </row>
    <row r="239" spans="1:5" ht="12.75" customHeight="1">
      <c r="A239" s="17">
        <v>250512</v>
      </c>
      <c r="B239" s="31" t="s">
        <v>217</v>
      </c>
      <c r="C239" s="28">
        <v>1071</v>
      </c>
      <c r="D239" s="35">
        <v>0</v>
      </c>
      <c r="E239" s="35">
        <f t="shared" si="6"/>
        <v>1071</v>
      </c>
    </row>
    <row r="240" spans="1:5" ht="12.75" customHeight="1">
      <c r="A240" s="17">
        <v>270000</v>
      </c>
      <c r="B240" s="23" t="s">
        <v>218</v>
      </c>
      <c r="C240" s="27">
        <f>+C241+C243</f>
        <v>2472227</v>
      </c>
      <c r="D240" s="27">
        <f>+D241</f>
        <v>1800015</v>
      </c>
      <c r="E240" s="27">
        <f t="shared" si="6"/>
        <v>4272242</v>
      </c>
    </row>
    <row r="241" spans="1:5" ht="12.75" customHeight="1">
      <c r="A241" s="17">
        <v>271000</v>
      </c>
      <c r="B241" s="23" t="s">
        <v>219</v>
      </c>
      <c r="C241" s="27">
        <f>+C242</f>
        <v>0</v>
      </c>
      <c r="D241" s="27">
        <f>+D242</f>
        <v>1800015</v>
      </c>
      <c r="E241" s="27">
        <f t="shared" si="6"/>
        <v>1800015</v>
      </c>
    </row>
    <row r="242" spans="1:5" ht="12.75" customHeight="1">
      <c r="A242" s="17">
        <v>271005</v>
      </c>
      <c r="B242" s="29" t="s">
        <v>220</v>
      </c>
      <c r="C242" s="28">
        <v>0</v>
      </c>
      <c r="D242" s="28">
        <v>1800015</v>
      </c>
      <c r="E242" s="28">
        <f t="shared" si="6"/>
        <v>1800015</v>
      </c>
    </row>
    <row r="243" spans="1:5" ht="12.75" customHeight="1">
      <c r="A243" s="17">
        <v>271500</v>
      </c>
      <c r="B243" s="23" t="s">
        <v>221</v>
      </c>
      <c r="C243" s="27">
        <f>SUM(C244:C249)</f>
        <v>2472227</v>
      </c>
      <c r="D243" s="27">
        <f>SUM(D246:D249)</f>
        <v>0</v>
      </c>
      <c r="E243" s="27">
        <f t="shared" si="6"/>
        <v>2472227</v>
      </c>
    </row>
    <row r="244" spans="1:5" ht="12.75" customHeight="1">
      <c r="A244" s="17">
        <v>271501</v>
      </c>
      <c r="B244" s="29" t="s">
        <v>212</v>
      </c>
      <c r="C244" s="28">
        <v>811474</v>
      </c>
      <c r="D244" s="28">
        <v>0</v>
      </c>
      <c r="E244" s="28">
        <f t="shared" si="6"/>
        <v>811474</v>
      </c>
    </row>
    <row r="245" spans="1:5" ht="12.75" customHeight="1">
      <c r="A245" s="17">
        <v>271503</v>
      </c>
      <c r="B245" s="29" t="s">
        <v>213</v>
      </c>
      <c r="C245" s="28">
        <v>0</v>
      </c>
      <c r="D245" s="28">
        <v>0</v>
      </c>
      <c r="E245" s="28">
        <f t="shared" si="6"/>
        <v>0</v>
      </c>
    </row>
    <row r="246" spans="1:5" ht="12.75" customHeight="1">
      <c r="A246" s="17">
        <v>271504</v>
      </c>
      <c r="B246" s="29" t="s">
        <v>215</v>
      </c>
      <c r="C246" s="28">
        <f>326914+4839</f>
        <v>331753</v>
      </c>
      <c r="D246" s="28">
        <v>0</v>
      </c>
      <c r="E246" s="28">
        <f t="shared" si="6"/>
        <v>331753</v>
      </c>
    </row>
    <row r="247" spans="1:5" ht="12.75" customHeight="1">
      <c r="A247" s="17">
        <v>271506</v>
      </c>
      <c r="B247" s="29" t="s">
        <v>214</v>
      </c>
      <c r="C247" s="28">
        <f>341885+4806</f>
        <v>346691</v>
      </c>
      <c r="D247" s="28">
        <v>0</v>
      </c>
      <c r="E247" s="28">
        <f t="shared" si="6"/>
        <v>346691</v>
      </c>
    </row>
    <row r="248" spans="1:5" ht="12.75" customHeight="1">
      <c r="A248" s="17">
        <v>271507</v>
      </c>
      <c r="B248" s="29" t="s">
        <v>217</v>
      </c>
      <c r="C248" s="28">
        <f>221983+2782</f>
        <v>224765</v>
      </c>
      <c r="D248" s="28">
        <v>0</v>
      </c>
      <c r="E248" s="28">
        <f t="shared" si="6"/>
        <v>224765</v>
      </c>
    </row>
    <row r="249" spans="1:5" ht="12.75" customHeight="1">
      <c r="A249" s="17">
        <v>271509</v>
      </c>
      <c r="B249" s="29" t="s">
        <v>216</v>
      </c>
      <c r="C249" s="28">
        <f>753255+4289</f>
        <v>757544</v>
      </c>
      <c r="D249" s="28">
        <v>0</v>
      </c>
      <c r="E249" s="28">
        <f t="shared" si="6"/>
        <v>757544</v>
      </c>
    </row>
    <row r="250" spans="1:5" ht="12.75" customHeight="1">
      <c r="A250" s="17">
        <v>290000</v>
      </c>
      <c r="B250" s="23" t="s">
        <v>222</v>
      </c>
      <c r="C250" s="27">
        <f>+C251</f>
        <v>38935</v>
      </c>
      <c r="D250" s="34">
        <v>0</v>
      </c>
      <c r="E250" s="34">
        <f t="shared" si="6"/>
        <v>38935</v>
      </c>
    </row>
    <row r="251" spans="1:5" ht="12.75" customHeight="1">
      <c r="A251" s="17">
        <v>291000</v>
      </c>
      <c r="B251" s="23" t="s">
        <v>223</v>
      </c>
      <c r="C251" s="27">
        <f>+C252</f>
        <v>38935</v>
      </c>
      <c r="D251" s="34">
        <v>0</v>
      </c>
      <c r="E251" s="34">
        <f t="shared" si="6"/>
        <v>38935</v>
      </c>
    </row>
    <row r="252" spans="1:5" ht="12.75" customHeight="1">
      <c r="A252" s="17">
        <v>291090</v>
      </c>
      <c r="B252" s="29" t="s">
        <v>224</v>
      </c>
      <c r="C252" s="28">
        <v>38935</v>
      </c>
      <c r="D252" s="34">
        <v>0</v>
      </c>
      <c r="E252" s="34">
        <f t="shared" si="6"/>
        <v>38935</v>
      </c>
    </row>
    <row r="253" spans="1:5" ht="12.75" customHeight="1">
      <c r="A253" s="17">
        <v>300000</v>
      </c>
      <c r="B253" s="18" t="s">
        <v>225</v>
      </c>
      <c r="C253" s="4">
        <f>+C254</f>
        <v>0</v>
      </c>
      <c r="D253" s="34">
        <f>+D254</f>
        <v>-294365559</v>
      </c>
      <c r="E253" s="34">
        <f t="shared" si="6"/>
        <v>-294365559</v>
      </c>
    </row>
    <row r="254" spans="1:5" ht="12.75" customHeight="1">
      <c r="A254" s="17">
        <v>310000</v>
      </c>
      <c r="B254" s="18" t="s">
        <v>226</v>
      </c>
      <c r="C254" s="34">
        <f>SUM(C255+C257+C260+C267+C270+C273+C276+C279)</f>
        <v>0</v>
      </c>
      <c r="D254" s="34">
        <f>+D255+D257+D260+D267+D270+D273+D279</f>
        <v>-294365559</v>
      </c>
      <c r="E254" s="34">
        <f t="shared" si="6"/>
        <v>-294365559</v>
      </c>
    </row>
    <row r="255" spans="1:5" ht="12.75" customHeight="1">
      <c r="A255" s="17">
        <v>310500</v>
      </c>
      <c r="B255" s="18" t="s">
        <v>227</v>
      </c>
      <c r="C255" s="36">
        <f>+C256</f>
        <v>0</v>
      </c>
      <c r="D255" s="36">
        <f>+D256</f>
        <v>-298524292</v>
      </c>
      <c r="E255" s="36">
        <f t="shared" si="6"/>
        <v>-298524292</v>
      </c>
    </row>
    <row r="256" spans="1:5" ht="12.75" customHeight="1">
      <c r="A256" s="17">
        <v>310501</v>
      </c>
      <c r="B256" s="37" t="s">
        <v>228</v>
      </c>
      <c r="C256" s="28">
        <v>0</v>
      </c>
      <c r="D256" s="38">
        <f>-301919756+3395464</f>
        <v>-298524292</v>
      </c>
      <c r="E256" s="38">
        <f t="shared" si="6"/>
        <v>-298524292</v>
      </c>
    </row>
    <row r="257" spans="1:5" ht="12.75" customHeight="1">
      <c r="A257" s="17">
        <v>311000</v>
      </c>
      <c r="B257" s="18" t="s">
        <v>229</v>
      </c>
      <c r="C257" s="27">
        <v>0</v>
      </c>
      <c r="D257" s="27">
        <f>+D258+D259</f>
        <v>0</v>
      </c>
      <c r="E257" s="27">
        <f t="shared" si="6"/>
        <v>0</v>
      </c>
    </row>
    <row r="258" spans="1:5" ht="12.75" customHeight="1">
      <c r="A258" s="17">
        <v>311001</v>
      </c>
      <c r="B258" s="21" t="s">
        <v>230</v>
      </c>
      <c r="C258" s="28">
        <v>0</v>
      </c>
      <c r="D258" s="28"/>
      <c r="E258" s="28">
        <f t="shared" si="6"/>
        <v>0</v>
      </c>
    </row>
    <row r="259" spans="1:5" ht="12.75" customHeight="1">
      <c r="A259" s="17">
        <v>311002</v>
      </c>
      <c r="B259" s="21" t="s">
        <v>231</v>
      </c>
      <c r="C259" s="28"/>
      <c r="D259" s="28"/>
      <c r="E259" s="28">
        <f t="shared" si="6"/>
        <v>0</v>
      </c>
    </row>
    <row r="260" spans="1:5" ht="12.75" customHeight="1">
      <c r="A260" s="17">
        <v>311500</v>
      </c>
      <c r="B260" s="18" t="s">
        <v>232</v>
      </c>
      <c r="C260" s="27">
        <f>SUM(C261:C266)</f>
        <v>0</v>
      </c>
      <c r="D260" s="27">
        <f>SUM(D261:D266)</f>
        <v>-1332986</v>
      </c>
      <c r="E260" s="27">
        <f t="shared" si="6"/>
        <v>-1332986</v>
      </c>
    </row>
    <row r="261" spans="1:5" ht="12.75" customHeight="1">
      <c r="A261" s="17">
        <v>311502</v>
      </c>
      <c r="B261" s="21" t="s">
        <v>233</v>
      </c>
      <c r="C261" s="28">
        <v>0</v>
      </c>
      <c r="D261" s="28">
        <v>0</v>
      </c>
      <c r="E261" s="28">
        <f t="shared" si="6"/>
        <v>0</v>
      </c>
    </row>
    <row r="262" spans="1:5" ht="12.75" customHeight="1">
      <c r="A262" s="17">
        <v>311566</v>
      </c>
      <c r="B262" s="21" t="s">
        <v>70</v>
      </c>
      <c r="C262" s="28">
        <v>0</v>
      </c>
      <c r="D262" s="28">
        <v>-140</v>
      </c>
      <c r="E262" s="28">
        <f t="shared" si="6"/>
        <v>-140</v>
      </c>
    </row>
    <row r="263" spans="1:5" ht="12.75" customHeight="1">
      <c r="A263" s="17">
        <v>311568</v>
      </c>
      <c r="B263" s="21" t="s">
        <v>151</v>
      </c>
      <c r="C263" s="28">
        <v>0</v>
      </c>
      <c r="D263" s="28">
        <v>-52048</v>
      </c>
      <c r="E263" s="28">
        <f t="shared" si="6"/>
        <v>-52048</v>
      </c>
    </row>
    <row r="264" spans="1:5" ht="12.75" customHeight="1">
      <c r="A264" s="17">
        <v>311569</v>
      </c>
      <c r="B264" s="21" t="s">
        <v>152</v>
      </c>
      <c r="C264" s="28">
        <v>0</v>
      </c>
      <c r="D264" s="28">
        <v>-1298317</v>
      </c>
      <c r="E264" s="28">
        <f t="shared" si="6"/>
        <v>-1298317</v>
      </c>
    </row>
    <row r="265" spans="1:5" ht="12.75" customHeight="1">
      <c r="A265" s="17">
        <v>311570</v>
      </c>
      <c r="B265" s="21" t="s">
        <v>234</v>
      </c>
      <c r="C265" s="28">
        <v>0</v>
      </c>
      <c r="D265" s="28">
        <v>16014</v>
      </c>
      <c r="E265" s="28">
        <f t="shared" si="6"/>
        <v>16014</v>
      </c>
    </row>
    <row r="266" spans="1:5" ht="12.75" customHeight="1">
      <c r="A266" s="17">
        <v>311571</v>
      </c>
      <c r="B266" s="21" t="s">
        <v>154</v>
      </c>
      <c r="C266" s="28">
        <v>0</v>
      </c>
      <c r="D266" s="28">
        <v>1505</v>
      </c>
      <c r="E266" s="28">
        <f t="shared" si="6"/>
        <v>1505</v>
      </c>
    </row>
    <row r="267" spans="1:5" ht="12.75" customHeight="1">
      <c r="A267" s="17">
        <v>311700</v>
      </c>
      <c r="B267" s="18" t="s">
        <v>235</v>
      </c>
      <c r="C267" s="27">
        <f>+C268+C269</f>
        <v>0</v>
      </c>
      <c r="D267" s="27">
        <f>+D268+D269</f>
        <v>0</v>
      </c>
      <c r="E267" s="27">
        <f t="shared" si="6"/>
        <v>0</v>
      </c>
    </row>
    <row r="268" spans="1:5" ht="13.5" customHeight="1">
      <c r="A268" s="17">
        <v>311703</v>
      </c>
      <c r="B268" s="21" t="s">
        <v>236</v>
      </c>
      <c r="C268" s="28">
        <v>0</v>
      </c>
      <c r="D268" s="28">
        <v>0</v>
      </c>
      <c r="E268" s="28">
        <f t="shared" si="6"/>
        <v>0</v>
      </c>
    </row>
    <row r="269" spans="1:5" ht="12.75" customHeight="1">
      <c r="A269" s="17">
        <v>311725</v>
      </c>
      <c r="B269" s="21" t="s">
        <v>237</v>
      </c>
      <c r="C269" s="28">
        <v>0</v>
      </c>
      <c r="D269" s="28">
        <v>0</v>
      </c>
      <c r="E269" s="28">
        <f t="shared" si="6"/>
        <v>0</v>
      </c>
    </row>
    <row r="270" spans="1:5" ht="12.75" customHeight="1">
      <c r="A270" s="17">
        <v>312000</v>
      </c>
      <c r="B270" s="23" t="s">
        <v>238</v>
      </c>
      <c r="C270" s="27">
        <f>SUM(C271:C272)</f>
        <v>0</v>
      </c>
      <c r="D270" s="27">
        <f>SUM(D271:D272)</f>
        <v>879893</v>
      </c>
      <c r="E270" s="27">
        <f t="shared" si="6"/>
        <v>879893</v>
      </c>
    </row>
    <row r="271" spans="1:5" ht="12.75" customHeight="1">
      <c r="A271" s="17">
        <v>312001</v>
      </c>
      <c r="B271" s="29" t="s">
        <v>239</v>
      </c>
      <c r="C271" s="28">
        <v>0</v>
      </c>
      <c r="D271" s="28">
        <v>0</v>
      </c>
      <c r="E271" s="28">
        <f t="shared" si="6"/>
        <v>0</v>
      </c>
    </row>
    <row r="272" spans="1:5" ht="12.75" customHeight="1">
      <c r="A272" s="17">
        <v>312002</v>
      </c>
      <c r="B272" s="21" t="s">
        <v>240</v>
      </c>
      <c r="C272" s="28">
        <v>0</v>
      </c>
      <c r="D272" s="28">
        <v>879893</v>
      </c>
      <c r="E272" s="28">
        <f t="shared" si="6"/>
        <v>879893</v>
      </c>
    </row>
    <row r="273" spans="1:5" ht="12.75" customHeight="1">
      <c r="A273" s="17">
        <v>312500</v>
      </c>
      <c r="B273" s="18" t="s">
        <v>241</v>
      </c>
      <c r="C273" s="27">
        <f>SUM(C274:C275)</f>
        <v>0</v>
      </c>
      <c r="D273" s="27">
        <f>SUM(D274:D275)</f>
        <v>3074297</v>
      </c>
      <c r="E273" s="27">
        <f t="shared" si="6"/>
        <v>3074297</v>
      </c>
    </row>
    <row r="274" spans="1:5" ht="12.75" customHeight="1">
      <c r="A274" s="17">
        <v>312505</v>
      </c>
      <c r="B274" s="21" t="s">
        <v>242</v>
      </c>
      <c r="C274" s="28">
        <v>0</v>
      </c>
      <c r="D274" s="28">
        <v>787398</v>
      </c>
      <c r="E274" s="28">
        <f t="shared" si="6"/>
        <v>787398</v>
      </c>
    </row>
    <row r="275" spans="1:5" ht="12.75" customHeight="1">
      <c r="A275" s="17">
        <v>312509</v>
      </c>
      <c r="B275" s="21" t="s">
        <v>243</v>
      </c>
      <c r="C275" s="28">
        <v>0</v>
      </c>
      <c r="D275" s="28">
        <v>2286899</v>
      </c>
      <c r="E275" s="28">
        <f t="shared" si="6"/>
        <v>2286899</v>
      </c>
    </row>
    <row r="276" spans="1:5" ht="12.75" customHeight="1">
      <c r="A276" s="17">
        <v>313000</v>
      </c>
      <c r="B276" s="23" t="s">
        <v>244</v>
      </c>
      <c r="C276" s="27">
        <f>SUM(C277:C278)</f>
        <v>0</v>
      </c>
      <c r="D276" s="27">
        <f>SUM(D277:D278)</f>
        <v>0</v>
      </c>
      <c r="E276" s="27">
        <f t="shared" si="6"/>
        <v>0</v>
      </c>
    </row>
    <row r="277" spans="1:5" ht="12.75" customHeight="1">
      <c r="A277" s="17">
        <v>313001</v>
      </c>
      <c r="B277" s="21" t="s">
        <v>245</v>
      </c>
      <c r="C277" s="28">
        <v>0</v>
      </c>
      <c r="D277" s="28">
        <v>0</v>
      </c>
      <c r="E277" s="28">
        <f t="shared" si="6"/>
        <v>0</v>
      </c>
    </row>
    <row r="278" spans="1:5" ht="12.75" customHeight="1">
      <c r="A278" s="17">
        <v>313002</v>
      </c>
      <c r="B278" s="29" t="s">
        <v>246</v>
      </c>
      <c r="C278" s="28">
        <v>0</v>
      </c>
      <c r="D278" s="28">
        <v>0</v>
      </c>
      <c r="E278" s="28">
        <f t="shared" si="6"/>
        <v>0</v>
      </c>
    </row>
    <row r="279" spans="1:5" ht="12.75" customHeight="1">
      <c r="A279" s="17">
        <v>313500</v>
      </c>
      <c r="B279" s="18" t="s">
        <v>247</v>
      </c>
      <c r="C279" s="27">
        <f>SUM(C280:C284)</f>
        <v>0</v>
      </c>
      <c r="D279" s="27">
        <f>SUM(D280:D284)</f>
        <v>1537529</v>
      </c>
      <c r="E279" s="27">
        <f t="shared" si="6"/>
        <v>1537529</v>
      </c>
    </row>
    <row r="280" spans="1:5" ht="12.75" customHeight="1">
      <c r="A280" s="17">
        <v>313506</v>
      </c>
      <c r="B280" s="21" t="s">
        <v>233</v>
      </c>
      <c r="C280" s="28">
        <v>0</v>
      </c>
      <c r="D280" s="28">
        <f>2081176+138352</f>
        <v>2219528</v>
      </c>
      <c r="E280" s="28">
        <f t="shared" si="6"/>
        <v>2219528</v>
      </c>
    </row>
    <row r="281" spans="1:5" ht="12.75" customHeight="1">
      <c r="A281" s="17">
        <v>313507</v>
      </c>
      <c r="B281" s="29" t="s">
        <v>248</v>
      </c>
      <c r="C281" s="28">
        <v>0</v>
      </c>
      <c r="D281" s="28">
        <f>72659+1469</f>
        <v>74128</v>
      </c>
      <c r="E281" s="28">
        <f t="shared" si="6"/>
        <v>74128</v>
      </c>
    </row>
    <row r="282" spans="1:5" ht="12.75" customHeight="1">
      <c r="A282" s="17">
        <v>313509</v>
      </c>
      <c r="B282" s="21" t="s">
        <v>249</v>
      </c>
      <c r="C282" s="28">
        <v>0</v>
      </c>
      <c r="D282" s="28"/>
      <c r="E282" s="28">
        <f t="shared" si="6"/>
        <v>0</v>
      </c>
    </row>
    <row r="283" spans="1:5" ht="12.75" customHeight="1">
      <c r="A283" s="17">
        <v>313510</v>
      </c>
      <c r="B283" s="21" t="s">
        <v>250</v>
      </c>
      <c r="C283" s="28">
        <v>0</v>
      </c>
      <c r="D283" s="28">
        <f>-700168-35681</f>
        <v>-735849</v>
      </c>
      <c r="E283" s="28">
        <f t="shared" si="6"/>
        <v>-735849</v>
      </c>
    </row>
    <row r="284" spans="1:5" ht="12.75" customHeight="1">
      <c r="A284" s="17">
        <v>313512</v>
      </c>
      <c r="B284" s="21" t="s">
        <v>251</v>
      </c>
      <c r="C284" s="28">
        <v>0</v>
      </c>
      <c r="D284" s="28">
        <f>-20131-147</f>
        <v>-20278</v>
      </c>
      <c r="E284" s="28">
        <f t="shared" si="6"/>
        <v>-20278</v>
      </c>
    </row>
    <row r="285" spans="1:6" ht="11.25">
      <c r="A285" s="1">
        <v>400000</v>
      </c>
      <c r="B285" s="4" t="s">
        <v>252</v>
      </c>
      <c r="C285" s="4">
        <f>+C302+C286+C299+C319</f>
        <v>0</v>
      </c>
      <c r="D285" s="4">
        <f>+D286+D302+D319</f>
        <v>2486459583</v>
      </c>
      <c r="E285" s="4">
        <f t="shared" si="6"/>
        <v>2486459583</v>
      </c>
      <c r="F285" s="16"/>
    </row>
    <row r="286" spans="1:5" ht="11.25">
      <c r="A286" s="1">
        <v>410000</v>
      </c>
      <c r="B286" s="4" t="s">
        <v>253</v>
      </c>
      <c r="C286" s="4">
        <f>+C287+C292+C296</f>
        <v>0</v>
      </c>
      <c r="D286" s="4">
        <f>+D287+D292+D296</f>
        <v>20633682</v>
      </c>
      <c r="E286" s="4">
        <f t="shared" si="6"/>
        <v>20633682</v>
      </c>
    </row>
    <row r="287" spans="1:5" ht="11.25">
      <c r="A287" s="1">
        <v>411000</v>
      </c>
      <c r="B287" s="4" t="s">
        <v>254</v>
      </c>
      <c r="C287" s="4">
        <f>SUM(C289:C291)</f>
        <v>0</v>
      </c>
      <c r="D287" s="4">
        <f>SUM(D288:D291)</f>
        <v>10667</v>
      </c>
      <c r="E287" s="4">
        <f t="shared" si="6"/>
        <v>10667</v>
      </c>
    </row>
    <row r="288" spans="1:5" ht="11.25">
      <c r="A288" s="1">
        <v>411001</v>
      </c>
      <c r="B288" s="16" t="s">
        <v>255</v>
      </c>
      <c r="C288" s="4"/>
      <c r="D288" s="16">
        <v>4800</v>
      </c>
      <c r="E288" s="16">
        <f>SUM(C288:D288)</f>
        <v>4800</v>
      </c>
    </row>
    <row r="289" spans="1:5" ht="11.25">
      <c r="A289" s="1">
        <v>411002</v>
      </c>
      <c r="B289" s="16" t="s">
        <v>256</v>
      </c>
      <c r="C289" s="16">
        <v>0</v>
      </c>
      <c r="D289" s="16"/>
      <c r="E289" s="16">
        <f>SUM(C289:D289)</f>
        <v>0</v>
      </c>
    </row>
    <row r="290" spans="1:5" ht="11.25">
      <c r="A290" s="1">
        <v>411016</v>
      </c>
      <c r="B290" s="16" t="s">
        <v>257</v>
      </c>
      <c r="C290" s="16">
        <v>0</v>
      </c>
      <c r="D290" s="16">
        <v>5579</v>
      </c>
      <c r="E290" s="16">
        <f>SUM(C290:D290)</f>
        <v>5579</v>
      </c>
    </row>
    <row r="291" spans="1:5" ht="11.25">
      <c r="A291" s="1">
        <v>411090</v>
      </c>
      <c r="B291" s="16" t="s">
        <v>258</v>
      </c>
      <c r="C291" s="16">
        <v>0</v>
      </c>
      <c r="D291" s="16">
        <v>288</v>
      </c>
      <c r="E291" s="16">
        <f>SUM(C291:D291)</f>
        <v>288</v>
      </c>
    </row>
    <row r="292" spans="1:5" s="30" customFormat="1" ht="11.25">
      <c r="A292" s="1">
        <v>412000</v>
      </c>
      <c r="B292" s="4" t="s">
        <v>259</v>
      </c>
      <c r="C292" s="4">
        <f>+C294+C293+C295</f>
        <v>0</v>
      </c>
      <c r="D292" s="4">
        <f>SUM(D293:D295)</f>
        <v>20623015</v>
      </c>
      <c r="E292" s="4">
        <f t="shared" si="6"/>
        <v>20623015</v>
      </c>
    </row>
    <row r="293" spans="1:5" ht="11.25">
      <c r="A293" s="1">
        <v>412014</v>
      </c>
      <c r="B293" s="16" t="s">
        <v>260</v>
      </c>
      <c r="C293" s="16">
        <v>0</v>
      </c>
      <c r="D293" s="16">
        <v>19832027</v>
      </c>
      <c r="E293" s="16">
        <f t="shared" si="6"/>
        <v>19832027</v>
      </c>
    </row>
    <row r="294" spans="1:5" ht="11.25">
      <c r="A294" s="1">
        <v>412015</v>
      </c>
      <c r="B294" s="16" t="s">
        <v>39</v>
      </c>
      <c r="C294" s="16">
        <v>0</v>
      </c>
      <c r="D294" s="16">
        <v>507087</v>
      </c>
      <c r="E294" s="16">
        <f t="shared" si="6"/>
        <v>507087</v>
      </c>
    </row>
    <row r="295" spans="1:5" ht="11.25">
      <c r="A295" s="1">
        <v>412090</v>
      </c>
      <c r="B295" s="16" t="s">
        <v>261</v>
      </c>
      <c r="C295" s="16">
        <v>0</v>
      </c>
      <c r="D295" s="16">
        <v>283901</v>
      </c>
      <c r="E295" s="16">
        <f t="shared" si="6"/>
        <v>283901</v>
      </c>
    </row>
    <row r="296" spans="1:5" ht="11.25">
      <c r="A296" s="1">
        <v>419500</v>
      </c>
      <c r="B296" s="4" t="s">
        <v>262</v>
      </c>
      <c r="C296" s="4">
        <f>+C298</f>
        <v>0</v>
      </c>
      <c r="D296" s="4">
        <f>SUM(D297:D298)</f>
        <v>0</v>
      </c>
      <c r="E296" s="4">
        <f t="shared" si="6"/>
        <v>0</v>
      </c>
    </row>
    <row r="297" spans="1:5" ht="11.25">
      <c r="A297" s="1">
        <v>419502</v>
      </c>
      <c r="B297" s="16" t="s">
        <v>263</v>
      </c>
      <c r="C297" s="16">
        <v>0</v>
      </c>
      <c r="D297" s="16"/>
      <c r="E297" s="16">
        <f t="shared" si="6"/>
        <v>0</v>
      </c>
    </row>
    <row r="298" spans="1:5" ht="11.25">
      <c r="A298" s="1">
        <v>419504</v>
      </c>
      <c r="B298" s="16" t="s">
        <v>264</v>
      </c>
      <c r="C298" s="16">
        <v>0</v>
      </c>
      <c r="D298" s="16"/>
      <c r="E298" s="16">
        <f t="shared" si="6"/>
        <v>0</v>
      </c>
    </row>
    <row r="299" spans="1:5" ht="11.25">
      <c r="A299" s="1">
        <v>440000</v>
      </c>
      <c r="B299" s="4" t="s">
        <v>265</v>
      </c>
      <c r="C299" s="4">
        <f>+C300+C301</f>
        <v>0</v>
      </c>
      <c r="D299" s="4">
        <f>+D300+D301</f>
        <v>0</v>
      </c>
      <c r="E299" s="4">
        <f aca="true" t="shared" si="7" ref="E299:E345">+C299+D299</f>
        <v>0</v>
      </c>
    </row>
    <row r="300" spans="1:5" ht="11.25">
      <c r="A300" s="1">
        <v>440300</v>
      </c>
      <c r="B300" s="16" t="s">
        <v>266</v>
      </c>
      <c r="C300" s="16">
        <f>+C301</f>
        <v>0</v>
      </c>
      <c r="D300" s="16">
        <f>+D301</f>
        <v>0</v>
      </c>
      <c r="E300" s="16">
        <f t="shared" si="7"/>
        <v>0</v>
      </c>
    </row>
    <row r="301" spans="1:5" ht="11.25">
      <c r="A301" s="1">
        <v>440301</v>
      </c>
      <c r="B301" s="16" t="s">
        <v>267</v>
      </c>
      <c r="C301" s="16">
        <v>0</v>
      </c>
      <c r="D301" s="16">
        <v>0</v>
      </c>
      <c r="E301" s="16">
        <f t="shared" si="7"/>
        <v>0</v>
      </c>
    </row>
    <row r="302" spans="1:5" ht="11.25">
      <c r="A302" s="1">
        <v>470000</v>
      </c>
      <c r="B302" s="4" t="s">
        <v>268</v>
      </c>
      <c r="C302" s="4">
        <f>+C303+C317+C313+C309</f>
        <v>0</v>
      </c>
      <c r="D302" s="4">
        <f>+D303+D309+D313+D317</f>
        <v>2410095603</v>
      </c>
      <c r="E302" s="4">
        <f t="shared" si="7"/>
        <v>2410095603</v>
      </c>
    </row>
    <row r="303" spans="1:5" ht="11.25">
      <c r="A303" s="1">
        <v>470500</v>
      </c>
      <c r="B303" s="4" t="s">
        <v>269</v>
      </c>
      <c r="C303" s="4">
        <f>SUM(C304:C308)</f>
        <v>0</v>
      </c>
      <c r="D303" s="4">
        <f>SUM(D304:D308)</f>
        <v>2408808534</v>
      </c>
      <c r="E303" s="4">
        <f t="shared" si="7"/>
        <v>2408808534</v>
      </c>
    </row>
    <row r="304" spans="1:5" ht="11.25">
      <c r="A304" s="1">
        <v>470501</v>
      </c>
      <c r="B304" s="16" t="s">
        <v>270</v>
      </c>
      <c r="C304" s="16">
        <v>0</v>
      </c>
      <c r="D304" s="16">
        <v>2288628</v>
      </c>
      <c r="E304" s="16">
        <f t="shared" si="7"/>
        <v>2288628</v>
      </c>
    </row>
    <row r="305" spans="1:5" ht="11.25">
      <c r="A305" s="1">
        <v>470502</v>
      </c>
      <c r="B305" s="16" t="s">
        <v>271</v>
      </c>
      <c r="C305" s="16">
        <v>0</v>
      </c>
      <c r="D305" s="16">
        <v>521830</v>
      </c>
      <c r="E305" s="16">
        <f t="shared" si="7"/>
        <v>521830</v>
      </c>
    </row>
    <row r="306" spans="1:5" ht="11.25">
      <c r="A306" s="1">
        <v>470505</v>
      </c>
      <c r="B306" s="16" t="s">
        <v>272</v>
      </c>
      <c r="C306" s="16">
        <v>0</v>
      </c>
      <c r="D306" s="16">
        <v>2333811</v>
      </c>
      <c r="E306" s="16">
        <f t="shared" si="7"/>
        <v>2333811</v>
      </c>
    </row>
    <row r="307" spans="1:5" ht="11.25">
      <c r="A307" s="1">
        <v>470506</v>
      </c>
      <c r="B307" s="16" t="s">
        <v>273</v>
      </c>
      <c r="C307" s="16">
        <v>0</v>
      </c>
      <c r="D307" s="16">
        <v>2403664265</v>
      </c>
      <c r="E307" s="16">
        <f t="shared" si="7"/>
        <v>2403664265</v>
      </c>
    </row>
    <row r="308" spans="1:5" ht="11.25">
      <c r="A308" s="1">
        <v>470507</v>
      </c>
      <c r="B308" s="16" t="s">
        <v>274</v>
      </c>
      <c r="C308" s="16">
        <v>0</v>
      </c>
      <c r="D308" s="16"/>
      <c r="E308" s="16">
        <f t="shared" si="7"/>
        <v>0</v>
      </c>
    </row>
    <row r="309" spans="1:5" ht="11.25">
      <c r="A309" s="1">
        <v>472000</v>
      </c>
      <c r="B309" s="4" t="s">
        <v>275</v>
      </c>
      <c r="C309" s="4">
        <f>+C310+C311</f>
        <v>0</v>
      </c>
      <c r="D309" s="4">
        <f>SUM(D310:D312)</f>
        <v>0</v>
      </c>
      <c r="E309" s="4">
        <f t="shared" si="7"/>
        <v>0</v>
      </c>
    </row>
    <row r="310" spans="1:5" ht="11.25">
      <c r="A310" s="1">
        <v>472002</v>
      </c>
      <c r="B310" s="16" t="s">
        <v>263</v>
      </c>
      <c r="C310" s="16">
        <v>0</v>
      </c>
      <c r="D310" s="16"/>
      <c r="E310" s="16">
        <f t="shared" si="7"/>
        <v>0</v>
      </c>
    </row>
    <row r="311" spans="1:5" ht="11.25">
      <c r="A311" s="1">
        <v>472003</v>
      </c>
      <c r="B311" s="16" t="s">
        <v>276</v>
      </c>
      <c r="C311" s="16">
        <v>0</v>
      </c>
      <c r="D311" s="16"/>
      <c r="E311" s="16">
        <f t="shared" si="7"/>
        <v>0</v>
      </c>
    </row>
    <row r="312" spans="1:5" ht="11.25">
      <c r="A312" s="1">
        <v>472005</v>
      </c>
      <c r="B312" s="16" t="s">
        <v>277</v>
      </c>
      <c r="C312" s="16"/>
      <c r="D312" s="16"/>
      <c r="E312" s="16">
        <f t="shared" si="7"/>
        <v>0</v>
      </c>
    </row>
    <row r="313" spans="1:5" ht="11.25">
      <c r="A313" s="1">
        <v>472200</v>
      </c>
      <c r="B313" s="4" t="s">
        <v>278</v>
      </c>
      <c r="C313" s="4">
        <f>SUM(C314:C316)</f>
        <v>0</v>
      </c>
      <c r="D313" s="4">
        <f>SUM(D314:D316)</f>
        <v>1287069</v>
      </c>
      <c r="E313" s="4">
        <f t="shared" si="7"/>
        <v>1287069</v>
      </c>
    </row>
    <row r="314" spans="1:5" ht="11.25">
      <c r="A314" s="1">
        <v>472203</v>
      </c>
      <c r="B314" s="16" t="s">
        <v>279</v>
      </c>
      <c r="C314" s="16">
        <v>0</v>
      </c>
      <c r="D314" s="16"/>
      <c r="E314" s="16">
        <f t="shared" si="7"/>
        <v>0</v>
      </c>
    </row>
    <row r="315" spans="1:5" ht="11.25">
      <c r="A315" s="1">
        <v>472205</v>
      </c>
      <c r="B315" s="16" t="s">
        <v>280</v>
      </c>
      <c r="C315" s="16">
        <v>0</v>
      </c>
      <c r="D315" s="16">
        <v>1287069</v>
      </c>
      <c r="E315" s="16">
        <f t="shared" si="7"/>
        <v>1287069</v>
      </c>
    </row>
    <row r="316" spans="1:5" ht="11.25">
      <c r="A316" s="1">
        <v>472290</v>
      </c>
      <c r="B316" s="16" t="s">
        <v>281</v>
      </c>
      <c r="C316" s="16">
        <v>0</v>
      </c>
      <c r="D316" s="16"/>
      <c r="E316" s="16">
        <f t="shared" si="7"/>
        <v>0</v>
      </c>
    </row>
    <row r="317" spans="1:5" ht="11.25">
      <c r="A317" s="1">
        <v>472500</v>
      </c>
      <c r="B317" s="4" t="s">
        <v>282</v>
      </c>
      <c r="C317" s="4">
        <f>+C318</f>
        <v>0</v>
      </c>
      <c r="D317" s="4">
        <f>+D318</f>
        <v>0</v>
      </c>
      <c r="E317" s="4">
        <f t="shared" si="7"/>
        <v>0</v>
      </c>
    </row>
    <row r="318" spans="1:5" ht="11.25">
      <c r="A318" s="1">
        <v>472501</v>
      </c>
      <c r="B318" s="16" t="s">
        <v>283</v>
      </c>
      <c r="C318" s="16">
        <v>0</v>
      </c>
      <c r="D318" s="16">
        <v>0</v>
      </c>
      <c r="E318" s="16">
        <f t="shared" si="7"/>
        <v>0</v>
      </c>
    </row>
    <row r="319" spans="1:5" ht="11.25">
      <c r="A319" s="1">
        <v>480000</v>
      </c>
      <c r="B319" s="4" t="s">
        <v>284</v>
      </c>
      <c r="C319" s="4">
        <f>+C320+C328+C326</f>
        <v>0</v>
      </c>
      <c r="D319" s="4">
        <f>+D320+D326+D328+D336</f>
        <v>55730298</v>
      </c>
      <c r="E319" s="4">
        <f t="shared" si="7"/>
        <v>55730298</v>
      </c>
    </row>
    <row r="320" spans="1:5" ht="11.25">
      <c r="A320" s="1">
        <v>480500</v>
      </c>
      <c r="B320" s="4" t="s">
        <v>285</v>
      </c>
      <c r="C320" s="4">
        <f>SUM(C321:C325)</f>
        <v>0</v>
      </c>
      <c r="D320" s="4">
        <f>SUM(D321:D325)</f>
        <v>3398329</v>
      </c>
      <c r="E320" s="4">
        <f t="shared" si="7"/>
        <v>3398329</v>
      </c>
    </row>
    <row r="321" spans="1:5" ht="11.25">
      <c r="A321" s="1">
        <v>480504</v>
      </c>
      <c r="B321" s="16" t="s">
        <v>286</v>
      </c>
      <c r="C321" s="16">
        <v>0</v>
      </c>
      <c r="D321" s="16"/>
      <c r="E321" s="16">
        <f t="shared" si="7"/>
        <v>0</v>
      </c>
    </row>
    <row r="322" spans="1:5" ht="11.25">
      <c r="A322" s="1">
        <v>480522</v>
      </c>
      <c r="B322" s="16" t="s">
        <v>287</v>
      </c>
      <c r="C322" s="16">
        <v>0</v>
      </c>
      <c r="D322" s="16">
        <v>64128</v>
      </c>
      <c r="E322" s="16">
        <f t="shared" si="7"/>
        <v>64128</v>
      </c>
    </row>
    <row r="323" spans="1:5" ht="11.25">
      <c r="A323" s="1">
        <v>480544</v>
      </c>
      <c r="B323" s="16" t="s">
        <v>288</v>
      </c>
      <c r="C323" s="16"/>
      <c r="D323" s="16">
        <v>524222</v>
      </c>
      <c r="E323" s="16">
        <f t="shared" si="7"/>
        <v>524222</v>
      </c>
    </row>
    <row r="324" spans="1:5" ht="11.25">
      <c r="A324" s="1">
        <v>480545</v>
      </c>
      <c r="B324" s="16" t="s">
        <v>289</v>
      </c>
      <c r="C324" s="16">
        <v>0</v>
      </c>
      <c r="D324" s="16">
        <v>2809979</v>
      </c>
      <c r="E324" s="16">
        <f t="shared" si="7"/>
        <v>2809979</v>
      </c>
    </row>
    <row r="325" spans="1:5" ht="11.25">
      <c r="A325" s="1">
        <v>480590</v>
      </c>
      <c r="B325" s="16" t="s">
        <v>290</v>
      </c>
      <c r="C325" s="16">
        <v>0</v>
      </c>
      <c r="D325" s="16"/>
      <c r="E325" s="16">
        <f t="shared" si="7"/>
        <v>0</v>
      </c>
    </row>
    <row r="326" spans="1:5" ht="11.25">
      <c r="A326" s="1">
        <v>480700</v>
      </c>
      <c r="B326" s="4" t="s">
        <v>291</v>
      </c>
      <c r="C326" s="4">
        <f>+C327</f>
        <v>0</v>
      </c>
      <c r="D326" s="4">
        <f>+D327</f>
        <v>0</v>
      </c>
      <c r="E326" s="4">
        <f t="shared" si="7"/>
        <v>0</v>
      </c>
    </row>
    <row r="327" spans="1:5" ht="11.25">
      <c r="A327" s="1">
        <v>480725</v>
      </c>
      <c r="B327" s="16" t="s">
        <v>292</v>
      </c>
      <c r="C327" s="16">
        <v>0</v>
      </c>
      <c r="D327" s="16">
        <v>0</v>
      </c>
      <c r="E327" s="16">
        <f t="shared" si="7"/>
        <v>0</v>
      </c>
    </row>
    <row r="328" spans="1:5" ht="11.25">
      <c r="A328" s="1">
        <v>481000</v>
      </c>
      <c r="B328" s="4" t="s">
        <v>293</v>
      </c>
      <c r="C328" s="4">
        <f>SUM(C329:C335)</f>
        <v>0</v>
      </c>
      <c r="D328" s="4">
        <f>SUM(D329:D335)</f>
        <v>227</v>
      </c>
      <c r="E328" s="4">
        <f t="shared" si="7"/>
        <v>227</v>
      </c>
    </row>
    <row r="329" spans="1:5" ht="11.25">
      <c r="A329" s="1">
        <v>481001</v>
      </c>
      <c r="B329" s="16" t="s">
        <v>294</v>
      </c>
      <c r="C329" s="16">
        <v>0</v>
      </c>
      <c r="D329" s="16"/>
      <c r="E329" s="16">
        <f t="shared" si="7"/>
        <v>0</v>
      </c>
    </row>
    <row r="330" spans="1:5" ht="11.25">
      <c r="A330" s="1">
        <v>481007</v>
      </c>
      <c r="B330" s="16" t="s">
        <v>295</v>
      </c>
      <c r="C330" s="16">
        <v>0</v>
      </c>
      <c r="D330" s="16">
        <v>1</v>
      </c>
      <c r="E330" s="16">
        <f t="shared" si="7"/>
        <v>1</v>
      </c>
    </row>
    <row r="331" spans="1:5" ht="11.25">
      <c r="A331" s="1">
        <v>481008</v>
      </c>
      <c r="B331" s="16" t="s">
        <v>296</v>
      </c>
      <c r="C331" s="16">
        <v>0</v>
      </c>
      <c r="D331" s="16">
        <v>226</v>
      </c>
      <c r="E331" s="16">
        <f t="shared" si="7"/>
        <v>226</v>
      </c>
    </row>
    <row r="332" spans="1:5" ht="11.25">
      <c r="A332" s="1">
        <v>481017</v>
      </c>
      <c r="B332" s="16" t="s">
        <v>297</v>
      </c>
      <c r="C332" s="16">
        <v>0</v>
      </c>
      <c r="D332" s="16"/>
      <c r="E332" s="16">
        <f t="shared" si="7"/>
        <v>0</v>
      </c>
    </row>
    <row r="333" spans="1:5" ht="11.25">
      <c r="A333" s="1">
        <v>481018</v>
      </c>
      <c r="B333" s="16" t="s">
        <v>298</v>
      </c>
      <c r="C333" s="16">
        <v>0</v>
      </c>
      <c r="D333" s="16"/>
      <c r="E333" s="16">
        <f t="shared" si="7"/>
        <v>0</v>
      </c>
    </row>
    <row r="334" spans="1:5" ht="11.25">
      <c r="A334" s="1">
        <v>481023</v>
      </c>
      <c r="B334" s="16" t="s">
        <v>299</v>
      </c>
      <c r="C334" s="16">
        <v>0</v>
      </c>
      <c r="D334" s="16"/>
      <c r="E334" s="16">
        <f t="shared" si="7"/>
        <v>0</v>
      </c>
    </row>
    <row r="335" spans="1:5" ht="11.25">
      <c r="A335" s="1">
        <v>481090</v>
      </c>
      <c r="B335" s="16" t="s">
        <v>300</v>
      </c>
      <c r="C335" s="16">
        <v>0</v>
      </c>
      <c r="D335" s="16"/>
      <c r="E335" s="16">
        <f t="shared" si="7"/>
        <v>0</v>
      </c>
    </row>
    <row r="336" spans="1:5" ht="11.25">
      <c r="A336" s="1">
        <v>481500</v>
      </c>
      <c r="B336" s="4" t="s">
        <v>301</v>
      </c>
      <c r="C336" s="4">
        <f>+C341</f>
        <v>0</v>
      </c>
      <c r="D336" s="4">
        <f>SUM(D337:D342)</f>
        <v>52331742</v>
      </c>
      <c r="E336" s="4">
        <f t="shared" si="7"/>
        <v>52331742</v>
      </c>
    </row>
    <row r="337" spans="1:5" ht="11.25">
      <c r="A337" s="1">
        <v>481507</v>
      </c>
      <c r="B337" s="16" t="s">
        <v>302</v>
      </c>
      <c r="C337" s="4">
        <v>0</v>
      </c>
      <c r="D337" s="16"/>
      <c r="E337" s="16">
        <f t="shared" si="7"/>
        <v>0</v>
      </c>
    </row>
    <row r="338" spans="1:5" ht="11.25">
      <c r="A338" s="1">
        <v>481509</v>
      </c>
      <c r="B338" s="16" t="s">
        <v>56</v>
      </c>
      <c r="C338" s="4">
        <v>0</v>
      </c>
      <c r="D338" s="16"/>
      <c r="E338" s="16">
        <f t="shared" si="7"/>
        <v>0</v>
      </c>
    </row>
    <row r="339" spans="1:5" ht="11.25">
      <c r="A339" s="1">
        <v>481510</v>
      </c>
      <c r="B339" s="16" t="s">
        <v>264</v>
      </c>
      <c r="C339" s="16">
        <v>0</v>
      </c>
      <c r="D339" s="16">
        <v>4306400</v>
      </c>
      <c r="E339" s="16">
        <f t="shared" si="7"/>
        <v>4306400</v>
      </c>
    </row>
    <row r="340" spans="1:5" ht="11.25">
      <c r="A340" s="1">
        <v>481537</v>
      </c>
      <c r="B340" s="16" t="s">
        <v>303</v>
      </c>
      <c r="C340" s="16">
        <v>0</v>
      </c>
      <c r="D340" s="16"/>
      <c r="E340" s="16">
        <f t="shared" si="7"/>
        <v>0</v>
      </c>
    </row>
    <row r="341" spans="1:5" ht="11.25">
      <c r="A341" s="1">
        <v>481538</v>
      </c>
      <c r="B341" s="16" t="s">
        <v>304</v>
      </c>
      <c r="C341" s="16">
        <v>0</v>
      </c>
      <c r="D341" s="16"/>
      <c r="E341" s="16">
        <f t="shared" si="7"/>
        <v>0</v>
      </c>
    </row>
    <row r="342" spans="1:5" ht="11.25">
      <c r="A342" s="1">
        <v>481539</v>
      </c>
      <c r="B342" s="16" t="s">
        <v>305</v>
      </c>
      <c r="C342" s="16"/>
      <c r="D342" s="16">
        <v>48025342</v>
      </c>
      <c r="E342" s="16">
        <f t="shared" si="7"/>
        <v>48025342</v>
      </c>
    </row>
    <row r="343" spans="1:5" ht="11.25">
      <c r="A343" s="1">
        <v>500000</v>
      </c>
      <c r="B343" s="4" t="s">
        <v>306</v>
      </c>
      <c r="C343" s="4">
        <f>+C344+C423+C445+C492+C497+C502+C516+C533</f>
        <v>0</v>
      </c>
      <c r="D343" s="4">
        <f>+D344+D423+D445+D492+D497+D502+D516+D533</f>
        <v>3129791225</v>
      </c>
      <c r="E343" s="4">
        <f t="shared" si="7"/>
        <v>3129791225</v>
      </c>
    </row>
    <row r="344" spans="1:5" ht="11.25">
      <c r="A344" s="1">
        <v>510000</v>
      </c>
      <c r="B344" s="4" t="s">
        <v>307</v>
      </c>
      <c r="C344" s="4">
        <f>+C345+C376+C383+C388+C373+C414</f>
        <v>0</v>
      </c>
      <c r="D344" s="4">
        <f>+D345+D373+D376+D383+D388+D414</f>
        <v>5102554</v>
      </c>
      <c r="E344" s="4">
        <f t="shared" si="7"/>
        <v>5102554</v>
      </c>
    </row>
    <row r="345" spans="1:5" ht="11.25">
      <c r="A345" s="1">
        <v>510100</v>
      </c>
      <c r="B345" s="4" t="s">
        <v>308</v>
      </c>
      <c r="C345" s="4">
        <f>SUM(C346:C371)</f>
        <v>0</v>
      </c>
      <c r="D345" s="4">
        <f>SUM(D346:D372)</f>
        <v>4146521</v>
      </c>
      <c r="E345" s="4">
        <f t="shared" si="7"/>
        <v>4146521</v>
      </c>
    </row>
    <row r="346" spans="1:5" ht="11.25">
      <c r="A346" s="1">
        <v>510101</v>
      </c>
      <c r="B346" s="16" t="s">
        <v>309</v>
      </c>
      <c r="C346" s="16">
        <v>0</v>
      </c>
      <c r="D346" s="16">
        <f>1512962+38717</f>
        <v>1551679</v>
      </c>
      <c r="E346" s="16">
        <f>SUM(C346:D346)</f>
        <v>1551679</v>
      </c>
    </row>
    <row r="347" spans="1:5" ht="11.25">
      <c r="A347" s="1">
        <v>510102</v>
      </c>
      <c r="B347" s="16" t="s">
        <v>310</v>
      </c>
      <c r="C347" s="16">
        <v>0</v>
      </c>
      <c r="D347" s="16"/>
      <c r="E347" s="16">
        <f aca="true" t="shared" si="8" ref="E347:E372">SUM(C347:D347)</f>
        <v>0</v>
      </c>
    </row>
    <row r="348" spans="1:5" ht="11.25">
      <c r="A348" s="1">
        <v>510103</v>
      </c>
      <c r="B348" s="16" t="s">
        <v>311</v>
      </c>
      <c r="C348" s="16">
        <v>0</v>
      </c>
      <c r="D348" s="16">
        <v>12107</v>
      </c>
      <c r="E348" s="16">
        <f t="shared" si="8"/>
        <v>12107</v>
      </c>
    </row>
    <row r="349" spans="1:5" ht="11.25">
      <c r="A349" s="1">
        <v>510105</v>
      </c>
      <c r="B349" s="16" t="s">
        <v>312</v>
      </c>
      <c r="C349" s="16">
        <v>0</v>
      </c>
      <c r="D349" s="16">
        <v>27315</v>
      </c>
      <c r="E349" s="16">
        <f t="shared" si="8"/>
        <v>27315</v>
      </c>
    </row>
    <row r="350" spans="1:5" ht="11.25">
      <c r="A350" s="1">
        <v>510106</v>
      </c>
      <c r="B350" s="16" t="s">
        <v>313</v>
      </c>
      <c r="C350" s="16">
        <v>0</v>
      </c>
      <c r="D350" s="16">
        <f>94119+158527</f>
        <v>252646</v>
      </c>
      <c r="E350" s="16">
        <f t="shared" si="8"/>
        <v>252646</v>
      </c>
    </row>
    <row r="351" spans="1:5" ht="11.25">
      <c r="A351" s="1">
        <v>510107</v>
      </c>
      <c r="B351" s="16" t="s">
        <v>314</v>
      </c>
      <c r="C351" s="16">
        <v>0</v>
      </c>
      <c r="D351" s="16"/>
      <c r="E351" s="16">
        <f t="shared" si="8"/>
        <v>0</v>
      </c>
    </row>
    <row r="352" spans="1:5" ht="11.25">
      <c r="A352" s="1">
        <v>510109</v>
      </c>
      <c r="B352" s="16" t="s">
        <v>194</v>
      </c>
      <c r="C352" s="16">
        <v>0</v>
      </c>
      <c r="D352" s="16">
        <f>10000+4916</f>
        <v>14916</v>
      </c>
      <c r="E352" s="16">
        <f t="shared" si="8"/>
        <v>14916</v>
      </c>
    </row>
    <row r="353" spans="1:5" ht="11.25">
      <c r="A353" s="1">
        <v>510110</v>
      </c>
      <c r="B353" s="16" t="s">
        <v>315</v>
      </c>
      <c r="C353" s="16">
        <v>0</v>
      </c>
      <c r="D353" s="16">
        <f>132067+9370</f>
        <v>141437</v>
      </c>
      <c r="E353" s="16">
        <f t="shared" si="8"/>
        <v>141437</v>
      </c>
    </row>
    <row r="354" spans="1:5" ht="11.25">
      <c r="A354" s="1">
        <v>510111</v>
      </c>
      <c r="B354" s="16" t="s">
        <v>316</v>
      </c>
      <c r="C354" s="16">
        <v>0</v>
      </c>
      <c r="D354" s="16">
        <v>6175</v>
      </c>
      <c r="E354" s="16">
        <f t="shared" si="8"/>
        <v>6175</v>
      </c>
    </row>
    <row r="355" spans="1:5" ht="11.25">
      <c r="A355" s="1">
        <v>510112</v>
      </c>
      <c r="B355" s="16" t="s">
        <v>317</v>
      </c>
      <c r="C355" s="16">
        <v>0</v>
      </c>
      <c r="D355" s="16">
        <v>326914</v>
      </c>
      <c r="E355" s="16">
        <f t="shared" si="8"/>
        <v>326914</v>
      </c>
    </row>
    <row r="356" spans="1:5" ht="11.25">
      <c r="A356" s="1">
        <v>510113</v>
      </c>
      <c r="B356" s="16" t="s">
        <v>318</v>
      </c>
      <c r="C356" s="16">
        <v>0</v>
      </c>
      <c r="D356" s="16">
        <f>361562+2099</f>
        <v>363661</v>
      </c>
      <c r="E356" s="16">
        <f t="shared" si="8"/>
        <v>363661</v>
      </c>
    </row>
    <row r="357" spans="1:5" ht="11.25">
      <c r="A357" s="1">
        <v>510114</v>
      </c>
      <c r="B357" s="16" t="s">
        <v>319</v>
      </c>
      <c r="C357" s="16">
        <v>0</v>
      </c>
      <c r="D357" s="16">
        <f>801894+4289</f>
        <v>806183</v>
      </c>
      <c r="E357" s="16">
        <f t="shared" si="8"/>
        <v>806183</v>
      </c>
    </row>
    <row r="358" spans="1:5" ht="11.25">
      <c r="A358" s="1">
        <v>510116</v>
      </c>
      <c r="B358" s="16" t="s">
        <v>320</v>
      </c>
      <c r="C358" s="16">
        <v>0</v>
      </c>
      <c r="D358" s="16">
        <v>1670</v>
      </c>
      <c r="E358" s="16">
        <f t="shared" si="8"/>
        <v>1670</v>
      </c>
    </row>
    <row r="359" spans="1:5" ht="11.25">
      <c r="A359" s="1">
        <v>510117</v>
      </c>
      <c r="B359" s="16" t="s">
        <v>213</v>
      </c>
      <c r="C359" s="16">
        <v>0</v>
      </c>
      <c r="D359" s="16"/>
      <c r="E359" s="16">
        <f t="shared" si="8"/>
        <v>0</v>
      </c>
    </row>
    <row r="360" spans="1:5" ht="11.25">
      <c r="A360" s="1">
        <v>510118</v>
      </c>
      <c r="B360" s="16" t="s">
        <v>321</v>
      </c>
      <c r="C360" s="16">
        <v>0</v>
      </c>
      <c r="D360" s="16">
        <v>228</v>
      </c>
      <c r="E360" s="16">
        <f t="shared" si="8"/>
        <v>228</v>
      </c>
    </row>
    <row r="361" spans="1:5" ht="11.25">
      <c r="A361" s="1">
        <v>510119</v>
      </c>
      <c r="B361" s="2" t="s">
        <v>217</v>
      </c>
      <c r="C361" s="16">
        <v>0</v>
      </c>
      <c r="D361" s="16">
        <f>263623+1482</f>
        <v>265105</v>
      </c>
      <c r="E361" s="16">
        <f t="shared" si="8"/>
        <v>265105</v>
      </c>
    </row>
    <row r="362" spans="1:5" ht="11.25">
      <c r="A362" s="1">
        <v>510121</v>
      </c>
      <c r="B362" s="16" t="s">
        <v>322</v>
      </c>
      <c r="C362" s="16">
        <v>0</v>
      </c>
      <c r="D362" s="16"/>
      <c r="E362" s="16">
        <f>SUM(C362:D362)</f>
        <v>0</v>
      </c>
    </row>
    <row r="363" spans="1:5" ht="11.25">
      <c r="A363" s="1">
        <v>510123</v>
      </c>
      <c r="B363" s="16" t="s">
        <v>323</v>
      </c>
      <c r="C363" s="16">
        <v>0</v>
      </c>
      <c r="D363" s="16">
        <f>2747+322</f>
        <v>3069</v>
      </c>
      <c r="E363" s="16">
        <f t="shared" si="8"/>
        <v>3069</v>
      </c>
    </row>
    <row r="364" spans="1:5" ht="11.25">
      <c r="A364" s="1">
        <v>510124</v>
      </c>
      <c r="B364" s="16" t="s">
        <v>212</v>
      </c>
      <c r="C364" s="16">
        <v>0</v>
      </c>
      <c r="D364" s="16">
        <f>344068+5171</f>
        <v>349239</v>
      </c>
      <c r="E364" s="16">
        <f t="shared" si="8"/>
        <v>349239</v>
      </c>
    </row>
    <row r="365" spans="1:5" ht="11.25">
      <c r="A365" s="1">
        <v>510130</v>
      </c>
      <c r="B365" s="16" t="s">
        <v>324</v>
      </c>
      <c r="C365" s="16">
        <v>0</v>
      </c>
      <c r="D365" s="16">
        <f>14251+1504</f>
        <v>15755</v>
      </c>
      <c r="E365" s="16">
        <f t="shared" si="8"/>
        <v>15755</v>
      </c>
    </row>
    <row r="366" spans="1:5" ht="11.25">
      <c r="A366" s="1">
        <v>510131</v>
      </c>
      <c r="B366" s="16" t="s">
        <v>325</v>
      </c>
      <c r="C366" s="16">
        <v>0</v>
      </c>
      <c r="D366" s="16">
        <v>1615</v>
      </c>
      <c r="E366" s="16">
        <f t="shared" si="8"/>
        <v>1615</v>
      </c>
    </row>
    <row r="367" spans="1:5" ht="11.25">
      <c r="A367" s="1">
        <v>510133</v>
      </c>
      <c r="B367" s="16" t="s">
        <v>326</v>
      </c>
      <c r="C367" s="16">
        <v>0</v>
      </c>
      <c r="D367" s="16"/>
      <c r="E367" s="16">
        <f t="shared" si="8"/>
        <v>0</v>
      </c>
    </row>
    <row r="368" spans="1:5" ht="11.25">
      <c r="A368" s="1">
        <v>510150</v>
      </c>
      <c r="B368" s="16" t="s">
        <v>327</v>
      </c>
      <c r="C368" s="16">
        <v>0</v>
      </c>
      <c r="D368" s="16"/>
      <c r="E368" s="16">
        <f t="shared" si="8"/>
        <v>0</v>
      </c>
    </row>
    <row r="369" spans="1:5" ht="11.25">
      <c r="A369" s="1">
        <v>510152</v>
      </c>
      <c r="B369" s="16" t="s">
        <v>328</v>
      </c>
      <c r="C369" s="16">
        <v>0</v>
      </c>
      <c r="D369" s="16">
        <v>2055</v>
      </c>
      <c r="E369" s="16">
        <f t="shared" si="8"/>
        <v>2055</v>
      </c>
    </row>
    <row r="370" spans="1:5" ht="11.25">
      <c r="A370" s="1">
        <v>510156</v>
      </c>
      <c r="B370" s="16" t="s">
        <v>329</v>
      </c>
      <c r="C370" s="16"/>
      <c r="D370" s="16">
        <v>1253</v>
      </c>
      <c r="E370" s="16">
        <f t="shared" si="8"/>
        <v>1253</v>
      </c>
    </row>
    <row r="371" spans="1:5" ht="11.25">
      <c r="A371" s="1">
        <v>510160</v>
      </c>
      <c r="B371" s="16" t="s">
        <v>565</v>
      </c>
      <c r="C371" s="16">
        <v>0</v>
      </c>
      <c r="D371" s="16">
        <f>3181+318</f>
        <v>3499</v>
      </c>
      <c r="E371" s="16">
        <f t="shared" si="8"/>
        <v>3499</v>
      </c>
    </row>
    <row r="372" spans="1:5" ht="11.25">
      <c r="A372" s="1">
        <v>510190</v>
      </c>
      <c r="B372" s="16" t="s">
        <v>331</v>
      </c>
      <c r="C372" s="16">
        <v>0</v>
      </c>
      <c r="D372" s="16"/>
      <c r="E372" s="16">
        <f t="shared" si="8"/>
        <v>0</v>
      </c>
    </row>
    <row r="373" spans="1:5" ht="11.25">
      <c r="A373" s="1">
        <v>510200</v>
      </c>
      <c r="B373" s="4" t="s">
        <v>332</v>
      </c>
      <c r="C373" s="4">
        <f>+C374+C375</f>
        <v>0</v>
      </c>
      <c r="D373" s="4">
        <f>+D374+D375</f>
        <v>8689</v>
      </c>
      <c r="E373" s="4">
        <f aca="true" t="shared" si="9" ref="E373:E436">+C373+D373</f>
        <v>8689</v>
      </c>
    </row>
    <row r="374" spans="1:5" ht="11.25">
      <c r="A374" s="1">
        <v>510203</v>
      </c>
      <c r="B374" s="16" t="s">
        <v>333</v>
      </c>
      <c r="C374" s="16">
        <v>0</v>
      </c>
      <c r="D374" s="16">
        <v>2269</v>
      </c>
      <c r="E374" s="16">
        <f t="shared" si="9"/>
        <v>2269</v>
      </c>
    </row>
    <row r="375" spans="1:5" ht="11.25">
      <c r="A375" s="1">
        <v>510207</v>
      </c>
      <c r="B375" s="16" t="s">
        <v>334</v>
      </c>
      <c r="C375" s="16">
        <v>0</v>
      </c>
      <c r="D375" s="16">
        <v>6420</v>
      </c>
      <c r="E375" s="16">
        <f t="shared" si="9"/>
        <v>6420</v>
      </c>
    </row>
    <row r="376" spans="1:5" ht="11.25">
      <c r="A376" s="1">
        <v>510300</v>
      </c>
      <c r="B376" s="4" t="s">
        <v>335</v>
      </c>
      <c r="C376" s="4">
        <f>SUM(C377:C382)</f>
        <v>0</v>
      </c>
      <c r="D376" s="4">
        <f>SUM(D377:D382)</f>
        <v>422430</v>
      </c>
      <c r="E376" s="4">
        <f t="shared" si="9"/>
        <v>422430</v>
      </c>
    </row>
    <row r="377" spans="1:5" ht="11.25">
      <c r="A377" s="1">
        <v>510302</v>
      </c>
      <c r="B377" s="16" t="s">
        <v>336</v>
      </c>
      <c r="C377" s="16">
        <v>0</v>
      </c>
      <c r="D377" s="16">
        <f>66678+2469</f>
        <v>69147</v>
      </c>
      <c r="E377" s="16">
        <f t="shared" si="9"/>
        <v>69147</v>
      </c>
    </row>
    <row r="378" spans="1:5" ht="11.25">
      <c r="A378" s="1">
        <v>510303</v>
      </c>
      <c r="B378" s="16" t="s">
        <v>337</v>
      </c>
      <c r="C378" s="16">
        <v>0</v>
      </c>
      <c r="D378" s="16">
        <f>144591+4650</f>
        <v>149241</v>
      </c>
      <c r="E378" s="16">
        <f t="shared" si="9"/>
        <v>149241</v>
      </c>
    </row>
    <row r="379" spans="1:5" ht="11.25">
      <c r="A379" s="1">
        <v>510305</v>
      </c>
      <c r="B379" s="16" t="s">
        <v>338</v>
      </c>
      <c r="C379" s="16">
        <v>0</v>
      </c>
      <c r="D379" s="16">
        <f>7970+252</f>
        <v>8222</v>
      </c>
      <c r="E379" s="16">
        <f t="shared" si="9"/>
        <v>8222</v>
      </c>
    </row>
    <row r="380" spans="1:5" ht="11.25">
      <c r="A380" s="1">
        <v>510306</v>
      </c>
      <c r="B380" s="16" t="s">
        <v>339</v>
      </c>
      <c r="C380" s="16">
        <v>0</v>
      </c>
      <c r="D380" s="16">
        <v>111839</v>
      </c>
      <c r="E380" s="16">
        <f t="shared" si="9"/>
        <v>111839</v>
      </c>
    </row>
    <row r="381" spans="1:5" ht="11.25">
      <c r="A381" s="1">
        <v>510307</v>
      </c>
      <c r="B381" s="16" t="s">
        <v>340</v>
      </c>
      <c r="C381" s="16">
        <v>0</v>
      </c>
      <c r="D381" s="16">
        <v>83981</v>
      </c>
      <c r="E381" s="16">
        <f t="shared" si="9"/>
        <v>83981</v>
      </c>
    </row>
    <row r="382" spans="1:5" ht="11.25">
      <c r="A382" s="1">
        <v>510390</v>
      </c>
      <c r="B382" s="16" t="s">
        <v>341</v>
      </c>
      <c r="C382" s="16">
        <v>0</v>
      </c>
      <c r="D382" s="16"/>
      <c r="E382" s="16">
        <f t="shared" si="9"/>
        <v>0</v>
      </c>
    </row>
    <row r="383" spans="1:5" ht="11.25">
      <c r="A383" s="1">
        <v>510400</v>
      </c>
      <c r="B383" s="4" t="s">
        <v>342</v>
      </c>
      <c r="C383" s="4">
        <f>SUM(C384:C387)</f>
        <v>0</v>
      </c>
      <c r="D383" s="4">
        <f>SUM(D384:D387)</f>
        <v>86564</v>
      </c>
      <c r="E383" s="4">
        <f t="shared" si="9"/>
        <v>86564</v>
      </c>
    </row>
    <row r="384" spans="1:5" ht="11.25">
      <c r="A384" s="1">
        <v>510401</v>
      </c>
      <c r="B384" s="16" t="s">
        <v>343</v>
      </c>
      <c r="C384" s="16">
        <v>0</v>
      </c>
      <c r="D384" s="16">
        <f>50086+1851</f>
        <v>51937</v>
      </c>
      <c r="E384" s="16">
        <f t="shared" si="9"/>
        <v>51937</v>
      </c>
    </row>
    <row r="385" spans="1:5" ht="11.25">
      <c r="A385" s="1">
        <v>510402</v>
      </c>
      <c r="B385" s="16" t="s">
        <v>344</v>
      </c>
      <c r="C385" s="16">
        <v>0</v>
      </c>
      <c r="D385" s="16">
        <f>8348+309</f>
        <v>8657</v>
      </c>
      <c r="E385" s="16">
        <f t="shared" si="9"/>
        <v>8657</v>
      </c>
    </row>
    <row r="386" spans="1:5" ht="11.25">
      <c r="A386" s="1">
        <v>510403</v>
      </c>
      <c r="B386" s="16" t="s">
        <v>345</v>
      </c>
      <c r="C386" s="16">
        <v>0</v>
      </c>
      <c r="D386" s="16">
        <f>8348+309</f>
        <v>8657</v>
      </c>
      <c r="E386" s="16">
        <f t="shared" si="9"/>
        <v>8657</v>
      </c>
    </row>
    <row r="387" spans="1:5" ht="11.25">
      <c r="A387" s="1">
        <v>510404</v>
      </c>
      <c r="B387" s="16" t="s">
        <v>346</v>
      </c>
      <c r="C387" s="16">
        <v>0</v>
      </c>
      <c r="D387" s="16">
        <f>16696+617</f>
        <v>17313</v>
      </c>
      <c r="E387" s="16">
        <f t="shared" si="9"/>
        <v>17313</v>
      </c>
    </row>
    <row r="388" spans="1:5" ht="11.25">
      <c r="A388" s="1">
        <v>511100</v>
      </c>
      <c r="B388" s="4" t="s">
        <v>347</v>
      </c>
      <c r="C388" s="4">
        <f>SUM(C389:C414)</f>
        <v>0</v>
      </c>
      <c r="D388" s="4">
        <f>SUM(D389:D413)</f>
        <v>431373</v>
      </c>
      <c r="E388" s="4">
        <f t="shared" si="9"/>
        <v>431373</v>
      </c>
    </row>
    <row r="389" spans="1:5" ht="11.25">
      <c r="A389" s="1">
        <v>511103</v>
      </c>
      <c r="B389" s="16" t="s">
        <v>348</v>
      </c>
      <c r="C389" s="16">
        <v>0</v>
      </c>
      <c r="D389" s="16"/>
      <c r="E389" s="16">
        <f t="shared" si="9"/>
        <v>0</v>
      </c>
    </row>
    <row r="390" spans="1:5" ht="11.25">
      <c r="A390" s="1">
        <v>511104</v>
      </c>
      <c r="B390" s="16" t="s">
        <v>349</v>
      </c>
      <c r="C390" s="16">
        <v>0</v>
      </c>
      <c r="D390" s="16"/>
      <c r="E390" s="16">
        <f t="shared" si="9"/>
        <v>0</v>
      </c>
    </row>
    <row r="391" spans="1:5" ht="11.25">
      <c r="A391" s="1">
        <v>511106</v>
      </c>
      <c r="B391" s="16" t="s">
        <v>120</v>
      </c>
      <c r="C391" s="16"/>
      <c r="D391" s="16"/>
      <c r="E391" s="16">
        <f t="shared" si="9"/>
        <v>0</v>
      </c>
    </row>
    <row r="392" spans="1:5" ht="11.25">
      <c r="A392" s="1">
        <v>511109</v>
      </c>
      <c r="B392" s="16" t="s">
        <v>121</v>
      </c>
      <c r="C392" s="16"/>
      <c r="D392" s="16">
        <v>4826</v>
      </c>
      <c r="E392" s="16">
        <f t="shared" si="9"/>
        <v>4826</v>
      </c>
    </row>
    <row r="393" spans="1:5" ht="11.25">
      <c r="A393" s="1">
        <v>511111</v>
      </c>
      <c r="B393" s="16" t="s">
        <v>350</v>
      </c>
      <c r="C393" s="16">
        <v>0</v>
      </c>
      <c r="D393" s="16"/>
      <c r="E393" s="16">
        <f t="shared" si="9"/>
        <v>0</v>
      </c>
    </row>
    <row r="394" spans="1:5" ht="11.25">
      <c r="A394" s="1">
        <v>511113</v>
      </c>
      <c r="B394" s="16" t="s">
        <v>351</v>
      </c>
      <c r="C394" s="16">
        <v>0</v>
      </c>
      <c r="D394" s="16">
        <f>39698+8723</f>
        <v>48421</v>
      </c>
      <c r="E394" s="16">
        <f t="shared" si="9"/>
        <v>48421</v>
      </c>
    </row>
    <row r="395" spans="1:5" ht="11.25">
      <c r="A395" s="1">
        <v>511114</v>
      </c>
      <c r="B395" s="16" t="s">
        <v>352</v>
      </c>
      <c r="C395" s="16">
        <v>0</v>
      </c>
      <c r="D395" s="16">
        <f>23998+2388</f>
        <v>26386</v>
      </c>
      <c r="E395" s="16">
        <f t="shared" si="9"/>
        <v>26386</v>
      </c>
    </row>
    <row r="396" spans="1:5" ht="11.25">
      <c r="A396" s="1">
        <v>511115</v>
      </c>
      <c r="B396" s="16" t="s">
        <v>353</v>
      </c>
      <c r="C396" s="16">
        <v>0</v>
      </c>
      <c r="D396" s="16">
        <f>27034+5569</f>
        <v>32603</v>
      </c>
      <c r="E396" s="16">
        <f t="shared" si="9"/>
        <v>32603</v>
      </c>
    </row>
    <row r="397" spans="1:5" ht="11.25">
      <c r="A397" s="1">
        <v>511116</v>
      </c>
      <c r="B397" s="16" t="s">
        <v>354</v>
      </c>
      <c r="C397" s="16">
        <v>0</v>
      </c>
      <c r="D397" s="16"/>
      <c r="E397" s="16">
        <f t="shared" si="9"/>
        <v>0</v>
      </c>
    </row>
    <row r="398" spans="1:5" ht="11.25">
      <c r="A398" s="1">
        <v>511117</v>
      </c>
      <c r="B398" s="16" t="s">
        <v>173</v>
      </c>
      <c r="C398" s="16">
        <v>0</v>
      </c>
      <c r="D398" s="16">
        <f>129760+10638</f>
        <v>140398</v>
      </c>
      <c r="E398" s="16">
        <f t="shared" si="9"/>
        <v>140398</v>
      </c>
    </row>
    <row r="399" spans="1:5" ht="11.25">
      <c r="A399" s="1">
        <v>511118</v>
      </c>
      <c r="B399" s="16" t="s">
        <v>112</v>
      </c>
      <c r="C399" s="16">
        <v>0</v>
      </c>
      <c r="D399" s="16">
        <v>8543</v>
      </c>
      <c r="E399" s="16">
        <f t="shared" si="9"/>
        <v>8543</v>
      </c>
    </row>
    <row r="400" spans="1:5" ht="11.25">
      <c r="A400" s="1">
        <v>511119</v>
      </c>
      <c r="B400" s="16" t="s">
        <v>355</v>
      </c>
      <c r="C400" s="16">
        <v>0</v>
      </c>
      <c r="D400" s="16">
        <f>38701+11613</f>
        <v>50314</v>
      </c>
      <c r="E400" s="16">
        <f t="shared" si="9"/>
        <v>50314</v>
      </c>
    </row>
    <row r="401" spans="1:5" ht="11.25">
      <c r="A401" s="1">
        <v>511120</v>
      </c>
      <c r="B401" s="16" t="s">
        <v>356</v>
      </c>
      <c r="C401" s="16">
        <v>0</v>
      </c>
      <c r="D401" s="16"/>
      <c r="E401" s="16">
        <f t="shared" si="9"/>
        <v>0</v>
      </c>
    </row>
    <row r="402" spans="1:5" ht="11.25">
      <c r="A402" s="1">
        <v>511121</v>
      </c>
      <c r="B402" s="16" t="s">
        <v>357</v>
      </c>
      <c r="C402" s="16">
        <v>0</v>
      </c>
      <c r="D402" s="16">
        <f>6188+8550</f>
        <v>14738</v>
      </c>
      <c r="E402" s="16">
        <f t="shared" si="9"/>
        <v>14738</v>
      </c>
    </row>
    <row r="403" spans="1:5" ht="11.25">
      <c r="A403" s="1">
        <v>511123</v>
      </c>
      <c r="B403" s="16" t="s">
        <v>358</v>
      </c>
      <c r="C403" s="16">
        <v>0</v>
      </c>
      <c r="D403" s="16">
        <f>5258+11715</f>
        <v>16973</v>
      </c>
      <c r="E403" s="16">
        <f t="shared" si="9"/>
        <v>16973</v>
      </c>
    </row>
    <row r="404" spans="1:5" ht="11.25">
      <c r="A404" s="1">
        <v>511125</v>
      </c>
      <c r="B404" s="16" t="s">
        <v>359</v>
      </c>
      <c r="C404" s="16">
        <v>0</v>
      </c>
      <c r="D404" s="16">
        <f>7592+1352</f>
        <v>8944</v>
      </c>
      <c r="E404" s="16">
        <f t="shared" si="9"/>
        <v>8944</v>
      </c>
    </row>
    <row r="405" spans="1:5" ht="11.25">
      <c r="A405" s="1">
        <v>511126</v>
      </c>
      <c r="B405" s="16" t="s">
        <v>360</v>
      </c>
      <c r="C405" s="16">
        <v>0</v>
      </c>
      <c r="D405" s="16">
        <v>1</v>
      </c>
      <c r="E405" s="16">
        <f t="shared" si="9"/>
        <v>1</v>
      </c>
    </row>
    <row r="406" spans="1:5" ht="11.25">
      <c r="A406" s="1">
        <v>511132</v>
      </c>
      <c r="B406" s="16" t="s">
        <v>361</v>
      </c>
      <c r="C406" s="16">
        <v>0</v>
      </c>
      <c r="D406" s="16"/>
      <c r="E406" s="16">
        <f t="shared" si="9"/>
        <v>0</v>
      </c>
    </row>
    <row r="407" spans="1:5" ht="11.25">
      <c r="A407" s="1">
        <v>511133</v>
      </c>
      <c r="B407" s="16" t="s">
        <v>362</v>
      </c>
      <c r="C407" s="16">
        <v>0</v>
      </c>
      <c r="D407" s="16"/>
      <c r="E407" s="16">
        <f t="shared" si="9"/>
        <v>0</v>
      </c>
    </row>
    <row r="408" spans="1:5" ht="11.25">
      <c r="A408" s="1">
        <v>511146</v>
      </c>
      <c r="B408" s="16" t="s">
        <v>363</v>
      </c>
      <c r="C408" s="16">
        <v>0</v>
      </c>
      <c r="D408" s="16">
        <f>11356+770</f>
        <v>12126</v>
      </c>
      <c r="E408" s="16">
        <f t="shared" si="9"/>
        <v>12126</v>
      </c>
    </row>
    <row r="409" spans="1:5" ht="11.25">
      <c r="A409" s="1">
        <v>511149</v>
      </c>
      <c r="B409" s="16" t="s">
        <v>364</v>
      </c>
      <c r="C409" s="16">
        <v>0</v>
      </c>
      <c r="D409" s="16">
        <f>20349+494</f>
        <v>20843</v>
      </c>
      <c r="E409" s="16">
        <f t="shared" si="9"/>
        <v>20843</v>
      </c>
    </row>
    <row r="410" spans="1:5" ht="11.25">
      <c r="A410" s="1">
        <v>511150</v>
      </c>
      <c r="B410" s="16" t="s">
        <v>365</v>
      </c>
      <c r="C410" s="16">
        <v>0</v>
      </c>
      <c r="D410" s="16">
        <v>3863</v>
      </c>
      <c r="E410" s="16">
        <f t="shared" si="9"/>
        <v>3863</v>
      </c>
    </row>
    <row r="411" spans="1:5" ht="11.25">
      <c r="A411" s="1">
        <v>511154</v>
      </c>
      <c r="B411" s="16" t="s">
        <v>366</v>
      </c>
      <c r="C411" s="16">
        <v>0</v>
      </c>
      <c r="D411" s="16">
        <v>41158</v>
      </c>
      <c r="E411" s="16">
        <f t="shared" si="9"/>
        <v>41158</v>
      </c>
    </row>
    <row r="412" spans="1:5" ht="11.25">
      <c r="A412" s="1">
        <v>511155</v>
      </c>
      <c r="B412" s="16" t="s">
        <v>367</v>
      </c>
      <c r="C412" s="16">
        <v>0</v>
      </c>
      <c r="D412" s="16"/>
      <c r="E412" s="16">
        <f t="shared" si="9"/>
        <v>0</v>
      </c>
    </row>
    <row r="413" spans="1:5" ht="11.25">
      <c r="A413" s="1">
        <v>511190</v>
      </c>
      <c r="B413" s="16" t="s">
        <v>368</v>
      </c>
      <c r="C413" s="16">
        <v>0</v>
      </c>
      <c r="D413" s="16">
        <v>1236</v>
      </c>
      <c r="E413" s="16">
        <f t="shared" si="9"/>
        <v>1236</v>
      </c>
    </row>
    <row r="414" spans="1:5" ht="11.25">
      <c r="A414" s="1">
        <v>512000</v>
      </c>
      <c r="B414" s="4" t="s">
        <v>369</v>
      </c>
      <c r="C414" s="4">
        <f>SUM(C415:C422)</f>
        <v>0</v>
      </c>
      <c r="D414" s="4">
        <f>SUM(D415:D422)</f>
        <v>6977</v>
      </c>
      <c r="E414" s="4">
        <f t="shared" si="9"/>
        <v>6977</v>
      </c>
    </row>
    <row r="415" spans="1:5" ht="11.25">
      <c r="A415" s="1">
        <v>512001</v>
      </c>
      <c r="B415" s="16" t="s">
        <v>203</v>
      </c>
      <c r="C415" s="16">
        <v>0</v>
      </c>
      <c r="D415" s="16"/>
      <c r="E415" s="16">
        <f t="shared" si="9"/>
        <v>0</v>
      </c>
    </row>
    <row r="416" spans="1:5" ht="11.25">
      <c r="A416" s="1">
        <v>512002</v>
      </c>
      <c r="B416" s="16" t="s">
        <v>370</v>
      </c>
      <c r="C416" s="16">
        <v>0</v>
      </c>
      <c r="D416" s="16"/>
      <c r="E416" s="16">
        <f t="shared" si="9"/>
        <v>0</v>
      </c>
    </row>
    <row r="417" spans="1:5" ht="11.25">
      <c r="A417" s="1">
        <v>512003</v>
      </c>
      <c r="B417" s="16" t="s">
        <v>371</v>
      </c>
      <c r="C417" s="16"/>
      <c r="D417" s="16"/>
      <c r="E417" s="16">
        <f>SUM(C417:D417)</f>
        <v>0</v>
      </c>
    </row>
    <row r="418" spans="1:5" ht="11.25">
      <c r="A418" s="1">
        <v>512006</v>
      </c>
      <c r="B418" s="16" t="s">
        <v>204</v>
      </c>
      <c r="C418" s="16">
        <v>0</v>
      </c>
      <c r="D418" s="16"/>
      <c r="E418" s="16">
        <f t="shared" si="9"/>
        <v>0</v>
      </c>
    </row>
    <row r="419" spans="1:5" ht="11.25">
      <c r="A419" s="1">
        <v>512007</v>
      </c>
      <c r="B419" s="16" t="s">
        <v>256</v>
      </c>
      <c r="C419" s="16">
        <v>0</v>
      </c>
      <c r="D419" s="16"/>
      <c r="E419" s="16">
        <f t="shared" si="9"/>
        <v>0</v>
      </c>
    </row>
    <row r="420" spans="1:5" ht="11.25">
      <c r="A420" s="1">
        <v>512009</v>
      </c>
      <c r="B420" s="16" t="s">
        <v>372</v>
      </c>
      <c r="C420" s="16">
        <v>0</v>
      </c>
      <c r="D420" s="16">
        <v>299</v>
      </c>
      <c r="E420" s="16">
        <f t="shared" si="9"/>
        <v>299</v>
      </c>
    </row>
    <row r="421" spans="1:5" ht="11.25">
      <c r="A421" s="1">
        <v>512011</v>
      </c>
      <c r="B421" s="16" t="s">
        <v>206</v>
      </c>
      <c r="C421" s="16">
        <v>0</v>
      </c>
      <c r="D421" s="16">
        <f>6263+335</f>
        <v>6598</v>
      </c>
      <c r="E421" s="16">
        <f t="shared" si="9"/>
        <v>6598</v>
      </c>
    </row>
    <row r="422" spans="1:5" ht="11.25">
      <c r="A422" s="1">
        <v>512090</v>
      </c>
      <c r="B422" s="16" t="s">
        <v>373</v>
      </c>
      <c r="C422" s="16">
        <v>0</v>
      </c>
      <c r="D422" s="16">
        <v>80</v>
      </c>
      <c r="E422" s="16">
        <f t="shared" si="9"/>
        <v>80</v>
      </c>
    </row>
    <row r="423" spans="1:5" ht="11.25">
      <c r="A423" s="1">
        <v>530000</v>
      </c>
      <c r="B423" s="4" t="s">
        <v>374</v>
      </c>
      <c r="C423" s="4">
        <f>+C424+C427+C431</f>
        <v>0</v>
      </c>
      <c r="D423" s="4">
        <f>+D424+D427+D429+D431+D433+D440+D442</f>
        <v>28828</v>
      </c>
      <c r="E423" s="4">
        <f t="shared" si="9"/>
        <v>28828</v>
      </c>
    </row>
    <row r="424" spans="1:5" ht="11.25">
      <c r="A424" s="1">
        <v>530400</v>
      </c>
      <c r="B424" s="4" t="s">
        <v>375</v>
      </c>
      <c r="C424" s="4">
        <f>SUM(C425:C426)</f>
        <v>0</v>
      </c>
      <c r="D424" s="4">
        <f>SUM(D425:D426)</f>
        <v>0</v>
      </c>
      <c r="E424" s="4">
        <f t="shared" si="9"/>
        <v>0</v>
      </c>
    </row>
    <row r="425" spans="1:5" ht="11.25">
      <c r="A425" s="1">
        <v>530403</v>
      </c>
      <c r="B425" s="16" t="s">
        <v>56</v>
      </c>
      <c r="C425" s="16">
        <v>0</v>
      </c>
      <c r="D425" s="16">
        <v>0</v>
      </c>
      <c r="E425" s="16">
        <f t="shared" si="9"/>
        <v>0</v>
      </c>
    </row>
    <row r="426" spans="1:5" ht="11.25">
      <c r="A426" s="1">
        <v>530490</v>
      </c>
      <c r="B426" s="16" t="s">
        <v>57</v>
      </c>
      <c r="C426" s="16">
        <v>0</v>
      </c>
      <c r="D426" s="16"/>
      <c r="E426" s="16">
        <f t="shared" si="9"/>
        <v>0</v>
      </c>
    </row>
    <row r="427" spans="1:5" ht="11.25">
      <c r="A427" s="1">
        <v>530900</v>
      </c>
      <c r="B427" s="4" t="s">
        <v>376</v>
      </c>
      <c r="C427" s="4">
        <f>+C428</f>
        <v>0</v>
      </c>
      <c r="D427" s="4">
        <f>+D428</f>
        <v>0</v>
      </c>
      <c r="E427" s="4">
        <f t="shared" si="9"/>
        <v>0</v>
      </c>
    </row>
    <row r="428" spans="1:5" ht="11.25">
      <c r="A428" s="1">
        <v>530902</v>
      </c>
      <c r="B428" s="16" t="s">
        <v>132</v>
      </c>
      <c r="C428" s="16">
        <v>0</v>
      </c>
      <c r="D428" s="16">
        <v>0</v>
      </c>
      <c r="E428" s="16">
        <f t="shared" si="9"/>
        <v>0</v>
      </c>
    </row>
    <row r="429" spans="1:5" ht="11.25">
      <c r="A429" s="1">
        <v>531200</v>
      </c>
      <c r="B429" s="4" t="s">
        <v>149</v>
      </c>
      <c r="C429" s="16"/>
      <c r="D429" s="4">
        <f>+D430</f>
        <v>0</v>
      </c>
      <c r="E429" s="4">
        <f>SUM(C429:D429)</f>
        <v>0</v>
      </c>
    </row>
    <row r="430" spans="1:5" ht="11.25">
      <c r="A430" s="1">
        <v>531201</v>
      </c>
      <c r="B430" s="16" t="s">
        <v>148</v>
      </c>
      <c r="C430" s="16"/>
      <c r="D430" s="16">
        <v>0</v>
      </c>
      <c r="E430" s="16">
        <f>SUM(C430:D430)</f>
        <v>0</v>
      </c>
    </row>
    <row r="431" spans="1:5" ht="11.25">
      <c r="A431" s="1">
        <v>531400</v>
      </c>
      <c r="B431" s="4" t="s">
        <v>219</v>
      </c>
      <c r="C431" s="4">
        <f>+C432</f>
        <v>0</v>
      </c>
      <c r="D431" s="4">
        <f>+D432</f>
        <v>0</v>
      </c>
      <c r="E431" s="4">
        <f t="shared" si="9"/>
        <v>0</v>
      </c>
    </row>
    <row r="432" spans="1:5" ht="11.25">
      <c r="A432" s="1">
        <v>531401</v>
      </c>
      <c r="B432" s="16" t="s">
        <v>377</v>
      </c>
      <c r="C432" s="16">
        <v>0</v>
      </c>
      <c r="D432" s="16"/>
      <c r="E432" s="16">
        <f t="shared" si="9"/>
        <v>0</v>
      </c>
    </row>
    <row r="433" spans="1:5" ht="11.25">
      <c r="A433" s="1">
        <v>533000</v>
      </c>
      <c r="B433" s="4" t="s">
        <v>378</v>
      </c>
      <c r="C433" s="4">
        <f>SUM(C434:C439)</f>
        <v>0</v>
      </c>
      <c r="D433" s="4">
        <f>SUM(D434:D439)</f>
        <v>22211</v>
      </c>
      <c r="E433" s="4">
        <f t="shared" si="9"/>
        <v>22211</v>
      </c>
    </row>
    <row r="434" spans="1:5" ht="11.25">
      <c r="A434" s="1">
        <v>533004</v>
      </c>
      <c r="B434" s="16" t="s">
        <v>70</v>
      </c>
      <c r="C434" s="16">
        <v>0</v>
      </c>
      <c r="D434" s="16">
        <v>176</v>
      </c>
      <c r="E434" s="16">
        <f t="shared" si="9"/>
        <v>176</v>
      </c>
    </row>
    <row r="435" spans="1:5" ht="11.25">
      <c r="A435" s="1">
        <v>533005</v>
      </c>
      <c r="B435" s="16" t="s">
        <v>379</v>
      </c>
      <c r="C435" s="16">
        <v>0</v>
      </c>
      <c r="D435" s="16"/>
      <c r="E435" s="16">
        <f t="shared" si="9"/>
        <v>0</v>
      </c>
    </row>
    <row r="436" spans="1:5" ht="11.25">
      <c r="A436" s="1">
        <v>533006</v>
      </c>
      <c r="B436" s="16" t="s">
        <v>380</v>
      </c>
      <c r="C436" s="16">
        <v>0</v>
      </c>
      <c r="D436" s="16">
        <v>4891</v>
      </c>
      <c r="E436" s="16">
        <f t="shared" si="9"/>
        <v>4891</v>
      </c>
    </row>
    <row r="437" spans="1:5" ht="11.25">
      <c r="A437" s="1">
        <v>533007</v>
      </c>
      <c r="B437" s="16" t="s">
        <v>152</v>
      </c>
      <c r="C437" s="16">
        <v>0</v>
      </c>
      <c r="D437" s="16">
        <v>16272</v>
      </c>
      <c r="E437" s="16">
        <f aca="true" t="shared" si="10" ref="E437:E500">+C437+D437</f>
        <v>16272</v>
      </c>
    </row>
    <row r="438" spans="1:5" ht="11.25">
      <c r="A438" s="1">
        <v>533008</v>
      </c>
      <c r="B438" s="16" t="s">
        <v>234</v>
      </c>
      <c r="C438" s="16">
        <v>0</v>
      </c>
      <c r="D438" s="16">
        <v>872</v>
      </c>
      <c r="E438" s="16">
        <f t="shared" si="10"/>
        <v>872</v>
      </c>
    </row>
    <row r="439" spans="1:5" ht="11.25">
      <c r="A439" s="1">
        <v>533009</v>
      </c>
      <c r="B439" s="16" t="s">
        <v>381</v>
      </c>
      <c r="C439" s="16">
        <v>0</v>
      </c>
      <c r="D439" s="16"/>
      <c r="E439" s="16">
        <f t="shared" si="10"/>
        <v>0</v>
      </c>
    </row>
    <row r="440" spans="1:5" ht="11.25">
      <c r="A440" s="1">
        <v>534400</v>
      </c>
      <c r="B440" s="4" t="s">
        <v>382</v>
      </c>
      <c r="C440" s="16"/>
      <c r="D440" s="4">
        <f>+D441</f>
        <v>0</v>
      </c>
      <c r="E440" s="16">
        <f t="shared" si="10"/>
        <v>0</v>
      </c>
    </row>
    <row r="441" spans="1:5" ht="11.25">
      <c r="A441" s="1">
        <v>534405</v>
      </c>
      <c r="B441" s="16" t="s">
        <v>128</v>
      </c>
      <c r="C441" s="16"/>
      <c r="D441" s="16"/>
      <c r="E441" s="16">
        <f t="shared" si="10"/>
        <v>0</v>
      </c>
    </row>
    <row r="442" spans="1:5" ht="11.25">
      <c r="A442" s="1">
        <v>534500</v>
      </c>
      <c r="B442" s="4" t="s">
        <v>383</v>
      </c>
      <c r="C442" s="4">
        <f>SUM(C443:C444)</f>
        <v>0</v>
      </c>
      <c r="D442" s="4">
        <f>+D443+D444</f>
        <v>6617</v>
      </c>
      <c r="E442" s="4">
        <f t="shared" si="10"/>
        <v>6617</v>
      </c>
    </row>
    <row r="443" spans="1:5" ht="11.25">
      <c r="A443" s="1">
        <v>534507</v>
      </c>
      <c r="B443" s="16" t="s">
        <v>142</v>
      </c>
      <c r="C443" s="16">
        <v>0</v>
      </c>
      <c r="D443" s="16"/>
      <c r="E443" s="16">
        <f t="shared" si="10"/>
        <v>0</v>
      </c>
    </row>
    <row r="444" spans="1:5" ht="11.25">
      <c r="A444" s="1">
        <v>534508</v>
      </c>
      <c r="B444" s="16" t="s">
        <v>143</v>
      </c>
      <c r="C444" s="16">
        <v>0</v>
      </c>
      <c r="D444" s="16">
        <v>6617</v>
      </c>
      <c r="E444" s="16">
        <f t="shared" si="10"/>
        <v>6617</v>
      </c>
    </row>
    <row r="445" spans="1:5" ht="11.25">
      <c r="A445" s="1">
        <v>540000</v>
      </c>
      <c r="B445" s="4" t="s">
        <v>384</v>
      </c>
      <c r="C445" s="4">
        <f>+C446+C452+C468+C477+C490</f>
        <v>0</v>
      </c>
      <c r="D445" s="4">
        <f>+D446+D452+D468+D474+D477+D482+D490</f>
        <v>3083635355</v>
      </c>
      <c r="E445" s="4">
        <f t="shared" si="10"/>
        <v>3083635355</v>
      </c>
    </row>
    <row r="446" spans="1:5" ht="11.25">
      <c r="A446" s="1">
        <v>540100</v>
      </c>
      <c r="B446" s="4" t="s">
        <v>385</v>
      </c>
      <c r="C446" s="4">
        <f>SUM(C447:C451)</f>
        <v>0</v>
      </c>
      <c r="D446" s="4">
        <f>SUM(D447:D451)</f>
        <v>70835</v>
      </c>
      <c r="E446" s="4">
        <f t="shared" si="10"/>
        <v>70835</v>
      </c>
    </row>
    <row r="447" spans="1:5" ht="11.25">
      <c r="A447" s="1">
        <v>540102</v>
      </c>
      <c r="B447" s="16" t="s">
        <v>386</v>
      </c>
      <c r="C447" s="16">
        <v>0</v>
      </c>
      <c r="D447" s="16"/>
      <c r="E447" s="16">
        <f t="shared" si="10"/>
        <v>0</v>
      </c>
    </row>
    <row r="448" spans="1:5" ht="11.25">
      <c r="A448" s="1">
        <v>540103</v>
      </c>
      <c r="B448" s="16" t="s">
        <v>387</v>
      </c>
      <c r="C448" s="16">
        <v>0</v>
      </c>
      <c r="D448" s="16">
        <v>70835</v>
      </c>
      <c r="E448" s="16">
        <f t="shared" si="10"/>
        <v>70835</v>
      </c>
    </row>
    <row r="449" spans="1:5" ht="11.25">
      <c r="A449" s="1">
        <v>540104</v>
      </c>
      <c r="B449" s="16" t="s">
        <v>388</v>
      </c>
      <c r="C449" s="16">
        <v>0</v>
      </c>
      <c r="D449" s="16"/>
      <c r="E449" s="16">
        <f t="shared" si="10"/>
        <v>0</v>
      </c>
    </row>
    <row r="450" spans="1:5" ht="11.25">
      <c r="A450" s="1">
        <v>540105</v>
      </c>
      <c r="B450" s="16" t="s">
        <v>389</v>
      </c>
      <c r="C450" s="16">
        <v>0</v>
      </c>
      <c r="D450" s="16"/>
      <c r="E450" s="16">
        <f t="shared" si="10"/>
        <v>0</v>
      </c>
    </row>
    <row r="451" spans="1:5" ht="11.25">
      <c r="A451" s="1">
        <v>540190</v>
      </c>
      <c r="B451" s="16" t="s">
        <v>390</v>
      </c>
      <c r="C451" s="16">
        <v>0</v>
      </c>
      <c r="D451" s="16"/>
      <c r="E451" s="16">
        <f t="shared" si="10"/>
        <v>0</v>
      </c>
    </row>
    <row r="452" spans="1:5" ht="11.25">
      <c r="A452" s="1">
        <v>540300</v>
      </c>
      <c r="B452" s="4" t="s">
        <v>391</v>
      </c>
      <c r="C452" s="4">
        <f>SUM(C453:C467)</f>
        <v>0</v>
      </c>
      <c r="D452" s="4">
        <f>SUM(D453:D467)</f>
        <v>544645539</v>
      </c>
      <c r="E452" s="4">
        <f t="shared" si="10"/>
        <v>544645539</v>
      </c>
    </row>
    <row r="453" spans="1:5" ht="11.25">
      <c r="A453" s="1">
        <v>540301</v>
      </c>
      <c r="B453" s="16" t="s">
        <v>392</v>
      </c>
      <c r="C453" s="16">
        <v>0</v>
      </c>
      <c r="D453" s="16">
        <v>237246454</v>
      </c>
      <c r="E453" s="16">
        <f t="shared" si="10"/>
        <v>237246454</v>
      </c>
    </row>
    <row r="454" spans="1:5" ht="11.25">
      <c r="A454" s="1">
        <v>540302</v>
      </c>
      <c r="B454" s="16" t="s">
        <v>393</v>
      </c>
      <c r="C454" s="16">
        <v>0</v>
      </c>
      <c r="D454" s="16"/>
      <c r="E454" s="16">
        <f t="shared" si="10"/>
        <v>0</v>
      </c>
    </row>
    <row r="455" spans="1:5" ht="11.25">
      <c r="A455" s="1">
        <v>540303</v>
      </c>
      <c r="B455" s="16" t="s">
        <v>394</v>
      </c>
      <c r="C455" s="16">
        <v>0</v>
      </c>
      <c r="D455" s="16"/>
      <c r="E455" s="16">
        <f t="shared" si="10"/>
        <v>0</v>
      </c>
    </row>
    <row r="456" spans="1:5" ht="11.25">
      <c r="A456" s="1">
        <v>540304</v>
      </c>
      <c r="B456" s="16" t="s">
        <v>395</v>
      </c>
      <c r="C456" s="16">
        <v>0</v>
      </c>
      <c r="D456" s="16">
        <v>180017150</v>
      </c>
      <c r="E456" s="16">
        <f t="shared" si="10"/>
        <v>180017150</v>
      </c>
    </row>
    <row r="457" spans="1:5" ht="11.25">
      <c r="A457" s="1">
        <v>540305</v>
      </c>
      <c r="B457" s="16" t="s">
        <v>396</v>
      </c>
      <c r="C457" s="16">
        <v>0</v>
      </c>
      <c r="D457" s="16"/>
      <c r="E457" s="16">
        <f t="shared" si="10"/>
        <v>0</v>
      </c>
    </row>
    <row r="458" spans="1:5" ht="11.25">
      <c r="A458" s="1">
        <v>540306</v>
      </c>
      <c r="B458" s="16" t="s">
        <v>397</v>
      </c>
      <c r="C458" s="16">
        <v>0</v>
      </c>
      <c r="D458" s="16"/>
      <c r="E458" s="16">
        <f t="shared" si="10"/>
        <v>0</v>
      </c>
    </row>
    <row r="459" spans="1:5" ht="11.25">
      <c r="A459" s="1">
        <v>540308</v>
      </c>
      <c r="B459" s="16" t="s">
        <v>398</v>
      </c>
      <c r="C459" s="16">
        <v>0</v>
      </c>
      <c r="D459" s="16"/>
      <c r="E459" s="16">
        <f t="shared" si="10"/>
        <v>0</v>
      </c>
    </row>
    <row r="460" spans="1:5" ht="11.25">
      <c r="A460" s="1">
        <v>540309</v>
      </c>
      <c r="B460" s="16" t="s">
        <v>399</v>
      </c>
      <c r="C460" s="16">
        <v>0</v>
      </c>
      <c r="D460" s="16"/>
      <c r="E460" s="16">
        <f t="shared" si="10"/>
        <v>0</v>
      </c>
    </row>
    <row r="461" spans="1:6" ht="11.25">
      <c r="A461" s="1">
        <v>540311</v>
      </c>
      <c r="B461" s="16" t="s">
        <v>400</v>
      </c>
      <c r="C461" s="16">
        <v>0</v>
      </c>
      <c r="D461" s="16">
        <v>125440376</v>
      </c>
      <c r="E461" s="16">
        <f t="shared" si="10"/>
        <v>125440376</v>
      </c>
      <c r="F461" s="16"/>
    </row>
    <row r="462" spans="1:5" ht="11.25">
      <c r="A462" s="1">
        <v>540312</v>
      </c>
      <c r="B462" s="16" t="s">
        <v>401</v>
      </c>
      <c r="C462" s="16"/>
      <c r="D462" s="16"/>
      <c r="E462" s="16">
        <f t="shared" si="10"/>
        <v>0</v>
      </c>
    </row>
    <row r="463" spans="1:5" ht="11.25">
      <c r="A463" s="1">
        <v>540313</v>
      </c>
      <c r="B463" s="16" t="s">
        <v>402</v>
      </c>
      <c r="C463" s="16">
        <v>0</v>
      </c>
      <c r="D463" s="16"/>
      <c r="E463" s="16">
        <f t="shared" si="10"/>
        <v>0</v>
      </c>
    </row>
    <row r="464" spans="1:5" ht="11.25">
      <c r="A464" s="1">
        <v>540315</v>
      </c>
      <c r="B464" s="16" t="s">
        <v>403</v>
      </c>
      <c r="C464" s="16">
        <v>0</v>
      </c>
      <c r="D464" s="16"/>
      <c r="E464" s="16">
        <f t="shared" si="10"/>
        <v>0</v>
      </c>
    </row>
    <row r="465" spans="1:5" ht="11.25">
      <c r="A465" s="1">
        <v>540318</v>
      </c>
      <c r="B465" s="16" t="s">
        <v>404</v>
      </c>
      <c r="C465" s="16">
        <v>0</v>
      </c>
      <c r="D465" s="16">
        <v>1941559</v>
      </c>
      <c r="E465" s="16">
        <f t="shared" si="10"/>
        <v>1941559</v>
      </c>
    </row>
    <row r="466" spans="1:5" ht="11.25">
      <c r="A466" s="1">
        <v>540329</v>
      </c>
      <c r="B466" s="16" t="s">
        <v>405</v>
      </c>
      <c r="C466" s="16">
        <v>0</v>
      </c>
      <c r="D466" s="16"/>
      <c r="E466" s="16">
        <f t="shared" si="10"/>
        <v>0</v>
      </c>
    </row>
    <row r="467" spans="1:5" ht="11.25">
      <c r="A467" s="1">
        <v>540390</v>
      </c>
      <c r="B467" s="16" t="s">
        <v>406</v>
      </c>
      <c r="C467" s="16">
        <v>0</v>
      </c>
      <c r="D467" s="16"/>
      <c r="E467" s="16">
        <f t="shared" si="10"/>
        <v>0</v>
      </c>
    </row>
    <row r="468" spans="1:5" ht="11.25">
      <c r="A468" s="1">
        <v>540400</v>
      </c>
      <c r="B468" s="4" t="s">
        <v>407</v>
      </c>
      <c r="C468" s="4">
        <f>SUM(C469:C473)</f>
        <v>0</v>
      </c>
      <c r="D468" s="4">
        <f>SUM(D469:D473)</f>
        <v>0</v>
      </c>
      <c r="E468" s="4">
        <f t="shared" si="10"/>
        <v>0</v>
      </c>
    </row>
    <row r="469" spans="1:5" ht="11.25">
      <c r="A469" s="1">
        <v>540401</v>
      </c>
      <c r="B469" s="16" t="s">
        <v>408</v>
      </c>
      <c r="C469" s="16">
        <v>0</v>
      </c>
      <c r="D469" s="16"/>
      <c r="E469" s="16">
        <f t="shared" si="10"/>
        <v>0</v>
      </c>
    </row>
    <row r="470" spans="1:5" ht="11.25">
      <c r="A470" s="1">
        <v>540402</v>
      </c>
      <c r="B470" s="16" t="s">
        <v>409</v>
      </c>
      <c r="C470" s="16">
        <v>0</v>
      </c>
      <c r="D470" s="16"/>
      <c r="E470" s="16">
        <f t="shared" si="10"/>
        <v>0</v>
      </c>
    </row>
    <row r="471" spans="1:5" ht="11.25">
      <c r="A471" s="1">
        <v>540403</v>
      </c>
      <c r="B471" s="16" t="s">
        <v>410</v>
      </c>
      <c r="C471" s="16">
        <v>0</v>
      </c>
      <c r="D471" s="16"/>
      <c r="E471" s="16">
        <f t="shared" si="10"/>
        <v>0</v>
      </c>
    </row>
    <row r="472" spans="1:5" ht="11.25">
      <c r="A472" s="1">
        <v>540404</v>
      </c>
      <c r="B472" s="16" t="s">
        <v>411</v>
      </c>
      <c r="C472" s="16">
        <v>0</v>
      </c>
      <c r="D472" s="16"/>
      <c r="E472" s="16">
        <f t="shared" si="10"/>
        <v>0</v>
      </c>
    </row>
    <row r="473" spans="1:5" ht="11.25">
      <c r="A473" s="1">
        <v>540490</v>
      </c>
      <c r="B473" s="16" t="s">
        <v>412</v>
      </c>
      <c r="C473" s="16">
        <v>0</v>
      </c>
      <c r="D473" s="16"/>
      <c r="E473" s="16">
        <f t="shared" si="10"/>
        <v>0</v>
      </c>
    </row>
    <row r="474" spans="1:5" ht="11.25">
      <c r="A474" s="1">
        <v>540700</v>
      </c>
      <c r="B474" s="4" t="s">
        <v>413</v>
      </c>
      <c r="C474" s="16">
        <v>0</v>
      </c>
      <c r="D474" s="4">
        <f>SUM(D475:D476)</f>
        <v>0</v>
      </c>
      <c r="E474" s="4">
        <f t="shared" si="10"/>
        <v>0</v>
      </c>
    </row>
    <row r="475" spans="1:5" ht="11.25">
      <c r="A475" s="1">
        <v>540705</v>
      </c>
      <c r="B475" s="16" t="s">
        <v>414</v>
      </c>
      <c r="C475" s="16">
        <v>0</v>
      </c>
      <c r="D475" s="16">
        <v>0</v>
      </c>
      <c r="E475" s="16">
        <f t="shared" si="10"/>
        <v>0</v>
      </c>
    </row>
    <row r="476" spans="1:5" ht="11.25">
      <c r="A476" s="1">
        <v>540706</v>
      </c>
      <c r="B476" s="16" t="s">
        <v>415</v>
      </c>
      <c r="C476" s="16">
        <v>0</v>
      </c>
      <c r="D476" s="16">
        <v>0</v>
      </c>
      <c r="E476" s="16">
        <f t="shared" si="10"/>
        <v>0</v>
      </c>
    </row>
    <row r="477" spans="1:5" ht="11.25">
      <c r="A477" s="1">
        <v>540800</v>
      </c>
      <c r="B477" s="4" t="s">
        <v>416</v>
      </c>
      <c r="C477" s="4">
        <f>SUM(C478:C480)</f>
        <v>0</v>
      </c>
      <c r="D477" s="4">
        <f>SUM(D478:D481)</f>
        <v>2538918981</v>
      </c>
      <c r="E477" s="4">
        <f t="shared" si="10"/>
        <v>2538918981</v>
      </c>
    </row>
    <row r="478" spans="1:6" ht="11.25">
      <c r="A478" s="1">
        <v>540802</v>
      </c>
      <c r="B478" s="16" t="s">
        <v>417</v>
      </c>
      <c r="C478" s="16">
        <v>0</v>
      </c>
      <c r="D478" s="16">
        <v>1374807204</v>
      </c>
      <c r="E478" s="16">
        <f t="shared" si="10"/>
        <v>1374807204</v>
      </c>
      <c r="F478" s="16"/>
    </row>
    <row r="479" spans="1:5" ht="11.25">
      <c r="A479" s="1">
        <v>540806</v>
      </c>
      <c r="B479" s="16" t="s">
        <v>418</v>
      </c>
      <c r="C479" s="16">
        <v>0</v>
      </c>
      <c r="D479" s="16">
        <v>791769311</v>
      </c>
      <c r="E479" s="16">
        <f t="shared" si="10"/>
        <v>791769311</v>
      </c>
    </row>
    <row r="480" spans="1:5" ht="11.25">
      <c r="A480" s="1">
        <v>540812</v>
      </c>
      <c r="B480" s="16" t="s">
        <v>419</v>
      </c>
      <c r="C480" s="16">
        <v>0</v>
      </c>
      <c r="D480" s="16">
        <v>372342466</v>
      </c>
      <c r="E480" s="16">
        <f t="shared" si="10"/>
        <v>372342466</v>
      </c>
    </row>
    <row r="481" spans="1:5" ht="11.25">
      <c r="A481" s="1">
        <v>540816</v>
      </c>
      <c r="B481" s="16" t="s">
        <v>420</v>
      </c>
      <c r="C481" s="16">
        <v>0</v>
      </c>
      <c r="D481" s="16">
        <v>0</v>
      </c>
      <c r="E481" s="16">
        <f t="shared" si="10"/>
        <v>0</v>
      </c>
    </row>
    <row r="482" spans="1:5" ht="11.25">
      <c r="A482" s="1">
        <v>541100</v>
      </c>
      <c r="B482" s="4" t="s">
        <v>421</v>
      </c>
      <c r="C482" s="4">
        <f>SUM(C483:C489)</f>
        <v>0</v>
      </c>
      <c r="D482" s="4">
        <f>SUM(D483:D489)</f>
        <v>0</v>
      </c>
      <c r="E482" s="4">
        <f t="shared" si="10"/>
        <v>0</v>
      </c>
    </row>
    <row r="483" spans="1:5" ht="11.25">
      <c r="A483" s="1">
        <v>541101</v>
      </c>
      <c r="B483" s="16" t="s">
        <v>392</v>
      </c>
      <c r="C483" s="16">
        <v>0</v>
      </c>
      <c r="D483" s="16">
        <v>0</v>
      </c>
      <c r="E483" s="16">
        <f t="shared" si="10"/>
        <v>0</v>
      </c>
    </row>
    <row r="484" spans="1:5" ht="11.25">
      <c r="A484" s="1">
        <v>541104</v>
      </c>
      <c r="B484" s="16" t="s">
        <v>422</v>
      </c>
      <c r="C484" s="16">
        <v>0</v>
      </c>
      <c r="D484" s="16">
        <v>0</v>
      </c>
      <c r="E484" s="16">
        <f t="shared" si="10"/>
        <v>0</v>
      </c>
    </row>
    <row r="485" spans="1:5" ht="11.25">
      <c r="A485" s="1">
        <v>541106</v>
      </c>
      <c r="B485" s="16" t="s">
        <v>423</v>
      </c>
      <c r="C485" s="16">
        <v>0</v>
      </c>
      <c r="D485" s="16">
        <v>0</v>
      </c>
      <c r="E485" s="16">
        <f t="shared" si="10"/>
        <v>0</v>
      </c>
    </row>
    <row r="486" spans="1:5" ht="11.25">
      <c r="A486" s="1">
        <v>541108</v>
      </c>
      <c r="B486" s="16" t="s">
        <v>398</v>
      </c>
      <c r="C486" s="16">
        <v>0</v>
      </c>
      <c r="D486" s="16">
        <v>0</v>
      </c>
      <c r="E486" s="16">
        <f t="shared" si="10"/>
        <v>0</v>
      </c>
    </row>
    <row r="487" spans="1:5" ht="11.25">
      <c r="A487" s="1">
        <v>541111</v>
      </c>
      <c r="B487" s="16" t="s">
        <v>400</v>
      </c>
      <c r="C487" s="16">
        <v>0</v>
      </c>
      <c r="D487" s="16">
        <v>0</v>
      </c>
      <c r="E487" s="16">
        <f t="shared" si="10"/>
        <v>0</v>
      </c>
    </row>
    <row r="488" spans="1:5" ht="11.25">
      <c r="A488" s="1">
        <v>541115</v>
      </c>
      <c r="B488" s="16" t="s">
        <v>403</v>
      </c>
      <c r="C488" s="16">
        <v>0</v>
      </c>
      <c r="D488" s="16">
        <v>0</v>
      </c>
      <c r="E488" s="16">
        <f t="shared" si="10"/>
        <v>0</v>
      </c>
    </row>
    <row r="489" spans="1:5" ht="11.25">
      <c r="A489" s="1">
        <v>541122</v>
      </c>
      <c r="B489" s="16" t="s">
        <v>424</v>
      </c>
      <c r="C489" s="16">
        <v>0</v>
      </c>
      <c r="D489" s="16">
        <v>0</v>
      </c>
      <c r="E489" s="16">
        <f t="shared" si="10"/>
        <v>0</v>
      </c>
    </row>
    <row r="490" spans="1:5" ht="11.25">
      <c r="A490" s="1">
        <v>541700</v>
      </c>
      <c r="B490" s="4" t="s">
        <v>425</v>
      </c>
      <c r="C490" s="4">
        <f>+C491</f>
        <v>0</v>
      </c>
      <c r="D490" s="4">
        <f>+D491</f>
        <v>0</v>
      </c>
      <c r="E490" s="4">
        <f t="shared" si="10"/>
        <v>0</v>
      </c>
    </row>
    <row r="491" spans="1:5" ht="11.25">
      <c r="A491" s="1">
        <v>541702</v>
      </c>
      <c r="B491" s="16" t="s">
        <v>426</v>
      </c>
      <c r="C491" s="16">
        <v>0</v>
      </c>
      <c r="D491" s="16"/>
      <c r="E491" s="16">
        <f t="shared" si="10"/>
        <v>0</v>
      </c>
    </row>
    <row r="492" spans="1:5" ht="11.25">
      <c r="A492" s="1">
        <v>550000</v>
      </c>
      <c r="B492" s="4" t="s">
        <v>427</v>
      </c>
      <c r="C492" s="4">
        <v>0</v>
      </c>
      <c r="D492" s="4">
        <f>+D493+D495</f>
        <v>7938677</v>
      </c>
      <c r="E492" s="4">
        <f t="shared" si="10"/>
        <v>7938677</v>
      </c>
    </row>
    <row r="493" spans="1:5" ht="11.25">
      <c r="A493" s="1">
        <v>550100</v>
      </c>
      <c r="B493" s="4" t="s">
        <v>428</v>
      </c>
      <c r="C493" s="4">
        <v>0</v>
      </c>
      <c r="D493" s="4">
        <f>+D494</f>
        <v>7938677</v>
      </c>
      <c r="E493" s="4">
        <f t="shared" si="10"/>
        <v>7938677</v>
      </c>
    </row>
    <row r="494" spans="1:5" ht="11.25">
      <c r="A494" s="1">
        <v>550106</v>
      </c>
      <c r="B494" s="16" t="s">
        <v>429</v>
      </c>
      <c r="C494" s="16">
        <v>0</v>
      </c>
      <c r="D494" s="16">
        <v>7938677</v>
      </c>
      <c r="E494" s="16">
        <f t="shared" si="10"/>
        <v>7938677</v>
      </c>
    </row>
    <row r="495" spans="1:5" ht="11.25">
      <c r="A495" s="1">
        <v>555000</v>
      </c>
      <c r="B495" s="4" t="s">
        <v>189</v>
      </c>
      <c r="C495" s="4">
        <v>0</v>
      </c>
      <c r="D495" s="4">
        <f>+D496</f>
        <v>0</v>
      </c>
      <c r="E495" s="4">
        <f t="shared" si="10"/>
        <v>0</v>
      </c>
    </row>
    <row r="496" spans="1:5" ht="11.25">
      <c r="A496" s="1">
        <v>555002</v>
      </c>
      <c r="B496" s="2" t="s">
        <v>430</v>
      </c>
      <c r="C496" s="22">
        <v>0</v>
      </c>
      <c r="D496" s="16"/>
      <c r="E496" s="16">
        <f t="shared" si="10"/>
        <v>0</v>
      </c>
    </row>
    <row r="497" spans="1:5" ht="11.25">
      <c r="A497" s="1">
        <v>560000</v>
      </c>
      <c r="B497" s="4" t="s">
        <v>431</v>
      </c>
      <c r="C497" s="19">
        <v>0</v>
      </c>
      <c r="D497" s="4">
        <f>+D500+D498</f>
        <v>1500</v>
      </c>
      <c r="E497" s="4">
        <f t="shared" si="10"/>
        <v>1500</v>
      </c>
    </row>
    <row r="498" spans="1:5" ht="11.25">
      <c r="A498" s="1">
        <v>560100</v>
      </c>
      <c r="B498" s="4" t="s">
        <v>432</v>
      </c>
      <c r="C498" s="19"/>
      <c r="D498" s="4">
        <f>+D499</f>
        <v>1500</v>
      </c>
      <c r="E498" s="4">
        <f t="shared" si="10"/>
        <v>1500</v>
      </c>
    </row>
    <row r="499" spans="1:5" ht="11.25">
      <c r="A499" s="1">
        <v>560101</v>
      </c>
      <c r="B499" s="16" t="s">
        <v>433</v>
      </c>
      <c r="C499" s="19"/>
      <c r="D499" s="16">
        <v>1500</v>
      </c>
      <c r="E499" s="16">
        <f t="shared" si="10"/>
        <v>1500</v>
      </c>
    </row>
    <row r="500" spans="1:5" ht="11.25">
      <c r="A500" s="1">
        <v>560200</v>
      </c>
      <c r="B500" s="4" t="s">
        <v>434</v>
      </c>
      <c r="C500" s="19">
        <v>0</v>
      </c>
      <c r="D500" s="4">
        <f>+D501</f>
        <v>0</v>
      </c>
      <c r="E500" s="4">
        <f t="shared" si="10"/>
        <v>0</v>
      </c>
    </row>
    <row r="501" spans="1:5" ht="11.25">
      <c r="A501" s="1">
        <v>560206</v>
      </c>
      <c r="B501" s="2" t="s">
        <v>429</v>
      </c>
      <c r="C501" s="22">
        <v>0</v>
      </c>
      <c r="D501" s="16"/>
      <c r="E501" s="16">
        <f aca="true" t="shared" si="11" ref="E501:E517">+C501+D501</f>
        <v>0</v>
      </c>
    </row>
    <row r="502" spans="1:5" ht="11.25">
      <c r="A502" s="1">
        <v>570000</v>
      </c>
      <c r="B502" s="4" t="s">
        <v>268</v>
      </c>
      <c r="C502" s="4">
        <f>+C503+C510+C512</f>
        <v>0</v>
      </c>
      <c r="D502" s="4">
        <f>+D503+D510+D512+D514</f>
        <v>51048</v>
      </c>
      <c r="E502" s="4">
        <f t="shared" si="11"/>
        <v>51048</v>
      </c>
    </row>
    <row r="503" spans="1:5" ht="11.25">
      <c r="A503" s="1">
        <v>570500</v>
      </c>
      <c r="B503" s="4" t="s">
        <v>435</v>
      </c>
      <c r="C503" s="4">
        <f>SUM(C504:C509)</f>
        <v>0</v>
      </c>
      <c r="D503" s="4">
        <f>SUM(D504:D509)</f>
        <v>40672</v>
      </c>
      <c r="E503" s="4">
        <f t="shared" si="11"/>
        <v>40672</v>
      </c>
    </row>
    <row r="504" spans="1:5" ht="11.25">
      <c r="A504" s="1">
        <v>570501</v>
      </c>
      <c r="B504" s="16" t="s">
        <v>436</v>
      </c>
      <c r="C504" s="16">
        <v>0</v>
      </c>
      <c r="D504" s="16">
        <v>0</v>
      </c>
      <c r="E504" s="16">
        <f t="shared" si="11"/>
        <v>0</v>
      </c>
    </row>
    <row r="505" spans="1:5" ht="11.25">
      <c r="A505" s="1">
        <v>570502</v>
      </c>
      <c r="B505" s="16" t="s">
        <v>271</v>
      </c>
      <c r="C505" s="16">
        <v>0</v>
      </c>
      <c r="D505" s="16">
        <v>0</v>
      </c>
      <c r="E505" s="16">
        <f t="shared" si="11"/>
        <v>0</v>
      </c>
    </row>
    <row r="506" spans="1:5" ht="11.25">
      <c r="A506" s="1">
        <v>570503</v>
      </c>
      <c r="B506" s="16" t="s">
        <v>437</v>
      </c>
      <c r="C506" s="16"/>
      <c r="D506" s="16">
        <v>40669</v>
      </c>
      <c r="E506" s="16">
        <f t="shared" si="11"/>
        <v>40669</v>
      </c>
    </row>
    <row r="507" spans="1:5" ht="11.25">
      <c r="A507" s="1">
        <v>570505</v>
      </c>
      <c r="B507" s="16" t="s">
        <v>272</v>
      </c>
      <c r="C507" s="16">
        <v>0</v>
      </c>
      <c r="D507" s="16">
        <v>0</v>
      </c>
      <c r="E507" s="16">
        <f t="shared" si="11"/>
        <v>0</v>
      </c>
    </row>
    <row r="508" spans="1:5" ht="11.25">
      <c r="A508" s="1">
        <v>570506</v>
      </c>
      <c r="B508" s="16" t="s">
        <v>438</v>
      </c>
      <c r="C508" s="16"/>
      <c r="D508" s="16">
        <v>3</v>
      </c>
      <c r="E508" s="16">
        <f t="shared" si="11"/>
        <v>3</v>
      </c>
    </row>
    <row r="509" spans="1:5" ht="11.25">
      <c r="A509" s="1">
        <v>570590</v>
      </c>
      <c r="B509" s="16" t="s">
        <v>439</v>
      </c>
      <c r="C509" s="16">
        <v>0</v>
      </c>
      <c r="D509" s="16">
        <v>0</v>
      </c>
      <c r="E509" s="16">
        <f t="shared" si="11"/>
        <v>0</v>
      </c>
    </row>
    <row r="510" spans="1:5" ht="11.25">
      <c r="A510" s="1">
        <v>572000</v>
      </c>
      <c r="B510" s="4" t="s">
        <v>440</v>
      </c>
      <c r="C510" s="4">
        <v>0</v>
      </c>
      <c r="D510" s="4">
        <f>+D511</f>
        <v>10376</v>
      </c>
      <c r="E510" s="4">
        <f t="shared" si="11"/>
        <v>10376</v>
      </c>
    </row>
    <row r="511" spans="1:5" ht="11.25">
      <c r="A511" s="1">
        <v>572080</v>
      </c>
      <c r="B511" s="16" t="s">
        <v>441</v>
      </c>
      <c r="C511" s="16">
        <v>0</v>
      </c>
      <c r="D511" s="16">
        <v>10376</v>
      </c>
      <c r="E511" s="16">
        <f t="shared" si="11"/>
        <v>10376</v>
      </c>
    </row>
    <row r="512" spans="1:5" ht="11.25">
      <c r="A512" s="1">
        <v>572200</v>
      </c>
      <c r="B512" s="4" t="s">
        <v>442</v>
      </c>
      <c r="C512" s="4">
        <f>+C513</f>
        <v>0</v>
      </c>
      <c r="D512" s="4">
        <f>+D513</f>
        <v>0</v>
      </c>
      <c r="E512" s="4">
        <f t="shared" si="11"/>
        <v>0</v>
      </c>
    </row>
    <row r="513" spans="1:5" ht="11.25">
      <c r="A513" s="1">
        <v>572290</v>
      </c>
      <c r="B513" s="16" t="s">
        <v>443</v>
      </c>
      <c r="C513" s="16">
        <v>0</v>
      </c>
      <c r="D513" s="16">
        <v>0</v>
      </c>
      <c r="E513" s="16">
        <f t="shared" si="11"/>
        <v>0</v>
      </c>
    </row>
    <row r="514" spans="1:5" ht="11.25">
      <c r="A514" s="1">
        <v>572500</v>
      </c>
      <c r="B514" s="4" t="s">
        <v>444</v>
      </c>
      <c r="C514" s="4">
        <f>+C515</f>
        <v>0</v>
      </c>
      <c r="D514" s="4">
        <f>+D515</f>
        <v>0</v>
      </c>
      <c r="E514" s="4">
        <f t="shared" si="11"/>
        <v>0</v>
      </c>
    </row>
    <row r="515" spans="1:5" ht="11.25">
      <c r="A515" s="1">
        <v>572501</v>
      </c>
      <c r="B515" s="16" t="s">
        <v>445</v>
      </c>
      <c r="C515" s="16"/>
      <c r="D515" s="16">
        <v>0</v>
      </c>
      <c r="E515" s="16">
        <f t="shared" si="11"/>
        <v>0</v>
      </c>
    </row>
    <row r="516" spans="1:5" ht="11.25">
      <c r="A516" s="1">
        <v>580000</v>
      </c>
      <c r="B516" s="4" t="s">
        <v>446</v>
      </c>
      <c r="C516" s="4"/>
      <c r="D516" s="4">
        <f>+D517+D522</f>
        <v>33033263</v>
      </c>
      <c r="E516" s="4">
        <f t="shared" si="11"/>
        <v>33033263</v>
      </c>
    </row>
    <row r="517" spans="1:5" ht="11.25">
      <c r="A517" s="1">
        <v>580500</v>
      </c>
      <c r="B517" s="4" t="s">
        <v>285</v>
      </c>
      <c r="C517" s="4"/>
      <c r="D517" s="4">
        <f>+D518</f>
        <v>15151</v>
      </c>
      <c r="E517" s="4">
        <f t="shared" si="11"/>
        <v>15151</v>
      </c>
    </row>
    <row r="518" spans="1:5" ht="11.25">
      <c r="A518" s="1">
        <v>580536</v>
      </c>
      <c r="B518" s="16" t="s">
        <v>447</v>
      </c>
      <c r="C518" s="16"/>
      <c r="D518" s="16">
        <f>15142+9</f>
        <v>15151</v>
      </c>
      <c r="E518" s="16">
        <f>SUM(C518:D518)</f>
        <v>15151</v>
      </c>
    </row>
    <row r="519" spans="1:5" ht="11.25">
      <c r="A519" s="1">
        <v>580590</v>
      </c>
      <c r="B519" s="16" t="s">
        <v>448</v>
      </c>
      <c r="C519" s="16">
        <v>0</v>
      </c>
      <c r="D519" s="16"/>
      <c r="E519" s="16">
        <f aca="true" t="shared" si="12" ref="E519:E582">+C519+D519</f>
        <v>0</v>
      </c>
    </row>
    <row r="520" spans="1:5" ht="11.25">
      <c r="A520" s="1">
        <v>581000</v>
      </c>
      <c r="B520" s="4" t="s">
        <v>293</v>
      </c>
      <c r="C520" s="4">
        <f>+C521</f>
        <v>0</v>
      </c>
      <c r="D520" s="4">
        <f>+D521</f>
        <v>0</v>
      </c>
      <c r="E520" s="4">
        <f t="shared" si="12"/>
        <v>0</v>
      </c>
    </row>
    <row r="521" spans="1:5" ht="11.25">
      <c r="A521" s="1">
        <v>581004</v>
      </c>
      <c r="B521" s="16" t="s">
        <v>449</v>
      </c>
      <c r="C521" s="16">
        <v>0</v>
      </c>
      <c r="D521" s="16"/>
      <c r="E521" s="16">
        <f t="shared" si="12"/>
        <v>0</v>
      </c>
    </row>
    <row r="522" spans="1:5" ht="11.25">
      <c r="A522" s="1">
        <v>581500</v>
      </c>
      <c r="B522" s="4" t="s">
        <v>301</v>
      </c>
      <c r="C522" s="4">
        <v>0</v>
      </c>
      <c r="D522" s="4">
        <f>SUM(D523:D532)</f>
        <v>33018112</v>
      </c>
      <c r="E522" s="4">
        <f t="shared" si="12"/>
        <v>33018112</v>
      </c>
    </row>
    <row r="523" spans="1:5" ht="11.25">
      <c r="A523" s="1">
        <v>581510</v>
      </c>
      <c r="B523" s="16" t="s">
        <v>271</v>
      </c>
      <c r="C523" s="4"/>
      <c r="D523" s="16"/>
      <c r="E523" s="16">
        <f>SUM(C523:D523)</f>
        <v>0</v>
      </c>
    </row>
    <row r="524" spans="1:5" ht="11.25">
      <c r="A524" s="1">
        <v>581520</v>
      </c>
      <c r="B524" s="16" t="s">
        <v>450</v>
      </c>
      <c r="C524" s="16">
        <v>0</v>
      </c>
      <c r="D524" s="16"/>
      <c r="E524" s="16">
        <f t="shared" si="12"/>
        <v>0</v>
      </c>
    </row>
    <row r="525" spans="1:5" ht="11.25">
      <c r="A525" s="1">
        <v>581527</v>
      </c>
      <c r="B525" s="16" t="s">
        <v>451</v>
      </c>
      <c r="C525" s="16"/>
      <c r="D525" s="16"/>
      <c r="E525" s="16">
        <f t="shared" si="12"/>
        <v>0</v>
      </c>
    </row>
    <row r="526" spans="1:5" ht="11.25">
      <c r="A526" s="1">
        <v>581535</v>
      </c>
      <c r="B526" s="16" t="s">
        <v>452</v>
      </c>
      <c r="C526" s="16">
        <v>0</v>
      </c>
      <c r="D526" s="16"/>
      <c r="E526" s="16">
        <f aca="true" t="shared" si="13" ref="E526:E532">SUM(C526:D526)</f>
        <v>0</v>
      </c>
    </row>
    <row r="527" spans="1:5" ht="11.25">
      <c r="A527" s="1">
        <v>581542</v>
      </c>
      <c r="B527" s="16" t="s">
        <v>453</v>
      </c>
      <c r="C527" s="16">
        <v>0</v>
      </c>
      <c r="D527" s="16"/>
      <c r="E527" s="16">
        <f t="shared" si="13"/>
        <v>0</v>
      </c>
    </row>
    <row r="528" spans="1:5" ht="11.25">
      <c r="A528" s="1">
        <v>581544</v>
      </c>
      <c r="B528" s="16" t="s">
        <v>454</v>
      </c>
      <c r="C528" s="16">
        <v>0</v>
      </c>
      <c r="D528" s="16"/>
      <c r="E528" s="16">
        <f t="shared" si="13"/>
        <v>0</v>
      </c>
    </row>
    <row r="529" spans="1:5" ht="11.25">
      <c r="A529" s="1">
        <v>581545</v>
      </c>
      <c r="B529" s="16" t="s">
        <v>455</v>
      </c>
      <c r="C529" s="16">
        <v>0</v>
      </c>
      <c r="D529" s="16"/>
      <c r="E529" s="16">
        <f t="shared" si="13"/>
        <v>0</v>
      </c>
    </row>
    <row r="530" spans="1:5" ht="11.25">
      <c r="A530" s="1">
        <v>581546</v>
      </c>
      <c r="B530" s="16" t="s">
        <v>456</v>
      </c>
      <c r="C530" s="16">
        <v>0</v>
      </c>
      <c r="D530" s="16"/>
      <c r="E530" s="16">
        <f t="shared" si="13"/>
        <v>0</v>
      </c>
    </row>
    <row r="531" spans="1:5" ht="11.25">
      <c r="A531" s="1">
        <v>581555</v>
      </c>
      <c r="B531" s="16" t="s">
        <v>457</v>
      </c>
      <c r="C531" s="16"/>
      <c r="D531" s="16"/>
      <c r="E531" s="16">
        <f t="shared" si="13"/>
        <v>0</v>
      </c>
    </row>
    <row r="532" spans="1:5" ht="11.25">
      <c r="A532" s="1">
        <v>581558</v>
      </c>
      <c r="B532" s="16" t="s">
        <v>458</v>
      </c>
      <c r="C532" s="16">
        <v>0</v>
      </c>
      <c r="D532" s="16">
        <v>33018112</v>
      </c>
      <c r="E532" s="16">
        <f t="shared" si="13"/>
        <v>33018112</v>
      </c>
    </row>
    <row r="533" spans="1:5" ht="11.25">
      <c r="A533" s="1">
        <v>590000</v>
      </c>
      <c r="B533" s="4" t="s">
        <v>459</v>
      </c>
      <c r="C533" s="4">
        <f>+C534</f>
        <v>0</v>
      </c>
      <c r="D533" s="4">
        <f>+D534</f>
        <v>0</v>
      </c>
      <c r="E533" s="4">
        <f t="shared" si="12"/>
        <v>0</v>
      </c>
    </row>
    <row r="534" spans="1:5" ht="11.25">
      <c r="A534" s="1">
        <v>590500</v>
      </c>
      <c r="B534" s="4" t="s">
        <v>459</v>
      </c>
      <c r="C534" s="4">
        <f>+C535</f>
        <v>0</v>
      </c>
      <c r="D534" s="4">
        <f>+D535</f>
        <v>0</v>
      </c>
      <c r="E534" s="4">
        <f t="shared" si="12"/>
        <v>0</v>
      </c>
    </row>
    <row r="535" spans="1:5" ht="11.25">
      <c r="A535" s="1">
        <v>590501</v>
      </c>
      <c r="B535" s="16" t="s">
        <v>460</v>
      </c>
      <c r="C535" s="16"/>
      <c r="D535" s="16"/>
      <c r="E535" s="16">
        <f t="shared" si="12"/>
        <v>0</v>
      </c>
    </row>
    <row r="536" spans="1:5" s="30" customFormat="1" ht="11.25">
      <c r="A536" s="1">
        <v>800000</v>
      </c>
      <c r="B536" s="4" t="s">
        <v>461</v>
      </c>
      <c r="C536" s="4">
        <f>+C537+C549</f>
        <v>0</v>
      </c>
      <c r="D536" s="4">
        <f>+D537+D549</f>
        <v>0</v>
      </c>
      <c r="E536" s="4">
        <f t="shared" si="12"/>
        <v>0</v>
      </c>
    </row>
    <row r="537" spans="1:5" s="30" customFormat="1" ht="11.25">
      <c r="A537" s="1">
        <v>830000</v>
      </c>
      <c r="B537" s="4" t="s">
        <v>462</v>
      </c>
      <c r="C537" s="4">
        <f>+C538+C547</f>
        <v>0</v>
      </c>
      <c r="D537" s="4">
        <f>+D538+D541+D547+D543</f>
        <v>1242544</v>
      </c>
      <c r="E537" s="4">
        <f t="shared" si="12"/>
        <v>1242544</v>
      </c>
    </row>
    <row r="538" spans="1:5" ht="11.25">
      <c r="A538" s="1">
        <v>831500</v>
      </c>
      <c r="B538" s="4" t="s">
        <v>463</v>
      </c>
      <c r="C538" s="4">
        <f>SUM(C539:C540)</f>
        <v>0</v>
      </c>
      <c r="D538" s="4">
        <f>SUM(D539:D540)</f>
        <v>572980</v>
      </c>
      <c r="E538" s="4">
        <f t="shared" si="12"/>
        <v>572980</v>
      </c>
    </row>
    <row r="539" spans="1:5" ht="11.25">
      <c r="A539" s="1">
        <v>831507</v>
      </c>
      <c r="B539" s="16" t="s">
        <v>68</v>
      </c>
      <c r="C539" s="16">
        <v>0</v>
      </c>
      <c r="D539" s="16">
        <v>531277</v>
      </c>
      <c r="E539" s="16">
        <f t="shared" si="12"/>
        <v>531277</v>
      </c>
    </row>
    <row r="540" spans="1:5" ht="11.25">
      <c r="A540" s="1">
        <v>831535</v>
      </c>
      <c r="B540" s="16" t="s">
        <v>464</v>
      </c>
      <c r="C540" s="16">
        <v>0</v>
      </c>
      <c r="D540" s="16">
        <v>41703</v>
      </c>
      <c r="E540" s="16">
        <f t="shared" si="12"/>
        <v>41703</v>
      </c>
    </row>
    <row r="541" spans="1:5" ht="11.25">
      <c r="A541" s="1">
        <v>831600</v>
      </c>
      <c r="B541" s="4" t="s">
        <v>147</v>
      </c>
      <c r="C541" s="16"/>
      <c r="D541" s="4">
        <f>+D542</f>
        <v>49529</v>
      </c>
      <c r="E541" s="4">
        <f t="shared" si="12"/>
        <v>49529</v>
      </c>
    </row>
    <row r="542" spans="1:5" ht="11.25">
      <c r="A542" s="1">
        <v>831690</v>
      </c>
      <c r="B542" s="16" t="s">
        <v>465</v>
      </c>
      <c r="C542" s="16"/>
      <c r="D542" s="16">
        <v>49529</v>
      </c>
      <c r="E542" s="16">
        <f t="shared" si="12"/>
        <v>49529</v>
      </c>
    </row>
    <row r="543" spans="1:5" ht="11.25">
      <c r="A543" s="1">
        <v>833000</v>
      </c>
      <c r="B543" s="4" t="s">
        <v>566</v>
      </c>
      <c r="C543" s="16"/>
      <c r="D543" s="4">
        <f>SUM(D544:D546)</f>
        <v>600160</v>
      </c>
      <c r="E543" s="4">
        <f t="shared" si="12"/>
        <v>600160</v>
      </c>
    </row>
    <row r="544" spans="1:5" ht="11.25">
      <c r="A544" s="1">
        <v>833008</v>
      </c>
      <c r="B544" s="16" t="s">
        <v>104</v>
      </c>
      <c r="C544" s="16"/>
      <c r="D544" s="16">
        <v>200000</v>
      </c>
      <c r="E544" s="16">
        <f t="shared" si="12"/>
        <v>200000</v>
      </c>
    </row>
    <row r="545" spans="1:5" ht="11.25">
      <c r="A545" s="1">
        <v>833013</v>
      </c>
      <c r="B545" s="16" t="s">
        <v>567</v>
      </c>
      <c r="C545" s="16"/>
      <c r="D545" s="16">
        <v>143690</v>
      </c>
      <c r="E545" s="16">
        <f t="shared" si="12"/>
        <v>143690</v>
      </c>
    </row>
    <row r="546" spans="1:5" ht="11.25">
      <c r="A546" s="1">
        <v>833099</v>
      </c>
      <c r="B546" s="16" t="s">
        <v>139</v>
      </c>
      <c r="C546" s="16"/>
      <c r="D546" s="16">
        <v>256470</v>
      </c>
      <c r="E546" s="16">
        <f t="shared" si="12"/>
        <v>256470</v>
      </c>
    </row>
    <row r="547" spans="1:5" ht="11.25">
      <c r="A547" s="1">
        <v>839000</v>
      </c>
      <c r="B547" s="4" t="s">
        <v>466</v>
      </c>
      <c r="C547" s="4">
        <f>+C548</f>
        <v>0</v>
      </c>
      <c r="D547" s="4">
        <f>+D548</f>
        <v>19875</v>
      </c>
      <c r="E547" s="4">
        <f t="shared" si="12"/>
        <v>19875</v>
      </c>
    </row>
    <row r="548" spans="1:5" ht="11.25">
      <c r="A548" s="1">
        <v>839090</v>
      </c>
      <c r="B548" s="16" t="s">
        <v>467</v>
      </c>
      <c r="C548" s="16">
        <v>0</v>
      </c>
      <c r="D548" s="16">
        <v>19875</v>
      </c>
      <c r="E548" s="16">
        <f t="shared" si="12"/>
        <v>19875</v>
      </c>
    </row>
    <row r="549" spans="1:5" s="30" customFormat="1" ht="11.25">
      <c r="A549" s="1">
        <v>890000</v>
      </c>
      <c r="B549" s="4" t="s">
        <v>468</v>
      </c>
      <c r="C549" s="4">
        <f>+C550</f>
        <v>0</v>
      </c>
      <c r="D549" s="4">
        <f>+D550</f>
        <v>-1242544</v>
      </c>
      <c r="E549" s="4">
        <f t="shared" si="12"/>
        <v>-1242544</v>
      </c>
    </row>
    <row r="550" spans="1:5" ht="11.25">
      <c r="A550" s="1">
        <v>891500</v>
      </c>
      <c r="B550" s="4" t="s">
        <v>469</v>
      </c>
      <c r="C550" s="4">
        <f>SUM(C551:C554)</f>
        <v>0</v>
      </c>
      <c r="D550" s="4">
        <f>SUM(D551:D554)</f>
        <v>-1242544</v>
      </c>
      <c r="E550" s="4">
        <f t="shared" si="12"/>
        <v>-1242544</v>
      </c>
    </row>
    <row r="551" spans="1:5" ht="11.25">
      <c r="A551" s="1">
        <v>891506</v>
      </c>
      <c r="B551" s="16" t="s">
        <v>470</v>
      </c>
      <c r="C551" s="16">
        <v>0</v>
      </c>
      <c r="D551" s="16">
        <f>-D538</f>
        <v>-572980</v>
      </c>
      <c r="E551" s="16">
        <f t="shared" si="12"/>
        <v>-572980</v>
      </c>
    </row>
    <row r="552" spans="1:5" ht="11.25">
      <c r="A552" s="1">
        <v>891507</v>
      </c>
      <c r="B552" s="16" t="s">
        <v>471</v>
      </c>
      <c r="C552" s="16">
        <v>0</v>
      </c>
      <c r="D552" s="16">
        <v>-49529</v>
      </c>
      <c r="E552" s="16">
        <f t="shared" si="12"/>
        <v>-49529</v>
      </c>
    </row>
    <row r="553" spans="1:5" ht="11.25">
      <c r="A553" s="1">
        <v>891511</v>
      </c>
      <c r="B553" s="16" t="s">
        <v>568</v>
      </c>
      <c r="C553" s="16"/>
      <c r="D553" s="16">
        <v>-600160</v>
      </c>
      <c r="E553" s="16">
        <f t="shared" si="12"/>
        <v>-600160</v>
      </c>
    </row>
    <row r="554" spans="1:5" ht="11.25">
      <c r="A554" s="1">
        <v>891590</v>
      </c>
      <c r="B554" s="16" t="s">
        <v>472</v>
      </c>
      <c r="C554" s="16">
        <v>0</v>
      </c>
      <c r="D554" s="16">
        <v>-19875</v>
      </c>
      <c r="E554" s="16">
        <f t="shared" si="12"/>
        <v>-19875</v>
      </c>
    </row>
    <row r="555" spans="1:5" ht="11.25">
      <c r="A555" s="1">
        <v>900000</v>
      </c>
      <c r="B555" s="4" t="s">
        <v>473</v>
      </c>
      <c r="C555" s="4">
        <f>+C556+C563+C567</f>
        <v>0</v>
      </c>
      <c r="D555" s="4">
        <f>+D556+D563+D567</f>
        <v>0</v>
      </c>
      <c r="E555" s="4">
        <f t="shared" si="12"/>
        <v>0</v>
      </c>
    </row>
    <row r="556" spans="1:5" ht="11.25">
      <c r="A556" s="1">
        <v>910000</v>
      </c>
      <c r="B556" s="4" t="s">
        <v>474</v>
      </c>
      <c r="C556" s="4">
        <f>+C557+C559+C561</f>
        <v>0</v>
      </c>
      <c r="D556" s="4">
        <f>+D557+D559+D561</f>
        <v>564431218</v>
      </c>
      <c r="E556" s="4">
        <f t="shared" si="12"/>
        <v>564431218</v>
      </c>
    </row>
    <row r="557" spans="1:5" ht="11.25">
      <c r="A557" s="1">
        <v>912000</v>
      </c>
      <c r="B557" s="4" t="s">
        <v>475</v>
      </c>
      <c r="C557" s="4">
        <f>+C558</f>
        <v>0</v>
      </c>
      <c r="D557" s="4">
        <f>+D558</f>
        <v>160771820</v>
      </c>
      <c r="E557" s="4">
        <f t="shared" si="12"/>
        <v>160771820</v>
      </c>
    </row>
    <row r="558" spans="1:5" ht="11.25">
      <c r="A558" s="1">
        <v>912002</v>
      </c>
      <c r="B558" s="16" t="s">
        <v>476</v>
      </c>
      <c r="C558" s="16">
        <v>0</v>
      </c>
      <c r="D558" s="16">
        <v>160771820</v>
      </c>
      <c r="E558" s="16">
        <f t="shared" si="12"/>
        <v>160771820</v>
      </c>
    </row>
    <row r="559" spans="1:5" ht="11.25">
      <c r="A559" s="1">
        <v>913500</v>
      </c>
      <c r="B559" s="4" t="s">
        <v>477</v>
      </c>
      <c r="C559" s="4">
        <f>SUM(C560)</f>
        <v>0</v>
      </c>
      <c r="D559" s="4">
        <f>SUM(D560)</f>
        <v>403659398</v>
      </c>
      <c r="E559" s="4">
        <f t="shared" si="12"/>
        <v>403659398</v>
      </c>
    </row>
    <row r="560" spans="1:5" ht="11.25">
      <c r="A560" s="1">
        <v>913503</v>
      </c>
      <c r="B560" s="16" t="s">
        <v>478</v>
      </c>
      <c r="C560" s="16">
        <v>0</v>
      </c>
      <c r="D560" s="16">
        <f>403265873+393525</f>
        <v>403659398</v>
      </c>
      <c r="E560" s="16">
        <f t="shared" si="12"/>
        <v>403659398</v>
      </c>
    </row>
    <row r="561" spans="1:5" ht="11.25">
      <c r="A561" s="1">
        <v>919000</v>
      </c>
      <c r="B561" s="4" t="s">
        <v>479</v>
      </c>
      <c r="C561" s="4">
        <f>+C562</f>
        <v>0</v>
      </c>
      <c r="D561" s="4">
        <f>+D562</f>
        <v>0</v>
      </c>
      <c r="E561" s="4">
        <f t="shared" si="12"/>
        <v>0</v>
      </c>
    </row>
    <row r="562" spans="1:5" ht="11.25">
      <c r="A562" s="1">
        <v>919090</v>
      </c>
      <c r="B562" s="16" t="s">
        <v>480</v>
      </c>
      <c r="C562" s="16">
        <v>0</v>
      </c>
      <c r="D562" s="16">
        <v>0</v>
      </c>
      <c r="E562" s="16">
        <f t="shared" si="12"/>
        <v>0</v>
      </c>
    </row>
    <row r="563" spans="1:5" ht="11.25">
      <c r="A563" s="1">
        <v>930000</v>
      </c>
      <c r="B563" s="4" t="s">
        <v>481</v>
      </c>
      <c r="C563" s="4">
        <f>+C564</f>
        <v>0</v>
      </c>
      <c r="D563" s="4">
        <f>+D564</f>
        <v>0</v>
      </c>
      <c r="E563" s="4">
        <f t="shared" si="12"/>
        <v>0</v>
      </c>
    </row>
    <row r="564" spans="1:5" ht="11.25">
      <c r="A564" s="1">
        <v>939000</v>
      </c>
      <c r="B564" s="4" t="s">
        <v>482</v>
      </c>
      <c r="C564" s="4">
        <f>SUM(C565:C566)</f>
        <v>0</v>
      </c>
      <c r="D564" s="4">
        <f>SUM(D565:D566)</f>
        <v>0</v>
      </c>
      <c r="E564" s="4">
        <f t="shared" si="12"/>
        <v>0</v>
      </c>
    </row>
    <row r="565" spans="1:5" ht="11.25">
      <c r="A565" s="1">
        <v>939002</v>
      </c>
      <c r="B565" s="16" t="s">
        <v>483</v>
      </c>
      <c r="C565" s="16">
        <v>0</v>
      </c>
      <c r="D565" s="16">
        <v>0</v>
      </c>
      <c r="E565" s="16">
        <f t="shared" si="12"/>
        <v>0</v>
      </c>
    </row>
    <row r="566" spans="1:5" ht="11.25">
      <c r="A566" s="1">
        <v>939090</v>
      </c>
      <c r="B566" s="16" t="s">
        <v>484</v>
      </c>
      <c r="C566" s="16">
        <v>0</v>
      </c>
      <c r="D566" s="16">
        <v>0</v>
      </c>
      <c r="E566" s="16">
        <f t="shared" si="12"/>
        <v>0</v>
      </c>
    </row>
    <row r="567" spans="1:5" ht="11.25">
      <c r="A567" s="1">
        <v>990000</v>
      </c>
      <c r="B567" s="4" t="s">
        <v>485</v>
      </c>
      <c r="C567" s="4">
        <f>+C568+C572</f>
        <v>0</v>
      </c>
      <c r="D567" s="4">
        <f>+D568+D572</f>
        <v>-564431218</v>
      </c>
      <c r="E567" s="4">
        <f t="shared" si="12"/>
        <v>-564431218</v>
      </c>
    </row>
    <row r="568" spans="1:5" ht="11.25">
      <c r="A568" s="1">
        <v>990500</v>
      </c>
      <c r="B568" s="4" t="s">
        <v>486</v>
      </c>
      <c r="C568" s="4">
        <f>SUM(C569:C571)</f>
        <v>0</v>
      </c>
      <c r="D568" s="4">
        <f>SUM(D569:D571)</f>
        <v>-564431218</v>
      </c>
      <c r="E568" s="4">
        <f t="shared" si="12"/>
        <v>-564431218</v>
      </c>
    </row>
    <row r="569" spans="1:5" ht="11.25">
      <c r="A569" s="1">
        <v>990505</v>
      </c>
      <c r="B569" s="16" t="s">
        <v>487</v>
      </c>
      <c r="C569" s="16">
        <v>0</v>
      </c>
      <c r="D569" s="16">
        <v>-160771820</v>
      </c>
      <c r="E569" s="16">
        <f t="shared" si="12"/>
        <v>-160771820</v>
      </c>
    </row>
    <row r="570" spans="1:5" ht="11.25">
      <c r="A570" s="1">
        <v>990508</v>
      </c>
      <c r="B570" s="16" t="s">
        <v>488</v>
      </c>
      <c r="C570" s="16">
        <f>-C559</f>
        <v>0</v>
      </c>
      <c r="D570" s="16">
        <f>-403265873-393525</f>
        <v>-403659398</v>
      </c>
      <c r="E570" s="16">
        <f t="shared" si="12"/>
        <v>-403659398</v>
      </c>
    </row>
    <row r="571" spans="1:5" ht="11.25">
      <c r="A571" s="1">
        <v>990590</v>
      </c>
      <c r="B571" s="16" t="s">
        <v>484</v>
      </c>
      <c r="C571" s="16">
        <v>0</v>
      </c>
      <c r="D571" s="16">
        <v>0</v>
      </c>
      <c r="E571" s="16">
        <f t="shared" si="12"/>
        <v>0</v>
      </c>
    </row>
    <row r="572" spans="1:5" ht="11.25">
      <c r="A572" s="1">
        <v>991500</v>
      </c>
      <c r="B572" s="4" t="s">
        <v>486</v>
      </c>
      <c r="C572" s="4">
        <f>C573</f>
        <v>0</v>
      </c>
      <c r="D572" s="4">
        <f>D573</f>
        <v>0</v>
      </c>
      <c r="E572" s="4">
        <f t="shared" si="12"/>
        <v>0</v>
      </c>
    </row>
    <row r="573" spans="1:5" ht="11.25">
      <c r="A573" s="1">
        <v>991590</v>
      </c>
      <c r="B573" s="16" t="s">
        <v>484</v>
      </c>
      <c r="C573" s="16">
        <f>-C566-C565</f>
        <v>0</v>
      </c>
      <c r="D573" s="16">
        <v>0</v>
      </c>
      <c r="E573" s="16">
        <f t="shared" si="12"/>
        <v>0</v>
      </c>
    </row>
    <row r="574" spans="1:5" ht="11.25">
      <c r="A574" s="39">
        <v>0</v>
      </c>
      <c r="B574" s="39" t="s">
        <v>489</v>
      </c>
      <c r="C574" s="4">
        <f>+C575+C690</f>
        <v>0</v>
      </c>
      <c r="D574" s="4">
        <f>+D575+D690</f>
        <v>0</v>
      </c>
      <c r="E574" s="4">
        <f t="shared" si="12"/>
        <v>0</v>
      </c>
    </row>
    <row r="575" spans="1:5" ht="11.25">
      <c r="A575" s="39">
        <v>30000</v>
      </c>
      <c r="B575" s="23" t="s">
        <v>490</v>
      </c>
      <c r="C575" s="4">
        <f>+C576+C595+C614+C633+C652+C671</f>
        <v>0</v>
      </c>
      <c r="D575" s="4">
        <f>+D576+D595+D614+D633+D652+D671</f>
        <v>0</v>
      </c>
      <c r="E575" s="4">
        <f t="shared" si="12"/>
        <v>0</v>
      </c>
    </row>
    <row r="576" spans="1:5" ht="11.25">
      <c r="A576" s="39">
        <v>30500</v>
      </c>
      <c r="B576" s="4" t="s">
        <v>491</v>
      </c>
      <c r="C576" s="4">
        <f>SUM(C577:C593)</f>
        <v>0</v>
      </c>
      <c r="D576" s="4">
        <f>SUM(D577:D594)</f>
        <v>-10835710661</v>
      </c>
      <c r="E576" s="4">
        <f t="shared" si="12"/>
        <v>-10835710661</v>
      </c>
    </row>
    <row r="577" spans="1:5" ht="11.25">
      <c r="A577" s="39">
        <v>30511</v>
      </c>
      <c r="B577" s="16" t="s">
        <v>492</v>
      </c>
      <c r="C577" s="16">
        <v>0</v>
      </c>
      <c r="D577" s="16">
        <v>-11148658</v>
      </c>
      <c r="E577" s="16">
        <f t="shared" si="12"/>
        <v>-11148658</v>
      </c>
    </row>
    <row r="578" spans="1:5" ht="11.25">
      <c r="A578" s="39">
        <v>30512</v>
      </c>
      <c r="B578" s="16" t="s">
        <v>493</v>
      </c>
      <c r="C578" s="16">
        <v>0</v>
      </c>
      <c r="D578" s="16">
        <v>-2596392</v>
      </c>
      <c r="E578" s="16">
        <f t="shared" si="12"/>
        <v>-2596392</v>
      </c>
    </row>
    <row r="579" spans="1:5" ht="11.25">
      <c r="A579" s="39">
        <v>30513</v>
      </c>
      <c r="B579" s="16" t="s">
        <v>494</v>
      </c>
      <c r="C579" s="16">
        <v>0</v>
      </c>
      <c r="D579" s="16">
        <v>-1238535</v>
      </c>
      <c r="E579" s="16">
        <f t="shared" si="12"/>
        <v>-1238535</v>
      </c>
    </row>
    <row r="580" spans="1:5" ht="11.25">
      <c r="A580" s="39">
        <v>30514</v>
      </c>
      <c r="B580" s="16" t="s">
        <v>495</v>
      </c>
      <c r="C580" s="16">
        <v>0</v>
      </c>
      <c r="D580" s="16">
        <v>-1990118</v>
      </c>
      <c r="E580" s="16">
        <f t="shared" si="12"/>
        <v>-1990118</v>
      </c>
    </row>
    <row r="581" spans="1:5" ht="11.25">
      <c r="A581" s="39">
        <v>30515</v>
      </c>
      <c r="B581" s="16" t="s">
        <v>496</v>
      </c>
      <c r="C581" s="16">
        <v>0</v>
      </c>
      <c r="D581" s="16">
        <v>-1315651</v>
      </c>
      <c r="E581" s="16">
        <f t="shared" si="12"/>
        <v>-1315651</v>
      </c>
    </row>
    <row r="582" spans="1:5" ht="11.25">
      <c r="A582" s="39">
        <v>30516</v>
      </c>
      <c r="B582" s="16" t="s">
        <v>497</v>
      </c>
      <c r="C582" s="16">
        <v>0</v>
      </c>
      <c r="D582" s="16">
        <v>-2797939</v>
      </c>
      <c r="E582" s="16">
        <f t="shared" si="12"/>
        <v>-2797939</v>
      </c>
    </row>
    <row r="583" spans="1:5" ht="11.25">
      <c r="A583" s="39">
        <v>30517</v>
      </c>
      <c r="B583" s="16" t="s">
        <v>498</v>
      </c>
      <c r="C583" s="16">
        <v>0</v>
      </c>
      <c r="D583" s="16">
        <v>-86500</v>
      </c>
      <c r="E583" s="16">
        <f aca="true" t="shared" si="14" ref="E583:E646">+C583+D583</f>
        <v>-86500</v>
      </c>
    </row>
    <row r="584" spans="1:5" ht="11.25">
      <c r="A584" s="39">
        <v>30518</v>
      </c>
      <c r="B584" s="16" t="s">
        <v>499</v>
      </c>
      <c r="C584" s="16">
        <v>0</v>
      </c>
      <c r="D584" s="16"/>
      <c r="E584" s="16">
        <f t="shared" si="14"/>
        <v>0</v>
      </c>
    </row>
    <row r="585" spans="1:5" ht="11.25">
      <c r="A585" s="39" t="s">
        <v>500</v>
      </c>
      <c r="B585" s="16" t="s">
        <v>501</v>
      </c>
      <c r="C585" s="16">
        <v>0</v>
      </c>
      <c r="D585" s="16">
        <v>-3229862</v>
      </c>
      <c r="E585" s="16">
        <f t="shared" si="14"/>
        <v>-3229862</v>
      </c>
    </row>
    <row r="586" spans="1:5" ht="11.25">
      <c r="A586" s="39">
        <v>30521</v>
      </c>
      <c r="B586" s="16" t="s">
        <v>502</v>
      </c>
      <c r="C586" s="16">
        <v>0</v>
      </c>
      <c r="D586" s="16">
        <v>-692559403</v>
      </c>
      <c r="E586" s="16">
        <f t="shared" si="14"/>
        <v>-692559403</v>
      </c>
    </row>
    <row r="587" spans="1:5" ht="11.25">
      <c r="A587" s="39">
        <v>30532</v>
      </c>
      <c r="B587" s="16" t="s">
        <v>503</v>
      </c>
      <c r="C587" s="16">
        <v>0</v>
      </c>
      <c r="D587" s="16">
        <v>-542930344</v>
      </c>
      <c r="E587" s="16">
        <f t="shared" si="14"/>
        <v>-542930344</v>
      </c>
    </row>
    <row r="588" spans="1:5" ht="11.25">
      <c r="A588" s="39">
        <v>30534</v>
      </c>
      <c r="B588" s="16" t="s">
        <v>504</v>
      </c>
      <c r="C588" s="16">
        <v>0</v>
      </c>
      <c r="D588" s="16">
        <v>0</v>
      </c>
      <c r="E588" s="16">
        <f t="shared" si="14"/>
        <v>0</v>
      </c>
    </row>
    <row r="589" spans="1:5" ht="11.25">
      <c r="A589" s="39">
        <v>30538</v>
      </c>
      <c r="B589" s="16" t="s">
        <v>505</v>
      </c>
      <c r="C589" s="16">
        <v>0</v>
      </c>
      <c r="D589" s="16">
        <v>-1437381660</v>
      </c>
      <c r="E589" s="16">
        <f t="shared" si="14"/>
        <v>-1437381660</v>
      </c>
    </row>
    <row r="590" spans="1:5" ht="11.25">
      <c r="A590" s="39">
        <v>30543</v>
      </c>
      <c r="B590" s="16" t="s">
        <v>506</v>
      </c>
      <c r="C590" s="16">
        <v>0</v>
      </c>
      <c r="D590" s="16">
        <v>-6160975</v>
      </c>
      <c r="E590" s="16">
        <f t="shared" si="14"/>
        <v>-6160975</v>
      </c>
    </row>
    <row r="591" spans="1:5" ht="11.25">
      <c r="A591" s="39">
        <v>30544</v>
      </c>
      <c r="B591" s="16" t="s">
        <v>507</v>
      </c>
      <c r="C591" s="16">
        <v>0</v>
      </c>
      <c r="D591" s="16">
        <v>-1078619</v>
      </c>
      <c r="E591" s="16">
        <f t="shared" si="14"/>
        <v>-1078619</v>
      </c>
    </row>
    <row r="592" spans="1:5" ht="11.25">
      <c r="A592" s="39">
        <v>30546</v>
      </c>
      <c r="B592" s="16" t="s">
        <v>508</v>
      </c>
      <c r="C592" s="16">
        <v>0</v>
      </c>
      <c r="D592" s="16">
        <v>-8016728767</v>
      </c>
      <c r="E592" s="16">
        <f t="shared" si="14"/>
        <v>-8016728767</v>
      </c>
    </row>
    <row r="593" spans="1:5" ht="11.25">
      <c r="A593" s="39">
        <v>30558</v>
      </c>
      <c r="B593" s="16" t="s">
        <v>509</v>
      </c>
      <c r="C593" s="16">
        <v>0</v>
      </c>
      <c r="D593" s="16">
        <v>-114467238</v>
      </c>
      <c r="E593" s="16">
        <f t="shared" si="14"/>
        <v>-114467238</v>
      </c>
    </row>
    <row r="594" spans="1:5" ht="11.25">
      <c r="A594" s="39">
        <v>30591</v>
      </c>
      <c r="B594" s="16" t="s">
        <v>510</v>
      </c>
      <c r="C594" s="16">
        <v>0</v>
      </c>
      <c r="D594" s="16">
        <v>0</v>
      </c>
      <c r="E594" s="16">
        <f t="shared" si="14"/>
        <v>0</v>
      </c>
    </row>
    <row r="595" spans="1:5" ht="11.25">
      <c r="A595" s="39">
        <v>31000</v>
      </c>
      <c r="B595" s="4" t="s">
        <v>511</v>
      </c>
      <c r="C595" s="4">
        <f>SUM(C596:C612)</f>
        <v>0</v>
      </c>
      <c r="D595" s="4">
        <f>SUM(D596:D613)</f>
        <v>2454924220</v>
      </c>
      <c r="E595" s="4">
        <f t="shared" si="14"/>
        <v>2454924220</v>
      </c>
    </row>
    <row r="596" spans="1:5" ht="11.25">
      <c r="A596" s="39">
        <v>31011</v>
      </c>
      <c r="B596" s="16" t="s">
        <v>492</v>
      </c>
      <c r="C596" s="16">
        <v>0</v>
      </c>
      <c r="D596" s="16">
        <v>796601</v>
      </c>
      <c r="E596" s="16">
        <f t="shared" si="14"/>
        <v>796601</v>
      </c>
    </row>
    <row r="597" spans="1:5" ht="11.25">
      <c r="A597" s="39">
        <v>31012</v>
      </c>
      <c r="B597" s="16" t="s">
        <v>493</v>
      </c>
      <c r="C597" s="16">
        <v>0</v>
      </c>
      <c r="D597" s="16">
        <v>2384606</v>
      </c>
      <c r="E597" s="16">
        <f t="shared" si="14"/>
        <v>2384606</v>
      </c>
    </row>
    <row r="598" spans="1:5" ht="11.25">
      <c r="A598" s="39">
        <v>31013</v>
      </c>
      <c r="B598" s="16" t="s">
        <v>494</v>
      </c>
      <c r="C598" s="16">
        <v>0</v>
      </c>
      <c r="D598" s="16">
        <v>107626</v>
      </c>
      <c r="E598" s="16">
        <f t="shared" si="14"/>
        <v>107626</v>
      </c>
    </row>
    <row r="599" spans="1:5" ht="11.25">
      <c r="A599" s="39">
        <v>31014</v>
      </c>
      <c r="B599" s="16" t="s">
        <v>495</v>
      </c>
      <c r="C599" s="16">
        <v>0</v>
      </c>
      <c r="D599" s="16">
        <v>130358</v>
      </c>
      <c r="E599" s="16">
        <f t="shared" si="14"/>
        <v>130358</v>
      </c>
    </row>
    <row r="600" spans="1:5" ht="11.25">
      <c r="A600" s="39">
        <v>31015</v>
      </c>
      <c r="B600" s="16" t="s">
        <v>496</v>
      </c>
      <c r="C600" s="16">
        <v>0</v>
      </c>
      <c r="D600" s="16">
        <v>1256043</v>
      </c>
      <c r="E600" s="16">
        <f t="shared" si="14"/>
        <v>1256043</v>
      </c>
    </row>
    <row r="601" spans="1:5" ht="11.25">
      <c r="A601" s="39">
        <v>31016</v>
      </c>
      <c r="B601" s="16" t="s">
        <v>512</v>
      </c>
      <c r="C601" s="16">
        <v>0</v>
      </c>
      <c r="D601" s="16">
        <v>2256731</v>
      </c>
      <c r="E601" s="16">
        <f t="shared" si="14"/>
        <v>2256731</v>
      </c>
    </row>
    <row r="602" spans="1:5" ht="11.25">
      <c r="A602" s="39">
        <v>31017</v>
      </c>
      <c r="B602" s="16" t="s">
        <v>498</v>
      </c>
      <c r="C602" s="16">
        <v>0</v>
      </c>
      <c r="D602" s="16">
        <v>77164</v>
      </c>
      <c r="E602" s="16">
        <f t="shared" si="14"/>
        <v>77164</v>
      </c>
    </row>
    <row r="603" spans="1:5" ht="11.25">
      <c r="A603" s="39">
        <v>31018</v>
      </c>
      <c r="B603" s="16" t="s">
        <v>499</v>
      </c>
      <c r="C603" s="16">
        <v>0</v>
      </c>
      <c r="D603" s="16">
        <v>0</v>
      </c>
      <c r="E603" s="16">
        <f t="shared" si="14"/>
        <v>0</v>
      </c>
    </row>
    <row r="604" spans="1:5" ht="11.25">
      <c r="A604" s="39">
        <v>31020</v>
      </c>
      <c r="B604" s="16" t="s">
        <v>501</v>
      </c>
      <c r="C604" s="16">
        <v>0</v>
      </c>
      <c r="D604" s="16">
        <v>3229862</v>
      </c>
      <c r="E604" s="16">
        <f t="shared" si="14"/>
        <v>3229862</v>
      </c>
    </row>
    <row r="605" spans="1:5" ht="11.25">
      <c r="A605" s="39">
        <v>31021</v>
      </c>
      <c r="B605" s="16" t="s">
        <v>502</v>
      </c>
      <c r="C605" s="16">
        <v>0</v>
      </c>
      <c r="D605" s="16">
        <v>2093813</v>
      </c>
      <c r="E605" s="16">
        <f t="shared" si="14"/>
        <v>2093813</v>
      </c>
    </row>
    <row r="606" spans="1:5" ht="11.25">
      <c r="A606" s="39">
        <v>31032</v>
      </c>
      <c r="B606" s="16" t="s">
        <v>503</v>
      </c>
      <c r="C606" s="16">
        <v>0</v>
      </c>
      <c r="D606" s="16">
        <v>52983100</v>
      </c>
      <c r="E606" s="16">
        <f t="shared" si="14"/>
        <v>52983100</v>
      </c>
    </row>
    <row r="607" spans="1:5" ht="11.25">
      <c r="A607" s="39">
        <v>31034</v>
      </c>
      <c r="B607" s="16" t="s">
        <v>504</v>
      </c>
      <c r="C607" s="16">
        <v>0</v>
      </c>
      <c r="D607" s="16">
        <v>0</v>
      </c>
      <c r="E607" s="16">
        <f t="shared" si="14"/>
        <v>0</v>
      </c>
    </row>
    <row r="608" spans="1:5" ht="11.25">
      <c r="A608" s="39">
        <v>31038</v>
      </c>
      <c r="B608" s="16" t="s">
        <v>505</v>
      </c>
      <c r="C608" s="16">
        <v>0</v>
      </c>
      <c r="D608" s="16">
        <v>583260260</v>
      </c>
      <c r="E608" s="16">
        <f t="shared" si="14"/>
        <v>583260260</v>
      </c>
    </row>
    <row r="609" spans="1:5" ht="11.25">
      <c r="A609" s="39">
        <v>31043</v>
      </c>
      <c r="B609" s="16" t="s">
        <v>513</v>
      </c>
      <c r="C609" s="16">
        <v>0</v>
      </c>
      <c r="D609" s="16">
        <v>2645785</v>
      </c>
      <c r="E609" s="16">
        <f t="shared" si="14"/>
        <v>2645785</v>
      </c>
    </row>
    <row r="610" spans="1:5" ht="11.25">
      <c r="A610" s="39">
        <v>31044</v>
      </c>
      <c r="B610" s="16" t="s">
        <v>514</v>
      </c>
      <c r="C610" s="16">
        <v>0</v>
      </c>
      <c r="D610" s="16">
        <v>7293</v>
      </c>
      <c r="E610" s="16">
        <f t="shared" si="14"/>
        <v>7293</v>
      </c>
    </row>
    <row r="611" spans="1:5" ht="11.25">
      <c r="A611" s="39">
        <v>31046</v>
      </c>
      <c r="B611" s="16" t="s">
        <v>508</v>
      </c>
      <c r="C611" s="16">
        <v>0</v>
      </c>
      <c r="D611" s="16">
        <v>1714995911</v>
      </c>
      <c r="E611" s="16">
        <f t="shared" si="14"/>
        <v>1714995911</v>
      </c>
    </row>
    <row r="612" spans="1:5" ht="11.25">
      <c r="A612" s="39">
        <v>31058</v>
      </c>
      <c r="B612" s="16" t="s">
        <v>515</v>
      </c>
      <c r="C612" s="16">
        <v>0</v>
      </c>
      <c r="D612" s="16">
        <v>88699067</v>
      </c>
      <c r="E612" s="16">
        <f t="shared" si="14"/>
        <v>88699067</v>
      </c>
    </row>
    <row r="613" spans="1:5" ht="11.25">
      <c r="A613" s="39">
        <v>31091</v>
      </c>
      <c r="B613" s="16" t="s">
        <v>510</v>
      </c>
      <c r="C613" s="16">
        <v>0</v>
      </c>
      <c r="D613" s="16">
        <v>0</v>
      </c>
      <c r="E613" s="16">
        <f t="shared" si="14"/>
        <v>0</v>
      </c>
    </row>
    <row r="614" spans="1:5" ht="11.25">
      <c r="A614" s="39">
        <v>31200</v>
      </c>
      <c r="B614" s="4" t="s">
        <v>516</v>
      </c>
      <c r="C614" s="4">
        <f>SUM(C615:C630)</f>
        <v>0</v>
      </c>
      <c r="D614" s="4">
        <f>SUM(D615:D632)</f>
        <v>5293038772</v>
      </c>
      <c r="E614" s="4">
        <f t="shared" si="14"/>
        <v>5293038772</v>
      </c>
    </row>
    <row r="615" spans="1:5" ht="11.25">
      <c r="A615" s="39">
        <v>31211</v>
      </c>
      <c r="B615" s="16" t="s">
        <v>492</v>
      </c>
      <c r="C615" s="16">
        <v>0</v>
      </c>
      <c r="D615" s="16">
        <v>8536694</v>
      </c>
      <c r="E615" s="16">
        <f t="shared" si="14"/>
        <v>8536694</v>
      </c>
    </row>
    <row r="616" spans="1:5" ht="11.25">
      <c r="A616" s="39">
        <v>31212</v>
      </c>
      <c r="B616" s="16" t="s">
        <v>493</v>
      </c>
      <c r="C616" s="16">
        <v>0</v>
      </c>
      <c r="D616" s="16">
        <v>68702</v>
      </c>
      <c r="E616" s="16">
        <f t="shared" si="14"/>
        <v>68702</v>
      </c>
    </row>
    <row r="617" spans="1:5" ht="11.25">
      <c r="A617" s="39">
        <v>31213</v>
      </c>
      <c r="B617" s="16" t="s">
        <v>517</v>
      </c>
      <c r="C617" s="16">
        <v>0</v>
      </c>
      <c r="D617" s="16">
        <v>856173</v>
      </c>
      <c r="E617" s="16">
        <f t="shared" si="14"/>
        <v>856173</v>
      </c>
    </row>
    <row r="618" spans="1:5" ht="11.25">
      <c r="A618" s="39">
        <v>31214</v>
      </c>
      <c r="B618" s="16" t="s">
        <v>518</v>
      </c>
      <c r="C618" s="16">
        <v>0</v>
      </c>
      <c r="D618" s="16">
        <v>1469659</v>
      </c>
      <c r="E618" s="16">
        <f t="shared" si="14"/>
        <v>1469659</v>
      </c>
    </row>
    <row r="619" spans="1:5" ht="11.25">
      <c r="A619" s="39">
        <v>31215</v>
      </c>
      <c r="B619" s="16" t="s">
        <v>496</v>
      </c>
      <c r="C619" s="16">
        <v>0</v>
      </c>
      <c r="D619" s="16">
        <v>13015</v>
      </c>
      <c r="E619" s="16">
        <f t="shared" si="14"/>
        <v>13015</v>
      </c>
    </row>
    <row r="620" spans="1:5" ht="11.25">
      <c r="A620" s="39">
        <v>31216</v>
      </c>
      <c r="B620" s="16" t="s">
        <v>497</v>
      </c>
      <c r="C620" s="16">
        <v>0</v>
      </c>
      <c r="D620" s="16">
        <v>289403</v>
      </c>
      <c r="E620" s="16">
        <f t="shared" si="14"/>
        <v>289403</v>
      </c>
    </row>
    <row r="621" spans="1:5" ht="11.25">
      <c r="A621" s="39">
        <v>31217</v>
      </c>
      <c r="B621" s="16" t="s">
        <v>519</v>
      </c>
      <c r="C621" s="16">
        <v>0</v>
      </c>
      <c r="D621" s="16">
        <v>625</v>
      </c>
      <c r="E621" s="16">
        <f t="shared" si="14"/>
        <v>625</v>
      </c>
    </row>
    <row r="622" spans="1:5" ht="11.25">
      <c r="A622" s="39">
        <v>31218</v>
      </c>
      <c r="B622" s="16" t="s">
        <v>499</v>
      </c>
      <c r="C622" s="16">
        <v>0</v>
      </c>
      <c r="D622" s="16">
        <v>0</v>
      </c>
      <c r="E622" s="16">
        <f t="shared" si="14"/>
        <v>0</v>
      </c>
    </row>
    <row r="623" spans="1:5" ht="11.25">
      <c r="A623" s="39">
        <v>31220</v>
      </c>
      <c r="B623" s="16" t="s">
        <v>501</v>
      </c>
      <c r="C623" s="16">
        <v>0</v>
      </c>
      <c r="D623" s="16">
        <v>0</v>
      </c>
      <c r="E623" s="16">
        <f t="shared" si="14"/>
        <v>0</v>
      </c>
    </row>
    <row r="624" spans="1:5" ht="11.25">
      <c r="A624" s="39">
        <v>31221</v>
      </c>
      <c r="B624" s="16" t="s">
        <v>520</v>
      </c>
      <c r="C624" s="16">
        <v>0</v>
      </c>
      <c r="D624" s="16">
        <v>511023940</v>
      </c>
      <c r="E624" s="16">
        <f t="shared" si="14"/>
        <v>511023940</v>
      </c>
    </row>
    <row r="625" spans="1:5" ht="11.25">
      <c r="A625" s="39">
        <v>31232</v>
      </c>
      <c r="B625" s="16" t="s">
        <v>521</v>
      </c>
      <c r="C625" s="16">
        <v>0</v>
      </c>
      <c r="D625" s="16">
        <v>362565309</v>
      </c>
      <c r="E625" s="16">
        <f t="shared" si="14"/>
        <v>362565309</v>
      </c>
    </row>
    <row r="626" spans="1:5" ht="11.25">
      <c r="A626" s="39">
        <v>31234</v>
      </c>
      <c r="B626" s="16" t="s">
        <v>522</v>
      </c>
      <c r="C626" s="16">
        <v>0</v>
      </c>
      <c r="D626" s="16">
        <v>0</v>
      </c>
      <c r="E626" s="16">
        <f t="shared" si="14"/>
        <v>0</v>
      </c>
    </row>
    <row r="627" spans="1:5" ht="11.25">
      <c r="A627" s="39">
        <v>31238</v>
      </c>
      <c r="B627" s="16" t="s">
        <v>505</v>
      </c>
      <c r="C627" s="16">
        <v>0</v>
      </c>
      <c r="D627" s="16">
        <v>616874946</v>
      </c>
      <c r="E627" s="16">
        <f t="shared" si="14"/>
        <v>616874946</v>
      </c>
    </row>
    <row r="628" spans="1:5" ht="11.25">
      <c r="A628" s="39">
        <v>31243</v>
      </c>
      <c r="B628" s="16" t="s">
        <v>513</v>
      </c>
      <c r="C628" s="16">
        <v>0</v>
      </c>
      <c r="D628" s="16">
        <v>2888095</v>
      </c>
      <c r="E628" s="16">
        <f t="shared" si="14"/>
        <v>2888095</v>
      </c>
    </row>
    <row r="629" spans="1:5" ht="11.25">
      <c r="A629" s="39">
        <v>31244</v>
      </c>
      <c r="B629" s="16" t="s">
        <v>514</v>
      </c>
      <c r="C629" s="16">
        <v>0</v>
      </c>
      <c r="D629" s="16">
        <v>928115</v>
      </c>
      <c r="E629" s="16">
        <f t="shared" si="14"/>
        <v>928115</v>
      </c>
    </row>
    <row r="630" spans="1:5" ht="11.25">
      <c r="A630" s="39">
        <v>31246</v>
      </c>
      <c r="B630" s="16" t="s">
        <v>508</v>
      </c>
      <c r="C630" s="16">
        <v>0</v>
      </c>
      <c r="D630" s="16">
        <v>3761980048</v>
      </c>
      <c r="E630" s="16">
        <f t="shared" si="14"/>
        <v>3761980048</v>
      </c>
    </row>
    <row r="631" spans="1:5" ht="11.25">
      <c r="A631" s="39">
        <v>31258</v>
      </c>
      <c r="B631" s="16" t="s">
        <v>523</v>
      </c>
      <c r="C631" s="16">
        <v>0</v>
      </c>
      <c r="D631" s="16">
        <v>25544048</v>
      </c>
      <c r="E631" s="16">
        <f t="shared" si="14"/>
        <v>25544048</v>
      </c>
    </row>
    <row r="632" spans="1:5" ht="11.25">
      <c r="A632" s="39">
        <v>31291</v>
      </c>
      <c r="B632" s="16" t="s">
        <v>510</v>
      </c>
      <c r="C632" s="16">
        <v>0</v>
      </c>
      <c r="D632" s="16">
        <v>0</v>
      </c>
      <c r="E632" s="16">
        <f t="shared" si="14"/>
        <v>0</v>
      </c>
    </row>
    <row r="633" spans="1:5" ht="11.25">
      <c r="A633" s="39">
        <v>31500</v>
      </c>
      <c r="B633" s="4" t="s">
        <v>524</v>
      </c>
      <c r="C633" s="4">
        <f>SUM(C634:C651)</f>
        <v>0</v>
      </c>
      <c r="D633" s="4">
        <f>SUM(D634:D651)</f>
        <v>1083694</v>
      </c>
      <c r="E633" s="4">
        <f t="shared" si="14"/>
        <v>1083694</v>
      </c>
    </row>
    <row r="634" spans="1:5" ht="11.25">
      <c r="A634" s="39">
        <v>31511</v>
      </c>
      <c r="B634" s="16" t="s">
        <v>492</v>
      </c>
      <c r="C634" s="16">
        <v>0</v>
      </c>
      <c r="D634" s="16">
        <v>4670</v>
      </c>
      <c r="E634" s="16">
        <f t="shared" si="14"/>
        <v>4670</v>
      </c>
    </row>
    <row r="635" spans="1:5" ht="11.25">
      <c r="A635" s="39">
        <v>31512</v>
      </c>
      <c r="B635" s="16" t="s">
        <v>493</v>
      </c>
      <c r="C635" s="16">
        <v>0</v>
      </c>
      <c r="D635" s="16">
        <v>100501</v>
      </c>
      <c r="E635" s="16">
        <f t="shared" si="14"/>
        <v>100501</v>
      </c>
    </row>
    <row r="636" spans="1:5" ht="11.25">
      <c r="A636" s="39">
        <v>31513</v>
      </c>
      <c r="B636" s="16" t="s">
        <v>525</v>
      </c>
      <c r="C636" s="16">
        <v>0</v>
      </c>
      <c r="D636" s="16"/>
      <c r="E636" s="16">
        <f t="shared" si="14"/>
        <v>0</v>
      </c>
    </row>
    <row r="637" spans="1:5" ht="11.25">
      <c r="A637" s="39">
        <v>31514</v>
      </c>
      <c r="B637" s="16" t="s">
        <v>526</v>
      </c>
      <c r="C637" s="16">
        <v>0</v>
      </c>
      <c r="D637" s="16"/>
      <c r="E637" s="16">
        <f t="shared" si="14"/>
        <v>0</v>
      </c>
    </row>
    <row r="638" spans="1:5" ht="11.25">
      <c r="A638" s="39">
        <v>31515</v>
      </c>
      <c r="B638" s="16" t="s">
        <v>496</v>
      </c>
      <c r="C638" s="16">
        <v>0</v>
      </c>
      <c r="D638" s="16">
        <v>37600</v>
      </c>
      <c r="E638" s="16">
        <f t="shared" si="14"/>
        <v>37600</v>
      </c>
    </row>
    <row r="639" spans="1:5" ht="11.25">
      <c r="A639" s="39">
        <v>31516</v>
      </c>
      <c r="B639" s="16" t="s">
        <v>527</v>
      </c>
      <c r="C639" s="16">
        <v>0</v>
      </c>
      <c r="D639" s="16">
        <v>60452</v>
      </c>
      <c r="E639" s="16">
        <f t="shared" si="14"/>
        <v>60452</v>
      </c>
    </row>
    <row r="640" spans="1:5" ht="11.25">
      <c r="A640" s="39">
        <v>31517</v>
      </c>
      <c r="B640" s="16" t="s">
        <v>498</v>
      </c>
      <c r="C640" s="16">
        <v>0</v>
      </c>
      <c r="D640" s="16">
        <v>1734</v>
      </c>
      <c r="E640" s="16">
        <f t="shared" si="14"/>
        <v>1734</v>
      </c>
    </row>
    <row r="641" spans="1:5" ht="11.25">
      <c r="A641" s="39">
        <v>31518</v>
      </c>
      <c r="B641" s="16" t="s">
        <v>528</v>
      </c>
      <c r="C641" s="16">
        <v>0</v>
      </c>
      <c r="D641" s="16"/>
      <c r="E641" s="16">
        <f t="shared" si="14"/>
        <v>0</v>
      </c>
    </row>
    <row r="642" spans="1:5" ht="11.25">
      <c r="A642" s="39">
        <v>31520</v>
      </c>
      <c r="B642" s="16" t="s">
        <v>501</v>
      </c>
      <c r="C642" s="16">
        <v>0</v>
      </c>
      <c r="D642" s="16"/>
      <c r="E642" s="16">
        <f t="shared" si="14"/>
        <v>0</v>
      </c>
    </row>
    <row r="643" spans="1:5" ht="11.25">
      <c r="A643" s="39">
        <v>31521</v>
      </c>
      <c r="B643" s="16" t="s">
        <v>529</v>
      </c>
      <c r="C643" s="16">
        <v>0</v>
      </c>
      <c r="D643" s="16">
        <v>5000</v>
      </c>
      <c r="E643" s="16">
        <f t="shared" si="14"/>
        <v>5000</v>
      </c>
    </row>
    <row r="644" spans="1:5" ht="11.25">
      <c r="A644" s="39">
        <v>31532</v>
      </c>
      <c r="B644" s="16" t="s">
        <v>530</v>
      </c>
      <c r="C644" s="16">
        <v>0</v>
      </c>
      <c r="D644" s="16"/>
      <c r="E644" s="16">
        <f t="shared" si="14"/>
        <v>0</v>
      </c>
    </row>
    <row r="645" spans="1:5" ht="11.25">
      <c r="A645" s="39">
        <v>31534</v>
      </c>
      <c r="B645" s="16" t="s">
        <v>504</v>
      </c>
      <c r="C645" s="16">
        <v>0</v>
      </c>
      <c r="D645" s="16"/>
      <c r="E645" s="16">
        <f t="shared" si="14"/>
        <v>0</v>
      </c>
    </row>
    <row r="646" spans="1:5" ht="11.25">
      <c r="A646" s="39">
        <v>31538</v>
      </c>
      <c r="B646" s="16" t="s">
        <v>531</v>
      </c>
      <c r="C646" s="16">
        <v>0</v>
      </c>
      <c r="D646" s="16"/>
      <c r="E646" s="16">
        <f t="shared" si="14"/>
        <v>0</v>
      </c>
    </row>
    <row r="647" spans="1:5" ht="11.25">
      <c r="A647" s="39">
        <v>31543</v>
      </c>
      <c r="B647" s="16" t="s">
        <v>513</v>
      </c>
      <c r="C647" s="16">
        <v>0</v>
      </c>
      <c r="D647" s="16">
        <v>627096</v>
      </c>
      <c r="E647" s="16">
        <f aca="true" t="shared" si="15" ref="E647:E710">+C647+D647</f>
        <v>627096</v>
      </c>
    </row>
    <row r="648" spans="1:5" ht="11.25">
      <c r="A648" s="39">
        <v>31544</v>
      </c>
      <c r="B648" s="16" t="s">
        <v>532</v>
      </c>
      <c r="C648" s="16">
        <v>0</v>
      </c>
      <c r="D648" s="16"/>
      <c r="E648" s="16">
        <f t="shared" si="15"/>
        <v>0</v>
      </c>
    </row>
    <row r="649" spans="1:5" ht="11.25">
      <c r="A649" s="39">
        <v>31546</v>
      </c>
      <c r="B649" s="16" t="s">
        <v>533</v>
      </c>
      <c r="C649" s="16">
        <v>0</v>
      </c>
      <c r="D649" s="16">
        <v>22518</v>
      </c>
      <c r="E649" s="16">
        <f t="shared" si="15"/>
        <v>22518</v>
      </c>
    </row>
    <row r="650" spans="1:5" ht="11.25">
      <c r="A650" s="39">
        <v>31558</v>
      </c>
      <c r="B650" s="16" t="s">
        <v>509</v>
      </c>
      <c r="C650" s="16">
        <v>0</v>
      </c>
      <c r="D650" s="16">
        <v>224123</v>
      </c>
      <c r="E650" s="16">
        <f t="shared" si="15"/>
        <v>224123</v>
      </c>
    </row>
    <row r="651" spans="1:5" ht="11.25">
      <c r="A651" s="39">
        <v>31591</v>
      </c>
      <c r="B651" s="16" t="s">
        <v>510</v>
      </c>
      <c r="C651" s="16">
        <v>0</v>
      </c>
      <c r="D651" s="16">
        <v>0</v>
      </c>
      <c r="E651" s="16">
        <f t="shared" si="15"/>
        <v>0</v>
      </c>
    </row>
    <row r="652" spans="1:5" ht="11.25">
      <c r="A652" s="39">
        <v>32200</v>
      </c>
      <c r="B652" s="4" t="s">
        <v>534</v>
      </c>
      <c r="C652" s="4">
        <f>SUM(C653:C660)</f>
        <v>0</v>
      </c>
      <c r="D652" s="4">
        <f>SUM(D653:D670)</f>
        <v>682261550</v>
      </c>
      <c r="E652" s="4">
        <f t="shared" si="15"/>
        <v>682261550</v>
      </c>
    </row>
    <row r="653" spans="1:5" ht="11.25">
      <c r="A653" s="39">
        <v>32211</v>
      </c>
      <c r="B653" s="16" t="s">
        <v>492</v>
      </c>
      <c r="C653" s="16">
        <v>0</v>
      </c>
      <c r="D653" s="16"/>
      <c r="E653" s="16">
        <f t="shared" si="15"/>
        <v>0</v>
      </c>
    </row>
    <row r="654" spans="1:5" ht="11.25">
      <c r="A654" s="39">
        <v>32212</v>
      </c>
      <c r="B654" s="16" t="s">
        <v>493</v>
      </c>
      <c r="C654" s="16">
        <v>0</v>
      </c>
      <c r="D654" s="16">
        <v>537</v>
      </c>
      <c r="E654" s="16">
        <f t="shared" si="15"/>
        <v>537</v>
      </c>
    </row>
    <row r="655" spans="1:5" ht="11.25">
      <c r="A655" s="39">
        <v>32213</v>
      </c>
      <c r="B655" s="16" t="s">
        <v>535</v>
      </c>
      <c r="C655" s="16">
        <v>0</v>
      </c>
      <c r="D655" s="16">
        <v>66361</v>
      </c>
      <c r="E655" s="16">
        <f t="shared" si="15"/>
        <v>66361</v>
      </c>
    </row>
    <row r="656" spans="1:5" ht="11.25">
      <c r="A656" s="39">
        <v>32214</v>
      </c>
      <c r="B656" s="16" t="s">
        <v>495</v>
      </c>
      <c r="C656" s="16">
        <v>0</v>
      </c>
      <c r="D656" s="16">
        <v>41832</v>
      </c>
      <c r="E656" s="16">
        <f t="shared" si="15"/>
        <v>41832</v>
      </c>
    </row>
    <row r="657" spans="1:5" ht="11.25">
      <c r="A657" s="39">
        <v>32215</v>
      </c>
      <c r="B657" s="16" t="s">
        <v>496</v>
      </c>
      <c r="C657" s="16">
        <v>0</v>
      </c>
      <c r="D657" s="16">
        <v>1848</v>
      </c>
      <c r="E657" s="16">
        <f t="shared" si="15"/>
        <v>1848</v>
      </c>
    </row>
    <row r="658" spans="1:5" ht="11.25">
      <c r="A658" s="39">
        <v>32216</v>
      </c>
      <c r="B658" s="16" t="s">
        <v>497</v>
      </c>
      <c r="C658" s="16">
        <v>0</v>
      </c>
      <c r="D658" s="16">
        <v>24698</v>
      </c>
      <c r="E658" s="16">
        <f t="shared" si="15"/>
        <v>24698</v>
      </c>
    </row>
    <row r="659" spans="1:5" ht="11.25">
      <c r="A659" s="39">
        <v>32217</v>
      </c>
      <c r="B659" s="16" t="s">
        <v>536</v>
      </c>
      <c r="C659" s="16">
        <v>0</v>
      </c>
      <c r="D659" s="16"/>
      <c r="E659" s="16">
        <f t="shared" si="15"/>
        <v>0</v>
      </c>
    </row>
    <row r="660" spans="1:5" ht="11.25">
      <c r="A660" s="39">
        <v>32218</v>
      </c>
      <c r="B660" s="16" t="s">
        <v>499</v>
      </c>
      <c r="C660" s="16">
        <v>0</v>
      </c>
      <c r="D660" s="16"/>
      <c r="E660" s="16">
        <f t="shared" si="15"/>
        <v>0</v>
      </c>
    </row>
    <row r="661" spans="1:5" ht="11.25">
      <c r="A661" s="39">
        <v>32220</v>
      </c>
      <c r="B661" s="16" t="s">
        <v>501</v>
      </c>
      <c r="C661" s="16">
        <v>0</v>
      </c>
      <c r="D661" s="16"/>
      <c r="E661" s="16">
        <f t="shared" si="15"/>
        <v>0</v>
      </c>
    </row>
    <row r="662" spans="1:5" ht="11.25">
      <c r="A662" s="39">
        <v>32221</v>
      </c>
      <c r="B662" s="16" t="s">
        <v>520</v>
      </c>
      <c r="C662" s="16">
        <v>0</v>
      </c>
      <c r="D662" s="16"/>
      <c r="E662" s="16">
        <f t="shared" si="15"/>
        <v>0</v>
      </c>
    </row>
    <row r="663" spans="1:5" ht="11.25">
      <c r="A663" s="39">
        <v>32232</v>
      </c>
      <c r="B663" s="16" t="s">
        <v>503</v>
      </c>
      <c r="C663" s="16">
        <v>0</v>
      </c>
      <c r="D663" s="16"/>
      <c r="E663" s="16">
        <f t="shared" si="15"/>
        <v>0</v>
      </c>
    </row>
    <row r="664" spans="1:5" ht="11.25">
      <c r="A664" s="39">
        <v>32234</v>
      </c>
      <c r="B664" s="16" t="s">
        <v>504</v>
      </c>
      <c r="C664" s="16">
        <v>0</v>
      </c>
      <c r="D664" s="16"/>
      <c r="E664" s="16">
        <f t="shared" si="15"/>
        <v>0</v>
      </c>
    </row>
    <row r="665" spans="1:5" ht="11.25">
      <c r="A665" s="39">
        <v>32238</v>
      </c>
      <c r="B665" s="16" t="s">
        <v>505</v>
      </c>
      <c r="C665" s="16">
        <v>0</v>
      </c>
      <c r="D665" s="16">
        <v>59311613</v>
      </c>
      <c r="E665" s="16">
        <f t="shared" si="15"/>
        <v>59311613</v>
      </c>
    </row>
    <row r="666" spans="1:5" ht="11.25">
      <c r="A666" s="39">
        <v>32243</v>
      </c>
      <c r="B666" s="16" t="s">
        <v>513</v>
      </c>
      <c r="C666" s="16">
        <v>0</v>
      </c>
      <c r="D666" s="16"/>
      <c r="E666" s="16">
        <f t="shared" si="15"/>
        <v>0</v>
      </c>
    </row>
    <row r="667" spans="1:5" ht="11.25">
      <c r="A667" s="39">
        <v>32244</v>
      </c>
      <c r="B667" s="16" t="s">
        <v>537</v>
      </c>
      <c r="C667" s="16">
        <v>0</v>
      </c>
      <c r="D667" s="16"/>
      <c r="E667" s="16">
        <f t="shared" si="15"/>
        <v>0</v>
      </c>
    </row>
    <row r="668" spans="1:5" ht="11.25">
      <c r="A668" s="39">
        <v>32246</v>
      </c>
      <c r="B668" s="16" t="s">
        <v>533</v>
      </c>
      <c r="C668" s="16">
        <v>0</v>
      </c>
      <c r="D668" s="16">
        <v>622814661</v>
      </c>
      <c r="E668" s="16">
        <f t="shared" si="15"/>
        <v>622814661</v>
      </c>
    </row>
    <row r="669" spans="1:5" ht="11.25">
      <c r="A669" s="39">
        <v>32258</v>
      </c>
      <c r="B669" s="16" t="s">
        <v>523</v>
      </c>
      <c r="C669" s="16">
        <v>0</v>
      </c>
      <c r="D669" s="16"/>
      <c r="E669" s="16">
        <f t="shared" si="15"/>
        <v>0</v>
      </c>
    </row>
    <row r="670" spans="1:5" ht="11.25">
      <c r="A670" s="39">
        <v>32291</v>
      </c>
      <c r="B670" s="16" t="s">
        <v>510</v>
      </c>
      <c r="C670" s="16">
        <v>0</v>
      </c>
      <c r="D670" s="16"/>
      <c r="E670" s="16">
        <f t="shared" si="15"/>
        <v>0</v>
      </c>
    </row>
    <row r="671" spans="1:5" ht="11.25">
      <c r="A671" s="39">
        <v>33000</v>
      </c>
      <c r="B671" s="4" t="s">
        <v>538</v>
      </c>
      <c r="C671" s="4">
        <f>SUM(C672:C687)</f>
        <v>0</v>
      </c>
      <c r="D671" s="4">
        <f>SUM(D672:D689)</f>
        <v>2404402425</v>
      </c>
      <c r="E671" s="4">
        <f t="shared" si="15"/>
        <v>2404402425</v>
      </c>
    </row>
    <row r="672" spans="1:5" ht="11.25">
      <c r="A672" s="39">
        <v>33011</v>
      </c>
      <c r="B672" s="16" t="s">
        <v>492</v>
      </c>
      <c r="C672" s="16">
        <v>0</v>
      </c>
      <c r="D672" s="16">
        <v>1810693</v>
      </c>
      <c r="E672" s="16">
        <f t="shared" si="15"/>
        <v>1810693</v>
      </c>
    </row>
    <row r="673" spans="1:5" ht="11.25">
      <c r="A673" s="39">
        <v>33012</v>
      </c>
      <c r="B673" s="16" t="s">
        <v>493</v>
      </c>
      <c r="C673" s="16">
        <v>0</v>
      </c>
      <c r="D673" s="16">
        <v>42046</v>
      </c>
      <c r="E673" s="16">
        <f t="shared" si="15"/>
        <v>42046</v>
      </c>
    </row>
    <row r="674" spans="1:5" ht="11.25">
      <c r="A674" s="39">
        <v>33013</v>
      </c>
      <c r="B674" s="16" t="s">
        <v>535</v>
      </c>
      <c r="C674" s="16">
        <v>0</v>
      </c>
      <c r="D674" s="16">
        <v>208375</v>
      </c>
      <c r="E674" s="16">
        <f t="shared" si="15"/>
        <v>208375</v>
      </c>
    </row>
    <row r="675" spans="1:5" ht="11.25">
      <c r="A675" s="39">
        <v>33014</v>
      </c>
      <c r="B675" s="16" t="s">
        <v>495</v>
      </c>
      <c r="C675" s="16">
        <v>0</v>
      </c>
      <c r="D675" s="16">
        <v>348269</v>
      </c>
      <c r="E675" s="16">
        <f t="shared" si="15"/>
        <v>348269</v>
      </c>
    </row>
    <row r="676" spans="1:5" ht="11.25">
      <c r="A676" s="39">
        <v>33015</v>
      </c>
      <c r="B676" s="16" t="s">
        <v>496</v>
      </c>
      <c r="C676" s="16">
        <v>0</v>
      </c>
      <c r="D676" s="16">
        <v>7145</v>
      </c>
      <c r="E676" s="16">
        <f t="shared" si="15"/>
        <v>7145</v>
      </c>
    </row>
    <row r="677" spans="1:5" ht="11.25">
      <c r="A677" s="39">
        <v>33016</v>
      </c>
      <c r="B677" s="16" t="s">
        <v>539</v>
      </c>
      <c r="C677" s="16">
        <v>0</v>
      </c>
      <c r="D677" s="16">
        <v>166655</v>
      </c>
      <c r="E677" s="16">
        <f t="shared" si="15"/>
        <v>166655</v>
      </c>
    </row>
    <row r="678" spans="1:5" ht="11.25">
      <c r="A678" s="39">
        <v>33017</v>
      </c>
      <c r="B678" s="16" t="s">
        <v>536</v>
      </c>
      <c r="C678" s="16">
        <v>0</v>
      </c>
      <c r="D678" s="16">
        <v>6977</v>
      </c>
      <c r="E678" s="16">
        <f t="shared" si="15"/>
        <v>6977</v>
      </c>
    </row>
    <row r="679" spans="1:5" ht="11.25">
      <c r="A679" s="39">
        <v>33018</v>
      </c>
      <c r="B679" s="16" t="s">
        <v>528</v>
      </c>
      <c r="C679" s="16">
        <v>0</v>
      </c>
      <c r="D679" s="16">
        <v>0</v>
      </c>
      <c r="E679" s="16">
        <f t="shared" si="15"/>
        <v>0</v>
      </c>
    </row>
    <row r="680" spans="1:5" ht="11.25">
      <c r="A680" s="39">
        <v>33020</v>
      </c>
      <c r="B680" s="16" t="s">
        <v>501</v>
      </c>
      <c r="C680" s="16">
        <v>0</v>
      </c>
      <c r="D680" s="16">
        <v>0</v>
      </c>
      <c r="E680" s="16">
        <f t="shared" si="15"/>
        <v>0</v>
      </c>
    </row>
    <row r="681" spans="1:5" ht="11.25">
      <c r="A681" s="39">
        <v>33021</v>
      </c>
      <c r="B681" s="16" t="s">
        <v>520</v>
      </c>
      <c r="C681" s="16">
        <v>0</v>
      </c>
      <c r="D681" s="16">
        <v>179436650</v>
      </c>
      <c r="E681" s="16">
        <f t="shared" si="15"/>
        <v>179436650</v>
      </c>
    </row>
    <row r="682" spans="1:5" ht="11.25">
      <c r="A682" s="39">
        <v>33032</v>
      </c>
      <c r="B682" s="16" t="s">
        <v>503</v>
      </c>
      <c r="C682" s="16">
        <v>0</v>
      </c>
      <c r="D682" s="16">
        <v>127381935</v>
      </c>
      <c r="E682" s="16">
        <f t="shared" si="15"/>
        <v>127381935</v>
      </c>
    </row>
    <row r="683" spans="1:5" ht="11.25">
      <c r="A683" s="39">
        <v>33034</v>
      </c>
      <c r="B683" s="16" t="s">
        <v>504</v>
      </c>
      <c r="C683" s="16">
        <v>0</v>
      </c>
      <c r="D683" s="16">
        <v>177934841</v>
      </c>
      <c r="E683" s="16">
        <f t="shared" si="15"/>
        <v>177934841</v>
      </c>
    </row>
    <row r="684" spans="1:5" ht="11.25">
      <c r="A684" s="39">
        <v>33038</v>
      </c>
      <c r="B684" s="16" t="s">
        <v>505</v>
      </c>
      <c r="C684" s="16">
        <v>0</v>
      </c>
      <c r="D684" s="16">
        <v>0</v>
      </c>
      <c r="E684" s="16">
        <f t="shared" si="15"/>
        <v>0</v>
      </c>
    </row>
    <row r="685" spans="1:5" ht="11.25">
      <c r="A685" s="39">
        <v>33043</v>
      </c>
      <c r="B685" s="16" t="s">
        <v>513</v>
      </c>
      <c r="C685" s="16">
        <v>0</v>
      </c>
      <c r="D685" s="16">
        <v>143210</v>
      </c>
      <c r="E685" s="16">
        <f t="shared" si="15"/>
        <v>143210</v>
      </c>
    </row>
    <row r="686" spans="1:5" ht="11.25">
      <c r="A686" s="39">
        <v>33044</v>
      </c>
      <c r="B686" s="16" t="s">
        <v>514</v>
      </c>
      <c r="C686" s="16">
        <v>0</v>
      </c>
      <c r="D686" s="16">
        <v>1916915629</v>
      </c>
      <c r="E686" s="16">
        <f t="shared" si="15"/>
        <v>1916915629</v>
      </c>
    </row>
    <row r="687" spans="1:5" ht="11.25">
      <c r="A687" s="39">
        <v>33046</v>
      </c>
      <c r="B687" s="16" t="s">
        <v>508</v>
      </c>
      <c r="C687" s="16">
        <v>0</v>
      </c>
      <c r="D687" s="16">
        <v>0</v>
      </c>
      <c r="E687" s="16">
        <f t="shared" si="15"/>
        <v>0</v>
      </c>
    </row>
    <row r="688" spans="1:5" ht="11.25">
      <c r="A688" s="39">
        <v>33058</v>
      </c>
      <c r="B688" s="16" t="s">
        <v>540</v>
      </c>
      <c r="C688" s="16">
        <v>0</v>
      </c>
      <c r="D688" s="16">
        <v>0</v>
      </c>
      <c r="E688" s="16">
        <f t="shared" si="15"/>
        <v>0</v>
      </c>
    </row>
    <row r="689" spans="1:5" ht="11.25">
      <c r="A689" s="39">
        <v>33091</v>
      </c>
      <c r="B689" s="16" t="s">
        <v>510</v>
      </c>
      <c r="C689" s="16">
        <v>0</v>
      </c>
      <c r="D689" s="16">
        <v>0</v>
      </c>
      <c r="E689" s="16">
        <f t="shared" si="15"/>
        <v>0</v>
      </c>
    </row>
    <row r="690" spans="1:5" ht="11.25">
      <c r="A690" s="39">
        <v>40000</v>
      </c>
      <c r="B690" s="4" t="s">
        <v>477</v>
      </c>
      <c r="C690" s="4">
        <f>+C691+C696+C702+C707</f>
        <v>0</v>
      </c>
      <c r="D690" s="4">
        <f>+D691+D696+D702+D707</f>
        <v>0</v>
      </c>
      <c r="E690" s="4">
        <f t="shared" si="15"/>
        <v>0</v>
      </c>
    </row>
    <row r="691" spans="1:5" ht="11.25">
      <c r="A691" s="39">
        <v>40500</v>
      </c>
      <c r="B691" s="4" t="s">
        <v>541</v>
      </c>
      <c r="C691" s="4">
        <f>SUM(C692:C695)</f>
        <v>0</v>
      </c>
      <c r="D691" s="4">
        <f>SUM(D692:D695)</f>
        <v>-403769227</v>
      </c>
      <c r="E691" s="4">
        <f t="shared" si="15"/>
        <v>-403769227</v>
      </c>
    </row>
    <row r="692" spans="1:6" ht="11.25">
      <c r="A692" s="39">
        <v>40501</v>
      </c>
      <c r="B692" s="16" t="s">
        <v>270</v>
      </c>
      <c r="C692" s="16">
        <v>0</v>
      </c>
      <c r="D692" s="16">
        <v>-998609</v>
      </c>
      <c r="E692" s="16">
        <f t="shared" si="15"/>
        <v>-998609</v>
      </c>
      <c r="F692" s="16"/>
    </row>
    <row r="693" spans="1:5" ht="11.25">
      <c r="A693" s="39">
        <v>40502</v>
      </c>
      <c r="B693" s="16" t="s">
        <v>271</v>
      </c>
      <c r="C693" s="16">
        <v>0</v>
      </c>
      <c r="D693" s="16">
        <v>-769806</v>
      </c>
      <c r="E693" s="16">
        <f t="shared" si="15"/>
        <v>-769806</v>
      </c>
    </row>
    <row r="694" spans="1:5" ht="11.25">
      <c r="A694" s="39">
        <v>40503</v>
      </c>
      <c r="B694" s="16" t="s">
        <v>273</v>
      </c>
      <c r="C694" s="16">
        <v>0</v>
      </c>
      <c r="D694" s="16">
        <v>-374056441</v>
      </c>
      <c r="E694" s="16">
        <f t="shared" si="15"/>
        <v>-374056441</v>
      </c>
    </row>
    <row r="695" spans="1:6" ht="11.25">
      <c r="A695" s="39">
        <v>40508</v>
      </c>
      <c r="B695" s="16" t="s">
        <v>272</v>
      </c>
      <c r="C695" s="16">
        <v>0</v>
      </c>
      <c r="D695" s="16">
        <v>-27944371</v>
      </c>
      <c r="E695" s="16">
        <f t="shared" si="15"/>
        <v>-27944371</v>
      </c>
      <c r="F695" s="16"/>
    </row>
    <row r="696" spans="1:5" ht="11.25">
      <c r="A696" s="39">
        <v>41000</v>
      </c>
      <c r="B696" s="4" t="s">
        <v>542</v>
      </c>
      <c r="C696" s="4">
        <f>SUM(C697:C701)</f>
        <v>0</v>
      </c>
      <c r="D696" s="4">
        <f>SUM(D697:D701)</f>
        <v>390137040</v>
      </c>
      <c r="E696" s="4">
        <f t="shared" si="15"/>
        <v>390137040</v>
      </c>
    </row>
    <row r="697" spans="1:5" ht="11.25">
      <c r="A697" s="39">
        <v>41001</v>
      </c>
      <c r="B697" s="16" t="s">
        <v>270</v>
      </c>
      <c r="C697" s="16">
        <v>0</v>
      </c>
      <c r="D697" s="16">
        <v>772030</v>
      </c>
      <c r="E697" s="16">
        <f t="shared" si="15"/>
        <v>772030</v>
      </c>
    </row>
    <row r="698" spans="1:5" ht="11.25">
      <c r="A698" s="39">
        <v>41002</v>
      </c>
      <c r="B698" s="16" t="s">
        <v>271</v>
      </c>
      <c r="C698" s="16">
        <v>0</v>
      </c>
      <c r="D698" s="16">
        <v>371274</v>
      </c>
      <c r="E698" s="16">
        <f t="shared" si="15"/>
        <v>371274</v>
      </c>
    </row>
    <row r="699" spans="1:5" ht="11.25">
      <c r="A699" s="39">
        <v>41003</v>
      </c>
      <c r="B699" s="16" t="s">
        <v>273</v>
      </c>
      <c r="C699" s="16">
        <v>0</v>
      </c>
      <c r="D699" s="16">
        <v>365588511</v>
      </c>
      <c r="E699" s="16">
        <f t="shared" si="15"/>
        <v>365588511</v>
      </c>
    </row>
    <row r="700" spans="1:5" ht="11.25">
      <c r="A700" s="39">
        <v>41004</v>
      </c>
      <c r="B700" s="16" t="s">
        <v>543</v>
      </c>
      <c r="C700" s="16">
        <v>0</v>
      </c>
      <c r="D700" s="16">
        <v>0</v>
      </c>
      <c r="E700" s="16">
        <f t="shared" si="15"/>
        <v>0</v>
      </c>
    </row>
    <row r="701" spans="1:5" ht="11.25">
      <c r="A701" s="39">
        <v>41008</v>
      </c>
      <c r="B701" s="16" t="s">
        <v>272</v>
      </c>
      <c r="C701" s="16">
        <v>0</v>
      </c>
      <c r="D701" s="16">
        <v>23405225</v>
      </c>
      <c r="E701" s="16">
        <f t="shared" si="15"/>
        <v>23405225</v>
      </c>
    </row>
    <row r="702" spans="1:5" ht="11.25">
      <c r="A702" s="39">
        <v>41500</v>
      </c>
      <c r="B702" s="4" t="s">
        <v>544</v>
      </c>
      <c r="C702" s="4">
        <f>SUM(C703:C706)</f>
        <v>0</v>
      </c>
      <c r="D702" s="4">
        <f>SUM(D703:D706)</f>
        <v>524150</v>
      </c>
      <c r="E702" s="4">
        <f t="shared" si="15"/>
        <v>524150</v>
      </c>
    </row>
    <row r="703" spans="1:5" ht="11.25">
      <c r="A703" s="39">
        <v>41501</v>
      </c>
      <c r="B703" s="16" t="s">
        <v>545</v>
      </c>
      <c r="C703" s="16">
        <v>0</v>
      </c>
      <c r="D703" s="16">
        <v>1600</v>
      </c>
      <c r="E703" s="16">
        <f t="shared" si="15"/>
        <v>1600</v>
      </c>
    </row>
    <row r="704" spans="1:5" ht="11.25">
      <c r="A704" s="39">
        <v>41502</v>
      </c>
      <c r="B704" s="16" t="s">
        <v>271</v>
      </c>
      <c r="C704" s="16">
        <v>0</v>
      </c>
      <c r="D704" s="16">
        <v>0</v>
      </c>
      <c r="E704" s="16">
        <f t="shared" si="15"/>
        <v>0</v>
      </c>
    </row>
    <row r="705" spans="1:5" ht="11.25">
      <c r="A705" s="39">
        <v>41503</v>
      </c>
      <c r="B705" s="16" t="s">
        <v>273</v>
      </c>
      <c r="C705" s="16">
        <v>0</v>
      </c>
      <c r="D705" s="16">
        <v>0</v>
      </c>
      <c r="E705" s="16">
        <f t="shared" si="15"/>
        <v>0</v>
      </c>
    </row>
    <row r="706" spans="1:5" ht="11.25">
      <c r="A706" s="39">
        <v>41508</v>
      </c>
      <c r="B706" s="16" t="s">
        <v>272</v>
      </c>
      <c r="C706" s="16">
        <v>0</v>
      </c>
      <c r="D706" s="16">
        <v>522550</v>
      </c>
      <c r="E706" s="16">
        <f t="shared" si="15"/>
        <v>522550</v>
      </c>
    </row>
    <row r="707" spans="1:5" ht="11.25">
      <c r="A707" s="39">
        <v>42000</v>
      </c>
      <c r="B707" s="4" t="s">
        <v>546</v>
      </c>
      <c r="C707" s="4">
        <f>SUM(C708:C712)</f>
        <v>0</v>
      </c>
      <c r="D707" s="4">
        <f>SUM(D708:D712)</f>
        <v>13108037</v>
      </c>
      <c r="E707" s="4">
        <f t="shared" si="15"/>
        <v>13108037</v>
      </c>
    </row>
    <row r="708" spans="1:5" ht="11.25">
      <c r="A708" s="39">
        <v>42001</v>
      </c>
      <c r="B708" s="16" t="s">
        <v>547</v>
      </c>
      <c r="C708" s="16">
        <v>0</v>
      </c>
      <c r="D708" s="16">
        <v>224979</v>
      </c>
      <c r="E708" s="16">
        <f t="shared" si="15"/>
        <v>224979</v>
      </c>
    </row>
    <row r="709" spans="1:5" ht="11.25">
      <c r="A709" s="39">
        <v>42002</v>
      </c>
      <c r="B709" s="16" t="s">
        <v>271</v>
      </c>
      <c r="C709" s="16">
        <v>0</v>
      </c>
      <c r="D709" s="16">
        <v>398532</v>
      </c>
      <c r="E709" s="16">
        <f t="shared" si="15"/>
        <v>398532</v>
      </c>
    </row>
    <row r="710" spans="1:5" ht="11.25">
      <c r="A710" s="39">
        <v>42003</v>
      </c>
      <c r="B710" s="16" t="s">
        <v>438</v>
      </c>
      <c r="C710" s="16">
        <v>0</v>
      </c>
      <c r="D710" s="16">
        <v>8467930</v>
      </c>
      <c r="E710" s="16">
        <f t="shared" si="15"/>
        <v>8467930</v>
      </c>
    </row>
    <row r="711" spans="1:5" ht="11.25">
      <c r="A711" s="39">
        <v>42004</v>
      </c>
      <c r="B711" s="16" t="s">
        <v>543</v>
      </c>
      <c r="C711" s="16">
        <v>0</v>
      </c>
      <c r="D711" s="16">
        <v>0</v>
      </c>
      <c r="E711" s="16">
        <f aca="true" t="shared" si="16" ref="E711:E721">+C711+D711</f>
        <v>0</v>
      </c>
    </row>
    <row r="712" spans="1:5" ht="11.25">
      <c r="A712" s="39">
        <v>42008</v>
      </c>
      <c r="B712" s="16" t="s">
        <v>548</v>
      </c>
      <c r="C712" s="16">
        <v>0</v>
      </c>
      <c r="D712" s="16">
        <v>4016596</v>
      </c>
      <c r="E712" s="16">
        <f t="shared" si="16"/>
        <v>4016596</v>
      </c>
    </row>
    <row r="713" spans="1:5" ht="11.25">
      <c r="A713" s="39">
        <v>70000</v>
      </c>
      <c r="B713" s="4" t="s">
        <v>549</v>
      </c>
      <c r="C713" s="4">
        <v>0</v>
      </c>
      <c r="D713" s="4">
        <f>+D714</f>
        <v>-175462467</v>
      </c>
      <c r="E713" s="4">
        <f t="shared" si="16"/>
        <v>-175462467</v>
      </c>
    </row>
    <row r="714" spans="1:5" ht="11.25">
      <c r="A714" s="39">
        <v>70200</v>
      </c>
      <c r="B714" s="4" t="s">
        <v>550</v>
      </c>
      <c r="C714" s="4">
        <v>0</v>
      </c>
      <c r="D714" s="4">
        <f>+D715</f>
        <v>-175462467</v>
      </c>
      <c r="E714" s="4">
        <f t="shared" si="16"/>
        <v>-175462467</v>
      </c>
    </row>
    <row r="715" spans="1:5" ht="11.25">
      <c r="A715" s="39">
        <v>70202</v>
      </c>
      <c r="B715" s="16" t="s">
        <v>551</v>
      </c>
      <c r="C715" s="16">
        <v>0</v>
      </c>
      <c r="D715" s="16">
        <v>-175462467</v>
      </c>
      <c r="E715" s="16">
        <f t="shared" si="16"/>
        <v>-175462467</v>
      </c>
    </row>
    <row r="716" spans="1:5" ht="11.25">
      <c r="A716" s="39">
        <v>80000</v>
      </c>
      <c r="B716" s="4" t="s">
        <v>552</v>
      </c>
      <c r="C716" s="16">
        <v>0</v>
      </c>
      <c r="D716" s="4">
        <f>+D718</f>
        <v>49737544</v>
      </c>
      <c r="E716" s="4">
        <f t="shared" si="16"/>
        <v>49737544</v>
      </c>
    </row>
    <row r="717" spans="1:5" ht="11.25">
      <c r="A717" s="39">
        <v>80200</v>
      </c>
      <c r="B717" s="4" t="s">
        <v>550</v>
      </c>
      <c r="C717" s="4">
        <v>0</v>
      </c>
      <c r="D717" s="4">
        <f>+D718</f>
        <v>49737544</v>
      </c>
      <c r="E717" s="4">
        <f t="shared" si="16"/>
        <v>49737544</v>
      </c>
    </row>
    <row r="718" spans="1:5" ht="11.25">
      <c r="A718" s="39">
        <v>80202</v>
      </c>
      <c r="B718" s="16" t="s">
        <v>551</v>
      </c>
      <c r="C718" s="16">
        <v>0</v>
      </c>
      <c r="D718" s="16">
        <v>49737544</v>
      </c>
      <c r="E718" s="16">
        <f t="shared" si="16"/>
        <v>49737544</v>
      </c>
    </row>
    <row r="719" spans="1:5" ht="11.25">
      <c r="A719" s="39">
        <v>90000</v>
      </c>
      <c r="B719" s="4" t="s">
        <v>549</v>
      </c>
      <c r="C719" s="16">
        <v>0</v>
      </c>
      <c r="D719" s="4">
        <f>+D720</f>
        <v>125724923</v>
      </c>
      <c r="E719" s="4">
        <f t="shared" si="16"/>
        <v>125724923</v>
      </c>
    </row>
    <row r="720" spans="1:5" ht="11.25">
      <c r="A720" s="39">
        <v>90200</v>
      </c>
      <c r="B720" s="4" t="s">
        <v>550</v>
      </c>
      <c r="C720" s="4">
        <v>0</v>
      </c>
      <c r="D720" s="4">
        <f>+D721</f>
        <v>125724923</v>
      </c>
      <c r="E720" s="4">
        <f t="shared" si="16"/>
        <v>125724923</v>
      </c>
    </row>
    <row r="721" spans="1:5" ht="11.25">
      <c r="A721" s="39">
        <v>90202</v>
      </c>
      <c r="B721" s="16" t="s">
        <v>551</v>
      </c>
      <c r="C721" s="2">
        <v>0</v>
      </c>
      <c r="D721" s="16">
        <v>125724923</v>
      </c>
      <c r="E721" s="16">
        <f t="shared" si="16"/>
        <v>125724923</v>
      </c>
    </row>
    <row r="722" ht="11.25"/>
    <row r="723" ht="11.25"/>
    <row r="726" ht="11.25"/>
    <row r="727" spans="1:4" ht="11.25">
      <c r="A727" s="4" t="s">
        <v>553</v>
      </c>
      <c r="B727" s="41"/>
      <c r="D727" s="30" t="s">
        <v>554</v>
      </c>
    </row>
    <row r="728" spans="1:4" ht="11.25">
      <c r="A728" s="16" t="s">
        <v>555</v>
      </c>
      <c r="B728" s="16"/>
      <c r="D728" s="2" t="s">
        <v>556</v>
      </c>
    </row>
    <row r="729" spans="1:4" ht="11.25">
      <c r="A729" s="30" t="s">
        <v>2</v>
      </c>
      <c r="B729" s="16"/>
      <c r="C729" s="16"/>
      <c r="D729" s="2"/>
    </row>
    <row r="730" spans="1:4" ht="11.25">
      <c r="A730" s="30"/>
      <c r="B730" s="16"/>
      <c r="C730" s="16"/>
      <c r="D730" s="2"/>
    </row>
    <row r="731" spans="1:4" ht="11.25">
      <c r="A731" s="30"/>
      <c r="B731" s="16"/>
      <c r="C731" s="16"/>
      <c r="D731" s="2"/>
    </row>
    <row r="732" spans="1:4" ht="11.25">
      <c r="A732" s="30"/>
      <c r="B732" s="16"/>
      <c r="C732" s="16"/>
      <c r="D732" s="2"/>
    </row>
    <row r="733" spans="1:4" ht="11.25">
      <c r="A733" s="30" t="s">
        <v>557</v>
      </c>
      <c r="B733" s="16"/>
      <c r="C733" s="16"/>
      <c r="D733" s="2"/>
    </row>
    <row r="734" spans="1:4" ht="11.25">
      <c r="A734" s="2" t="s">
        <v>558</v>
      </c>
      <c r="B734" s="16"/>
      <c r="C734" s="16"/>
      <c r="D734" s="2"/>
    </row>
    <row r="735" spans="1:4" ht="11.25">
      <c r="A735" s="2" t="s">
        <v>559</v>
      </c>
      <c r="B735" s="16"/>
      <c r="C735" s="16"/>
      <c r="D735" s="2"/>
    </row>
    <row r="736" ht="11.25">
      <c r="A736" s="40"/>
    </row>
  </sheetData>
  <sheetProtection password="8D25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mcamelo</dc:creator>
  <cp:keywords/>
  <dc:description/>
  <cp:lastModifiedBy>mcamelo</cp:lastModifiedBy>
  <dcterms:created xsi:type="dcterms:W3CDTF">2008-09-15T22:03:59Z</dcterms:created>
  <dcterms:modified xsi:type="dcterms:W3CDTF">2008-09-16T16:49:43Z</dcterms:modified>
  <cp:category/>
  <cp:version/>
  <cp:contentType/>
  <cp:contentStatus/>
</cp:coreProperties>
</file>