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tabRatio="787" firstSheet="1" activeTab="1"/>
  </bookViews>
  <sheets>
    <sheet name="PLANTAS" sheetId="1" r:id="rId1"/>
    <sheet name="01AnaCost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LCarrillo</author>
  </authors>
  <commentList>
    <comment ref="E1" authorId="0">
      <text>
        <r>
          <rPr>
            <sz val="12"/>
            <color indexed="9"/>
            <rFont val="Tahoma"/>
            <family val="2"/>
          </rPr>
          <t>LCarrillo:</t>
        </r>
        <r>
          <rPr>
            <sz val="12"/>
            <rFont val="Tahoma"/>
            <family val="2"/>
          </rPr>
          <t>Escriba la vigencia.</t>
        </r>
      </text>
    </comment>
    <comment ref="F2" authorId="0">
      <text>
        <r>
          <rPr>
            <b/>
            <sz val="8"/>
            <color indexed="9"/>
            <rFont val="Tahoma"/>
            <family val="2"/>
          </rPr>
          <t xml:space="preserve">LCarrillo: </t>
        </r>
        <r>
          <rPr>
            <sz val="12"/>
            <rFont val="Tahoma"/>
            <family val="2"/>
          </rPr>
          <t>Nombre de la entidad territorial.</t>
        </r>
      </text>
    </comment>
    <comment ref="B5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6"/>
            <rFont val="Tahoma"/>
            <family val="2"/>
          </rPr>
          <t>Digite el Número de docentes  de aula más directivos docentes por grado.</t>
        </r>
        <r>
          <rPr>
            <sz val="16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16"/>
            <rFont val="Tahoma"/>
            <family val="2"/>
          </rPr>
          <t>Digite el Número de docentes  de aula más directivos docentes por grado.</t>
        </r>
      </text>
    </comment>
    <comment ref="C70" authorId="0">
      <text>
        <r>
          <rPr>
            <b/>
            <sz val="8"/>
            <color indexed="22"/>
            <rFont val="Tahoma"/>
            <family val="2"/>
          </rPr>
          <t>LCarrillo:</t>
        </r>
        <r>
          <rPr>
            <sz val="11"/>
            <rFont val="Tahoma"/>
            <family val="2"/>
          </rPr>
          <t xml:space="preserve">
Digite las asinganiones básicas correspondientes al  personal administrativo.</t>
        </r>
      </text>
    </comment>
    <comment ref="A33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12"/>
            <rFont val="Tahoma"/>
            <family val="2"/>
          </rPr>
          <t xml:space="preserve">
Digite el número de docentes con derecho al auxilio.</t>
        </r>
      </text>
    </comment>
    <comment ref="A63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12"/>
            <rFont val="Tahoma"/>
            <family val="2"/>
          </rPr>
          <t xml:space="preserve">
Digite el número de docentes con derecho al auxilio.</t>
        </r>
      </text>
    </comment>
  </commentList>
</comments>
</file>

<file path=xl/sharedStrings.xml><?xml version="1.0" encoding="utf-8"?>
<sst xmlns="http://schemas.openxmlformats.org/spreadsheetml/2006/main" count="569" uniqueCount="417">
  <si>
    <t xml:space="preserve">MINISTERIO DE EDUCACION </t>
  </si>
  <si>
    <t>CODIGOS</t>
  </si>
  <si>
    <t>DESCRIPCION</t>
  </si>
  <si>
    <t>01</t>
  </si>
  <si>
    <t>Sueldos</t>
  </si>
  <si>
    <t>03</t>
  </si>
  <si>
    <t>Incremento por Antigüedad</t>
  </si>
  <si>
    <t>1.1.1.</t>
  </si>
  <si>
    <t>SUELDOS PERSONAL DE NOMINA</t>
  </si>
  <si>
    <t>1.1.2.</t>
  </si>
  <si>
    <t>HORAS EXTRAS Y DIAS FESTIVOS</t>
  </si>
  <si>
    <t>1.1.3.</t>
  </si>
  <si>
    <t>INDEMNIZACION POR VACACIONES</t>
  </si>
  <si>
    <t>1.1.4.</t>
  </si>
  <si>
    <t>PRIMA TECNICA</t>
  </si>
  <si>
    <t>Subsidio o Prima de Alimentación</t>
  </si>
  <si>
    <t>02</t>
  </si>
  <si>
    <t>Auxilio de Transporte</t>
  </si>
  <si>
    <t>Bonificación por Servicios Prestados</t>
  </si>
  <si>
    <t>04</t>
  </si>
  <si>
    <t>Prima de Servicio</t>
  </si>
  <si>
    <t>Prima de Vacaciones</t>
  </si>
  <si>
    <t>Prima de Navidad</t>
  </si>
  <si>
    <t>Bonificación Especial de Recreación</t>
  </si>
  <si>
    <t>1.1.5.</t>
  </si>
  <si>
    <t>OTROS GASTOS POR SERVICIOS PERSONALES</t>
  </si>
  <si>
    <t>1.1.</t>
  </si>
  <si>
    <t>SERV. PERSONALES ASOC. A LA NOMINA</t>
  </si>
  <si>
    <t>CAJA DE COMPENSACION FAMILIAR</t>
  </si>
  <si>
    <t>APORTES CESANTIAS (Personal Admin)</t>
  </si>
  <si>
    <t>APORTES SALUD (Personal Admin)</t>
  </si>
  <si>
    <t>APORTES PENSION (Personal Admin)</t>
  </si>
  <si>
    <t>RIESGOS PROFESION. A.R.P. (Personal Admin.)</t>
  </si>
  <si>
    <t>1.3.1,</t>
  </si>
  <si>
    <t>CONTR.. INHEREN. A LA NOM. SEC. PRIVADO</t>
  </si>
  <si>
    <t>1.3.2.</t>
  </si>
  <si>
    <t>SERVICIO NAL DE APRENDIZAJE SENA</t>
  </si>
  <si>
    <t>INST. COL. DE BIENESTAR FAMILIAR ICBF</t>
  </si>
  <si>
    <t>ESC. INDUS. E INST. TECNICOS (Ley 21/82)</t>
  </si>
  <si>
    <t>ESC. SUPERIOR DE ADMIN. PUBLICA ESAP</t>
  </si>
  <si>
    <t>CONTR.. INHEREN. A LA NOM. SEC. PUBLICO</t>
  </si>
  <si>
    <t>1.3.</t>
  </si>
  <si>
    <t>TOTAL CONTRIBUCIONES INHERENTES A LA NOMINA</t>
  </si>
  <si>
    <t>1.</t>
  </si>
  <si>
    <t>2.1.3.</t>
  </si>
  <si>
    <t>DOTACION LEY 70/88</t>
  </si>
  <si>
    <t>Sobresueldos</t>
  </si>
  <si>
    <t>Auxilio de Movilización</t>
  </si>
  <si>
    <t>4.</t>
  </si>
  <si>
    <t>APORTES PATRONALES DEL PERSONAL DOCENTE (Sin situación de fondos)</t>
  </si>
  <si>
    <t>4.1.</t>
  </si>
  <si>
    <t xml:space="preserve">CESANTIAS </t>
  </si>
  <si>
    <t>4.2.</t>
  </si>
  <si>
    <t xml:space="preserve">PREVISION SOCIAL </t>
  </si>
  <si>
    <t>TOTAL PRESUPUESTO DEL S.G.P.</t>
  </si>
  <si>
    <t>1.3.3.</t>
  </si>
  <si>
    <t>APORTES PATRONALES DE ADMINISTRATIVOS</t>
  </si>
  <si>
    <t>1.1.1.1.</t>
  </si>
  <si>
    <t>1.1.1.2.</t>
  </si>
  <si>
    <t>ADMINISTRACION GENERAL</t>
  </si>
  <si>
    <t>1.1.5.1.</t>
  </si>
  <si>
    <t>1.1.5.2.</t>
  </si>
  <si>
    <t>1.1.5.3.</t>
  </si>
  <si>
    <t>1.1.5.4.</t>
  </si>
  <si>
    <t>1.1.5.5.</t>
  </si>
  <si>
    <t>1.1.5.6.</t>
  </si>
  <si>
    <t>1.1.5.8.</t>
  </si>
  <si>
    <t>1.3.1.1.</t>
  </si>
  <si>
    <t>1.3.2.1.</t>
  </si>
  <si>
    <t>1.3.2.2.</t>
  </si>
  <si>
    <t>1.3.2.3.</t>
  </si>
  <si>
    <t>1.3.2.4.</t>
  </si>
  <si>
    <t>1.3.3.1.</t>
  </si>
  <si>
    <t>1.3.3.2.</t>
  </si>
  <si>
    <t>1.3.3.3.</t>
  </si>
  <si>
    <t>1.3.3.4.</t>
  </si>
  <si>
    <t>1.1.1.3.</t>
  </si>
  <si>
    <t>1.1.5.7.</t>
  </si>
  <si>
    <t>1.1.5.9.</t>
  </si>
  <si>
    <t xml:space="preserve"> TOTAL GASTOS DEL PERSONAL ADMINISTRATIVO</t>
  </si>
  <si>
    <t>TOTAL</t>
  </si>
  <si>
    <t>meses</t>
  </si>
  <si>
    <t>GRADO</t>
  </si>
  <si>
    <t>Nº DE CARGOS</t>
  </si>
  <si>
    <t>PRIMA DE SERVICIO</t>
  </si>
  <si>
    <t>PRIMA DE VACACIONES</t>
  </si>
  <si>
    <t>PRIMA DE NAVIDAD</t>
  </si>
  <si>
    <t>BONIFICACION POR RECREACION</t>
  </si>
  <si>
    <t>SUBTOTAL SERVICIOS PERSONALES</t>
  </si>
  <si>
    <t>SENA</t>
  </si>
  <si>
    <t>ICBF</t>
  </si>
  <si>
    <t>ESCUELA E INSTITUTOS INDUSTRIALES Y TECNICAS</t>
  </si>
  <si>
    <t>ESAP</t>
  </si>
  <si>
    <t>SUBTOTAL CONTRIBUCION INHERENTES A LA NOMINA</t>
  </si>
  <si>
    <t>DOTACION LEY 70 DE 1989</t>
  </si>
  <si>
    <t>CESANTIAS</t>
  </si>
  <si>
    <t>PREVISION SOCIAL SALUD</t>
  </si>
  <si>
    <t>PREVISION SOCIAL PENSION</t>
  </si>
  <si>
    <t xml:space="preserve">ACCIDENTE DE TRABAJO Y RIESGO PROFESIONAL </t>
  </si>
  <si>
    <t>SUBTOTAL TRANSFERENCIAS LEY</t>
  </si>
  <si>
    <t>TOTAL SALARIO DEVENGADO EN EL AÑO</t>
  </si>
  <si>
    <t>NUMERO DE ADMINISTRATIVOS CON EL 50%</t>
  </si>
  <si>
    <t>NUMERO DE ADMINISTRATIVOS CON EL 40%</t>
  </si>
  <si>
    <t xml:space="preserve">aux. de transporte </t>
  </si>
  <si>
    <t>tope bonificacion servicios</t>
  </si>
  <si>
    <t>05</t>
  </si>
  <si>
    <t>06</t>
  </si>
  <si>
    <t>07</t>
  </si>
  <si>
    <t>docentes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</si>
  <si>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</si>
  <si>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</si>
  <si>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</si>
  <si>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</si>
  <si>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</si>
  <si>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</si>
  <si>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</si>
  <si>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</si>
  <si>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</si>
  <si>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</si>
  <si>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</si>
  <si>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</si>
  <si>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</si>
  <si>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</si>
  <si>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</si>
  <si>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</si>
  <si>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</si>
  <si>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</si>
  <si>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BACHILLER </t>
  </si>
  <si>
    <t xml:space="preserve">PROF.TECN </t>
  </si>
  <si>
    <t xml:space="preserve">PROF.UNIV. </t>
  </si>
  <si>
    <t>salario mínimo</t>
  </si>
  <si>
    <t>INSTR.IV-C</t>
  </si>
  <si>
    <t>Nº DE PLAZAS</t>
  </si>
  <si>
    <t>PRIMA DE  NAVIDAD</t>
  </si>
  <si>
    <t>ESC. E INSTIT. INDUSTRIALES Y TECNICAS</t>
  </si>
  <si>
    <t>SUBTOTAL CONTRIB. INHER. A LA NOMINA</t>
  </si>
  <si>
    <t>SUBTOTAL DOTACION LEY 70 DE 1989</t>
  </si>
  <si>
    <t>TOTAL DEVENGADO EN EL AÑO</t>
  </si>
  <si>
    <t>INSTR.III-B</t>
  </si>
  <si>
    <t>INSTR.I-II-A</t>
  </si>
  <si>
    <t>auxilio de movilización</t>
  </si>
  <si>
    <t>A</t>
  </si>
  <si>
    <t>B</t>
  </si>
  <si>
    <t>OP</t>
  </si>
  <si>
    <t>OS</t>
  </si>
  <si>
    <t>DO</t>
  </si>
  <si>
    <t>OS1</t>
  </si>
  <si>
    <t>TOTAL COSTOS SOBRESUELDOS DIRECTIVOS DOCENTES</t>
  </si>
  <si>
    <t>DOCENTES CON PRIMA EXTRAORDINARIA DEL 30% PRIMA DE CLIMA</t>
  </si>
  <si>
    <t>DOCENTES CON PRIAM EXTRAORDINARIA DEL 25% QUINQUENIO</t>
  </si>
  <si>
    <t>DOCENTES CON PRIMA EXTRAORDINARIA DEL 20% PRIMA MITAD AÑO</t>
  </si>
  <si>
    <t>DOCENTES CON PRIMA EXTRAORDINARIA DEL 10% PRIMA RURAL</t>
  </si>
  <si>
    <t>TOTAL DOCENTES CON PRIMA EXTRAORDINARIA EN %</t>
  </si>
  <si>
    <t>PRIMA TRABAJO $100.oo</t>
  </si>
  <si>
    <t>PRIMA DE GRADO $150.oo</t>
  </si>
  <si>
    <t>PRIMA DE POBLACION $360.oo</t>
  </si>
  <si>
    <t>PRIMA ESPECIAL $500.oo</t>
  </si>
  <si>
    <t>PRIMA DE EXCLUSIVIDAD $2100.oo</t>
  </si>
  <si>
    <t>PRIMA DE EXCLUSIVIDAD $2200.oo</t>
  </si>
  <si>
    <t>TOTAL DOCENTES CON PRIMAS EXTRAORDINARIAS FIJAS</t>
  </si>
  <si>
    <t>TOTAL DOCENTES CON PRIMAS EXTRAORDINARIAS EN % Y FIJAS</t>
  </si>
  <si>
    <t>ENTIDAD TERRITORIAL</t>
  </si>
  <si>
    <t>FINANCIADOS CON RECURSOS DEL Sistema General de Participaciones</t>
  </si>
  <si>
    <t>TOTAL COSTOS PROYECTADO MEN PLANTA PERSONAL DE LA ENTIDAD TERRITORIAL</t>
  </si>
  <si>
    <t xml:space="preserve">COSTO TOTAL    PERSONAL ADMINISTRATIVO  </t>
  </si>
  <si>
    <t>COSTO TOTAL (SISTEMA GENERAL DE PARTICIPACIONES)</t>
  </si>
  <si>
    <t xml:space="preserve">TOTAL    PRESUPUESTO   </t>
  </si>
  <si>
    <t>GASTOS ADMINISTRACION ESTABLECIMIENTOS EDUCATIVOS</t>
  </si>
  <si>
    <t>SUBTOTAL  PRESTACION DE SERVICIOS</t>
  </si>
  <si>
    <t>SUBTOTAL   APORTES PATRONALES DOCENTES</t>
  </si>
  <si>
    <t>TOTAL APORTES PATRONALES</t>
  </si>
  <si>
    <t>PREVISION SOCIAL S.G.P.</t>
  </si>
  <si>
    <t>TOTAL Sistema General de Participaciones</t>
  </si>
  <si>
    <t xml:space="preserve">SUELDO </t>
  </si>
  <si>
    <t>SOBRESUELDO</t>
  </si>
  <si>
    <t xml:space="preserve">PRIMA DE ALIMENTACION </t>
  </si>
  <si>
    <t>AUXILIO DE TRANSPORTE</t>
  </si>
  <si>
    <t xml:space="preserve">AUXILIO DE TRANSPORTE </t>
  </si>
  <si>
    <t>PRIMA TÉCNICA</t>
  </si>
  <si>
    <t>SUELDOS</t>
  </si>
  <si>
    <t>MATRIZ</t>
  </si>
  <si>
    <t>VALOR PRIMA TECNICA</t>
  </si>
  <si>
    <t>ESCALA DE SUELDOS</t>
  </si>
  <si>
    <t xml:space="preserve">SALARIO DE LOS ADMINISTRATIVOS DE LA EDUCACION </t>
  </si>
  <si>
    <t>TOTAL ADMINISTRATIVOS</t>
  </si>
  <si>
    <t>PRIMAS EXTRAORDINARIAS</t>
  </si>
  <si>
    <t>ASIGNACIÓN BÁSICA MENSUAL</t>
  </si>
  <si>
    <t>1A</t>
  </si>
  <si>
    <t>1B</t>
  </si>
  <si>
    <t>1C</t>
  </si>
  <si>
    <t>1D</t>
  </si>
  <si>
    <t>DOCENTES DECRETO 2277/79</t>
  </si>
  <si>
    <t>LBCA</t>
  </si>
  <si>
    <t>SALARIO DE LOS DOCENTES DECRETO 1278/2002</t>
  </si>
  <si>
    <t>Año</t>
  </si>
  <si>
    <t>Valor total de la cotización%</t>
  </si>
  <si>
    <t>Empleador%</t>
  </si>
  <si>
    <t>Docente%</t>
  </si>
  <si>
    <t>S G P</t>
  </si>
  <si>
    <t>M E N</t>
  </si>
  <si>
    <t>SUBTOTAL APORTES PATRONALES S.G.P.</t>
  </si>
  <si>
    <t>SOBRESUELDOS DE LOS DIRECTIVOS DOCENTES DECRETO 1278/2002</t>
  </si>
  <si>
    <t>Aportes Patronales Previsión Social, Salud y Pensión Docentes</t>
  </si>
  <si>
    <t>Empleado%</t>
  </si>
  <si>
    <t>Cotización</t>
  </si>
  <si>
    <t>BONIFICACION POR SERVICIOS PRESTADOS</t>
  </si>
  <si>
    <t>VIGENCIA:</t>
  </si>
  <si>
    <t>ENTIDAD TERRITORIAL:</t>
  </si>
  <si>
    <t>GASTOS DEL PERSONAL DOCENTE DECRETO 2277/79</t>
  </si>
  <si>
    <t>COSTO TOTAL DEL PRESONAL DOCENTE DECRETO 2277/79</t>
  </si>
  <si>
    <t>GASTOS DEL PERSONAL DOCENTE DECRETO 1278/02</t>
  </si>
  <si>
    <t>COSTO TOTAL DEL PRESONAL DOCENTE DECRETO 1278/02</t>
  </si>
  <si>
    <t xml:space="preserve"> TOTAL GASTOS DEL PERSONAL</t>
  </si>
  <si>
    <t>COSTO TOTAL SISTEMA GENERAL DE PARTICIPACIONES</t>
  </si>
  <si>
    <t>MINISTERIO DE EDUCACION NACIONAL</t>
  </si>
  <si>
    <t>Primas Extraordinarias</t>
  </si>
  <si>
    <t>GASTOS DE PERSONAL DOCENTE DECRETO 2277/79</t>
  </si>
  <si>
    <t>RESUMEN POR RUBROS</t>
  </si>
  <si>
    <t>COSTO TOTAL  PERSONAL DOCENTE Y DIRECTIVO DOCENTE DECRETO 2277/79</t>
  </si>
  <si>
    <t>COSTO TOTAL  PERSONAL DOCENTE Y DIRECTIVO DOCENTE DECRETO 1278/02</t>
  </si>
  <si>
    <t>DETALLE DEL PERSONAL DOCENTE Y DIRECTIVO DOCENTE DECRETO 2277/79</t>
  </si>
  <si>
    <t>CARGOS</t>
  </si>
  <si>
    <t>DETALLE DEL PERSONAL DIRECTIVO DOCENTE DECRETO 1278/02</t>
  </si>
  <si>
    <t>TOTAL DIRECTIVOS</t>
  </si>
  <si>
    <t>DOCENTES DECRETO 1278/02</t>
  </si>
  <si>
    <t>NORMALISTAS SUPERIORES</t>
  </si>
  <si>
    <t>PROFESIONALES Y LICENCIADOS</t>
  </si>
  <si>
    <t>MAESTRÍAS Y DOCTORADOS</t>
  </si>
  <si>
    <t>OFICINA ASESORA DE PLANEACIÓN Y FINANZAS</t>
  </si>
  <si>
    <t xml:space="preserve">FINANCIADA CON RECURSOS DEL Sistema General de Participaciones </t>
  </si>
  <si>
    <t>AnaDoc</t>
  </si>
  <si>
    <t>SOBRESUELDOS DE LOS DOCENTES Y DIRECTIVOS DOCENTES DECRETO 2277/79</t>
  </si>
  <si>
    <t>PROYECCIÓN ANUAL</t>
  </si>
  <si>
    <t xml:space="preserve">VIGENCIA </t>
  </si>
  <si>
    <t>01AnaCostos</t>
  </si>
  <si>
    <t>SUBTOTAL DOCENTES Dec. 2277/79</t>
  </si>
  <si>
    <t>SUBTOTAL DIRECTIVOS DOCENTES Dec. 2277/79</t>
  </si>
  <si>
    <t>TOTAL PLANTA DOCENTE Dec. 2277/79</t>
  </si>
  <si>
    <t>COSTO TOTAL DOCENTES CON PRIMAS EXTRAORDINARIAS FIJAS</t>
  </si>
  <si>
    <t>DOCENTES CON SOBRESUELDO DEL 15% Presscolar antes del 23 de febrero /84</t>
  </si>
  <si>
    <t>ANÁLISIS DE PLANTA</t>
  </si>
  <si>
    <t>PLANTA VIABILIZADA</t>
  </si>
  <si>
    <t>PLAZAS DOCENTES</t>
  </si>
  <si>
    <t>CARGOS ADMINISTRATIVOS</t>
  </si>
  <si>
    <t xml:space="preserve">PLANTA PRESENTADA POR LA ENTIDAD TERRITORIAL </t>
  </si>
  <si>
    <t>DIFERENCIA</t>
  </si>
  <si>
    <t>DOCENTES PREESCOLAR 15% NOMBR ANTES DEL 23/02/84</t>
  </si>
  <si>
    <t>TOTAL   DE DIRECTIVOS DOCENTES</t>
  </si>
  <si>
    <t xml:space="preserve">Nº DE   CON SOBRESUELDO DEL 15% Presscolar </t>
  </si>
  <si>
    <t>TOTAL   DOCENTES Y DIRECTIVOS DOCENTES</t>
  </si>
  <si>
    <t>Nº DE  DOCENTES CON PRIMA EXTRAORDINARIA DEL 50% DECENIO</t>
  </si>
  <si>
    <t>COSTO DOCENTES CON PRIMA EXTRAORDINARIA DEL 50% DECENIO</t>
  </si>
  <si>
    <t>Nº DE  DOCENTES CON PRIMA EXTRAORDINARIA DEL 30% PRIMA DE CLIMA</t>
  </si>
  <si>
    <t>Nº DE  DOCENTES CON PRIAM EXTRAORDINARIA DEL 25% QUINQUENIO</t>
  </si>
  <si>
    <t>Nº DE DOCENTES CON PRIMA EXTRAORDINARIA DEL 10% PRIMA RURAL</t>
  </si>
  <si>
    <t>Nº DE DOCENTES PRIMA TRABAJO $100.oo</t>
  </si>
  <si>
    <t>Nº DE DOCENTES PRIMA DE GRADO $150.oo</t>
  </si>
  <si>
    <t>Nº DE DOCENTES PRIMA DE POBLACION $360.oo</t>
  </si>
  <si>
    <t>Nº DE DOCENTES PRIMA ESPECIAL $500.oo</t>
  </si>
  <si>
    <t>Nº DE DOCENTES PRIMA DE EXCLUSIVIDAD $2100.oo</t>
  </si>
  <si>
    <t>Nº DE DOCENTES PRIMA DE EXCLUSIVIDAD $2200.oo</t>
  </si>
  <si>
    <t>DIRECTIVOS CON SOBRESUELDO DE 35%</t>
  </si>
  <si>
    <t>DIRECTIVOS CON SOBRESUELDO DE 30%</t>
  </si>
  <si>
    <t>DIRECTIVOS CON SOBRESUELDO DE 25%</t>
  </si>
  <si>
    <t>DIRECTIVOS CON SOBRESUELDO DE 20%</t>
  </si>
  <si>
    <t>DIRECTIVOS CON SOBRESUELDO DE 10%</t>
  </si>
  <si>
    <t>COSTOS DE PERSONAL</t>
  </si>
  <si>
    <t>3DM</t>
  </si>
  <si>
    <t>3DD</t>
  </si>
  <si>
    <t>SALARIO DE LOS DOCENTES DECRETO 2277/79</t>
  </si>
  <si>
    <t xml:space="preserve">Nº DE  DOCENTES CON PRIMA EXTRAORDINARIA DEL 20% </t>
  </si>
  <si>
    <t>Oficina Asesora de Planeación y Finanzas</t>
  </si>
  <si>
    <t>clima calido Hombres</t>
  </si>
  <si>
    <t>clima frio Mujeres</t>
  </si>
  <si>
    <t>clima frio Hombres</t>
  </si>
  <si>
    <t>Lab Acad</t>
  </si>
  <si>
    <t>Empleador% Pensión</t>
  </si>
  <si>
    <t>A partir del 1° de enero del año 2004 la cotización se incrementará en un uno por ciento (1%) sobre el ingreso base de cotización. Adicionalmente, a partir del 1° de enero del año 2005 la cotización se incrementará en medio por ciento (0.5%) y otro medio punto (0.5%) en el año 2006. A partir del 1° de enero del año 2008, el Gobierno Nacional podrá incrementar en un (1%) punto adicional la cotización por una sola vez, siempre y cuando el crecimiento del producto interno bruto sea igual o superior al 4% en promedio durante los dos (2) años anteriores.</t>
  </si>
  <si>
    <t>Aportes Patronales Previsión Social, Salud y Pensión Administrativos Art 20 Ley 797/2003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</si>
  <si>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</si>
  <si>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</si>
  <si>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</si>
  <si>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</si>
  <si>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</si>
  <si>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</si>
  <si>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</si>
  <si>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</si>
  <si>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</si>
  <si>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</si>
  <si>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</si>
  <si>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</si>
  <si>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</si>
  <si>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</si>
  <si>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</si>
  <si>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</si>
  <si>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</si>
  <si>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</si>
  <si>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</si>
  <si>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</si>
  <si>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</si>
  <si>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</si>
  <si>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</si>
  <si>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</si>
  <si>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tope alimenta Doc</t>
  </si>
  <si>
    <t>tope Alimenta Adm</t>
  </si>
  <si>
    <t>prima de alimentación Doc y Adm</t>
  </si>
  <si>
    <t>dot, clima Docentes</t>
  </si>
  <si>
    <t>dot, clima Adm</t>
  </si>
  <si>
    <t>35%</t>
  </si>
  <si>
    <t>30%</t>
  </si>
  <si>
    <t>15% Preescolar</t>
  </si>
  <si>
    <t xml:space="preserve">LUIS BERNARDO CARRILLO ÁLVAREZ </t>
  </si>
  <si>
    <t>GRADO
NIVEL SALARIAL</t>
  </si>
  <si>
    <t>Ley 1122/07 "a partir del primero (1°) de enero del año 2007 la cotización al Régimen Contributivo de Salud será... Las cotizaciones que hoy tienen para salud los regímenes especiales y de excepción se incrementarán en cero punto cinco por ciento (0,5%), a cargo del empleador.</t>
  </si>
  <si>
    <t>APORTES PREVISION SOCIAL OTROS RECURSOS MEN  LEY 797/2003</t>
  </si>
  <si>
    <t>Rectores Escuelas Normales</t>
  </si>
  <si>
    <t>Rectores Instituciones educativas B completa</t>
  </si>
  <si>
    <t>Rectores Instituciones educativas PBM completos, solo M completa</t>
  </si>
  <si>
    <t>Rectores Instituciones educativas M completa &lt;600</t>
  </si>
  <si>
    <t>Director establecimientos educativos rurales BP&gt;=4grupos y con carga académica en un grupo</t>
  </si>
  <si>
    <t>Sobresueldo</t>
  </si>
  <si>
    <t>2 jornadas &lt;2500</t>
  </si>
  <si>
    <t>2 jornadas &gt;2500</t>
  </si>
  <si>
    <t>Sumatoria</t>
  </si>
  <si>
    <t>3 jornadas&lt;2500</t>
  </si>
  <si>
    <t>sumatoria</t>
  </si>
  <si>
    <t>3 jornadas&gt;2500</t>
  </si>
  <si>
    <t xml:space="preserve">Nº Directivos Docentes  
             30% </t>
  </si>
  <si>
    <t xml:space="preserve">Nº Directivos Docentes 
             25% </t>
  </si>
  <si>
    <t>COSTO DE LOS RECTORES CON RECONOCIMIENTO POR CALIDAD Y PERMANENCIA.
100% Asig. Básica Mensual</t>
  </si>
  <si>
    <t>Nº RECTORES CON RECONOCIMIENTO POR CALIDAD Y PERMANENCIA.
100% Asig. Básica Mensual</t>
  </si>
  <si>
    <t>COSTO DE LOS DIRECTORES DE CASD SOBRESUELDO DEL 
             18%</t>
  </si>
  <si>
    <t xml:space="preserve">COSTO DE LOS DIRECTIVOS DOCENTES CON SOBRESUELDO DEL 
             20% </t>
  </si>
  <si>
    <t>Nº De Rectores 
          60%</t>
  </si>
  <si>
    <t>COSTO DE LOS RECTORES CON SOBRESUELDO DEL 
             60%.</t>
  </si>
  <si>
    <t>Nº De Rectores 
         55%</t>
  </si>
  <si>
    <t>COSTO DE LOS RECTORES CON SOBRESUELDO DEL 
             55%.</t>
  </si>
  <si>
    <t>Nº De Rectores 
         50%</t>
  </si>
  <si>
    <t>COSTO DE LOS RECTORES CON SOBRESUELDO DEL 
            50%.</t>
  </si>
  <si>
    <t>Nº De Rectores 
         45%</t>
  </si>
  <si>
    <t>COSTO DE LOS RECTORES CON SOBRESUELDO DEL 
            45%.</t>
  </si>
  <si>
    <t>Nº de Supervisores y Rectores 
         40%</t>
  </si>
  <si>
    <t xml:space="preserve">COSTO DE LOS DIRECTIVOS DOCENTES (Supervisores y Rectores) CON SOBRESUELDO DEL 
            40% </t>
  </si>
  <si>
    <t>Nº De Directores de Núcleo y Rectores  
            35%</t>
  </si>
  <si>
    <t>COSTO DE LOS DIRECTIVOS DOCENTES CON SOBRESUELDO DEL 
            35%</t>
  </si>
  <si>
    <t>COSTO DE LOS DIRECTIVOS DOCENTES CON SOBRESUELDO DEL 
             30%</t>
  </si>
  <si>
    <t xml:space="preserve">COSTO DE LOS DIRECTIVOS DOCENTES CON SOBRESUELDO DEL 
            25% </t>
  </si>
  <si>
    <t xml:space="preserve">Nº de Directivos Docentes con Sobresueldo del 
          20% </t>
  </si>
  <si>
    <t xml:space="preserve">Nº de Directores de CASD 
           18% </t>
  </si>
  <si>
    <t>Nº De Directores rurales con básica primaria mínimo 4 grupos CON SOBRESUELDO DEL 
           10%</t>
  </si>
  <si>
    <t xml:space="preserve">COSTO DE LOS DIRECTIVOS DOCENTES CON SOBRESUELDO DEL 
            10% </t>
  </si>
  <si>
    <r>
      <t xml:space="preserve">COSTO DE LOS DIRECTIVOS DOCENTES CON SOBRESUELDO DEL 
             </t>
    </r>
    <r>
      <rPr>
        <b/>
        <sz val="18"/>
        <color indexed="63"/>
        <rFont val="Helv"/>
        <family val="0"/>
      </rPr>
      <t>55%</t>
    </r>
  </si>
  <si>
    <r>
      <t xml:space="preserve">Nº DE DIRECTIVOS DOCENTES SOBRESUELDO DEL 
        </t>
    </r>
    <r>
      <rPr>
        <b/>
        <sz val="16"/>
        <color indexed="63"/>
        <rFont val="Helv"/>
        <family val="0"/>
      </rPr>
      <t xml:space="preserve"> </t>
    </r>
    <r>
      <rPr>
        <b/>
        <sz val="18"/>
        <color indexed="63"/>
        <rFont val="Helv"/>
        <family val="0"/>
      </rPr>
      <t>55%</t>
    </r>
  </si>
  <si>
    <r>
      <t xml:space="preserve">COSTO DE LOS DIRECTIVOS DOCENTES CON SOBRESUELDO DEL 
            </t>
    </r>
    <r>
      <rPr>
        <b/>
        <sz val="18"/>
        <color indexed="63"/>
        <rFont val="Helv"/>
        <family val="0"/>
      </rPr>
      <t>60%</t>
    </r>
  </si>
  <si>
    <r>
      <t xml:space="preserve">Nº DE DIRECTIVOS DOCENTES SOBRESUELDO DEL 
        </t>
    </r>
    <r>
      <rPr>
        <b/>
        <sz val="18"/>
        <color indexed="63"/>
        <rFont val="Helv"/>
        <family val="0"/>
      </rPr>
      <t xml:space="preserve"> 60%</t>
    </r>
  </si>
  <si>
    <r>
      <t xml:space="preserve">Nº DE DIRECTIVOS DOCENTES SOBRESUELDO DEL 
        </t>
    </r>
    <r>
      <rPr>
        <b/>
        <sz val="16"/>
        <color indexed="63"/>
        <rFont val="Helv"/>
        <family val="0"/>
      </rPr>
      <t xml:space="preserve"> </t>
    </r>
    <r>
      <rPr>
        <b/>
        <sz val="18"/>
        <color indexed="63"/>
        <rFont val="Helv"/>
        <family val="0"/>
      </rPr>
      <t>50%</t>
    </r>
  </si>
  <si>
    <r>
      <t xml:space="preserve">COSTO DE LOS DIRECTIVOS DOCENTES CON SOBRESUELDO DEL 
            </t>
    </r>
    <r>
      <rPr>
        <b/>
        <sz val="18"/>
        <color indexed="63"/>
        <rFont val="Helv"/>
        <family val="0"/>
      </rPr>
      <t>50%</t>
    </r>
  </si>
  <si>
    <r>
      <t xml:space="preserve">Nº DE DIRECTIVOS DOCENTES SOBRESUELDO DEL 
        </t>
    </r>
    <r>
      <rPr>
        <b/>
        <sz val="16"/>
        <color indexed="63"/>
        <rFont val="Helv"/>
        <family val="0"/>
      </rPr>
      <t xml:space="preserve"> 4</t>
    </r>
    <r>
      <rPr>
        <b/>
        <sz val="18"/>
        <color indexed="63"/>
        <rFont val="Helv"/>
        <family val="0"/>
      </rPr>
      <t>5%</t>
    </r>
  </si>
  <si>
    <r>
      <t xml:space="preserve">COSTO DE LOS DIRECTIVOS DOCENTES CON SOBRESUELDO DEL 
               </t>
    </r>
    <r>
      <rPr>
        <b/>
        <sz val="18"/>
        <color indexed="63"/>
        <rFont val="Helv"/>
        <family val="0"/>
      </rPr>
      <t>35%</t>
    </r>
  </si>
  <si>
    <r>
      <t xml:space="preserve">COSTO DE LOS DIRECTIVOS DOCENTES CON SOBRESUELDO DEL 
               </t>
    </r>
    <r>
      <rPr>
        <b/>
        <sz val="18"/>
        <color indexed="63"/>
        <rFont val="Helv"/>
        <family val="0"/>
      </rPr>
      <t>45%</t>
    </r>
  </si>
  <si>
    <r>
      <t xml:space="preserve">Nº DE DIRECTIVOS DOCENTES SOBRESUELDO DEL 
        </t>
    </r>
    <r>
      <rPr>
        <b/>
        <sz val="16"/>
        <color indexed="63"/>
        <rFont val="Helv"/>
        <family val="0"/>
      </rPr>
      <t xml:space="preserve"> 4</t>
    </r>
    <r>
      <rPr>
        <b/>
        <sz val="18"/>
        <color indexed="63"/>
        <rFont val="Helv"/>
        <family val="0"/>
      </rPr>
      <t>0%</t>
    </r>
  </si>
  <si>
    <r>
      <t xml:space="preserve">COSTO DE LOS DIRECTIVOS DOCENTES CON SOBRESUELDO DEL  
            </t>
    </r>
    <r>
      <rPr>
        <b/>
        <sz val="18"/>
        <color indexed="63"/>
        <rFont val="Helv"/>
        <family val="0"/>
      </rPr>
      <t>40%</t>
    </r>
  </si>
  <si>
    <r>
      <t xml:space="preserve">Nº DE DIRECTIVOS DOCENTES SOBRESUELDO DEL 
        </t>
    </r>
    <r>
      <rPr>
        <b/>
        <sz val="16"/>
        <color indexed="63"/>
        <rFont val="Helv"/>
        <family val="0"/>
      </rPr>
      <t xml:space="preserve"> 35</t>
    </r>
    <r>
      <rPr>
        <b/>
        <sz val="18"/>
        <color indexed="63"/>
        <rFont val="Helv"/>
        <family val="0"/>
      </rPr>
      <t>%</t>
    </r>
  </si>
  <si>
    <r>
      <t xml:space="preserve">Nº DE DIRECTIVOS DOCENTES CON SOBRESUELDO DEL 
             </t>
    </r>
    <r>
      <rPr>
        <b/>
        <sz val="18"/>
        <color indexed="63"/>
        <rFont val="Helv"/>
        <family val="0"/>
      </rPr>
      <t>30%</t>
    </r>
  </si>
  <si>
    <r>
      <t xml:space="preserve">COSTO DE LOS DIRECTIVOS DOCENTES CON SOBRESUELDO DEL 
          </t>
    </r>
    <r>
      <rPr>
        <b/>
        <sz val="18"/>
        <color indexed="63"/>
        <rFont val="Helv"/>
        <family val="0"/>
      </rPr>
      <t>30%</t>
    </r>
  </si>
  <si>
    <r>
      <t xml:space="preserve">Nº DE DIRECTIVOS DOCENTES CON SOBRESUELDO DEL 
           </t>
    </r>
    <r>
      <rPr>
        <b/>
        <sz val="18"/>
        <color indexed="63"/>
        <rFont val="Helv"/>
        <family val="0"/>
      </rPr>
      <t>20%</t>
    </r>
  </si>
  <si>
    <r>
      <t xml:space="preserve">COSTO DE LOS DIRECTIVOS DOCENTES CON SOBRESUELDO DEL 
          </t>
    </r>
    <r>
      <rPr>
        <b/>
        <sz val="18"/>
        <color indexed="63"/>
        <rFont val="Helv"/>
        <family val="0"/>
      </rPr>
      <t>20%</t>
    </r>
  </si>
  <si>
    <r>
      <t xml:space="preserve">Nº DE DIRECTIVOS DOCENTES CON SOBRESUELDO DEL 
           </t>
    </r>
    <r>
      <rPr>
        <b/>
        <sz val="18"/>
        <color indexed="63"/>
        <rFont val="Helv"/>
        <family val="0"/>
      </rPr>
      <t>25%</t>
    </r>
  </si>
  <si>
    <r>
      <t xml:space="preserve">COSTO DE LOS DIRECTIVOS DOCENTES CON SOBRESUELDO DEL 
          </t>
    </r>
    <r>
      <rPr>
        <b/>
        <sz val="18"/>
        <color indexed="63"/>
        <rFont val="Helv"/>
        <family val="0"/>
      </rPr>
      <t>25%</t>
    </r>
  </si>
  <si>
    <r>
      <t xml:space="preserve">Nº DE DIRECTIVOS DOCENTES Directores de CER
              </t>
    </r>
    <r>
      <rPr>
        <b/>
        <sz val="18"/>
        <color indexed="63"/>
        <rFont val="Helv"/>
        <family val="0"/>
      </rPr>
      <t>10%</t>
    </r>
  </si>
  <si>
    <r>
      <t xml:space="preserve">COSTO DE LOS DIRECTIVOS DOCENTES CON SOBRESUELDO DEL 
           </t>
    </r>
    <r>
      <rPr>
        <b/>
        <sz val="18"/>
        <color indexed="63"/>
        <rFont val="Helv"/>
        <family val="0"/>
      </rPr>
      <t>10%</t>
    </r>
  </si>
  <si>
    <t>AnaAdm</t>
  </si>
  <si>
    <t>TOTAL DIRECTIVOS DOCENTES</t>
  </si>
  <si>
    <t>COSTO TOTAL DOCENTES CON PRIMAS EXTRAORDINARIAS EN %</t>
  </si>
  <si>
    <t>COSTO TOTAL DOCENTES CON PRIMAS EXTRAORDINARIAS EN % Y FIJAS</t>
  </si>
  <si>
    <t>COSTO TOTAL SOBRESUELDOS DE DOCENTES Y DIRECTIVOS DOCENTES</t>
  </si>
  <si>
    <t>COSTO TOTAL  SOBRESUELDOS DIRECTIVOS DOCENTES</t>
  </si>
  <si>
    <t>RECTORES CON SOBRESUELDO DE 100% (Permanencia_Calidad)</t>
  </si>
  <si>
    <t xml:space="preserve">RECTORES CON SOBRESUELDO DE 60% </t>
  </si>
  <si>
    <t xml:space="preserve">RECTORES CON SOBRESUELDO DE 55% </t>
  </si>
  <si>
    <t xml:space="preserve">RECTORES CON SOBRESUELDO DE 50% </t>
  </si>
  <si>
    <t xml:space="preserve">RECTORES CON SOBRESUELDO DE 45% </t>
  </si>
  <si>
    <t>DIRECTIVOS CON SOBRESUELDO DE 40%</t>
  </si>
  <si>
    <t>DIRECTIVOS CON SOBRESUELDO DE 18%</t>
  </si>
  <si>
    <t>Nº DE DOCENTES PRIMA DE GRADO $120.oo</t>
  </si>
  <si>
    <t>PRIMA DE GRADO $120.oo</t>
  </si>
  <si>
    <r>
      <t xml:space="preserve">Nota: Este es un instrumento de cálculo de costos, </t>
    </r>
    <r>
      <rPr>
        <b/>
        <sz val="14"/>
        <rFont val="Arial"/>
        <family val="0"/>
      </rPr>
      <t xml:space="preserve">NO </t>
    </r>
    <r>
      <rPr>
        <sz val="14"/>
        <rFont val="Arial"/>
        <family val="0"/>
      </rPr>
      <t>debe ser utilizado para calcular valor de nóminas.</t>
    </r>
  </si>
  <si>
    <t>Morro Pelao</t>
  </si>
  <si>
    <t>aumento salario mínimo</t>
  </si>
  <si>
    <t>2A SE</t>
  </si>
  <si>
    <t>2A CE</t>
  </si>
  <si>
    <t>2B SE</t>
  </si>
  <si>
    <t>2B CE</t>
  </si>
  <si>
    <t>2C SE</t>
  </si>
  <si>
    <t>2C CE</t>
  </si>
  <si>
    <t>2D SE</t>
  </si>
  <si>
    <t>2D CE</t>
  </si>
  <si>
    <t>* SE sin especialización, CE con especialización, M con maestría, D con doctorado.</t>
  </si>
  <si>
    <t>3A M</t>
  </si>
  <si>
    <t>3A D</t>
  </si>
  <si>
    <t>3B M</t>
  </si>
  <si>
    <t>3B D</t>
  </si>
  <si>
    <t>3C M</t>
  </si>
  <si>
    <t>3C D</t>
  </si>
  <si>
    <t>Total Docentes</t>
  </si>
  <si>
    <t>Etnoeducadores</t>
  </si>
  <si>
    <t>APORTES PREVISION SOCIAL OTROS RECURSOS Ministerio de Educación Nacional</t>
  </si>
  <si>
    <t>2A</t>
  </si>
  <si>
    <t>2B</t>
  </si>
  <si>
    <t>2A  E</t>
  </si>
  <si>
    <t>2B  E</t>
  </si>
  <si>
    <t>2C</t>
  </si>
  <si>
    <t>2C  E</t>
  </si>
  <si>
    <t>2D</t>
  </si>
  <si>
    <t>2D  E</t>
  </si>
  <si>
    <t>3D M</t>
  </si>
  <si>
    <t>3D D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</si>
</sst>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0.000000"/>
    <numFmt numFmtId="174" formatCode="_-* #,##0\ _P_t_s_-;\-* #,##0\ _P_t_s_-;_-* &quot;-&quot;\ _P_t_s_-;_-@_-"/>
    <numFmt numFmtId="175" formatCode="_(* #,##0_);_(* \(#,##0\);_(* &quot;-&quot;_);_(@_)"/>
    <numFmt numFmtId="176" formatCode="#,##0.0000000000"/>
    <numFmt numFmtId="177" formatCode="0.0%"/>
    <numFmt numFmtId="178" formatCode="#,##0.0000"/>
    <numFmt numFmtId="179" formatCode="#,##0.000000"/>
    <numFmt numFmtId="180" formatCode="0.000"/>
    <numFmt numFmtId="181" formatCode="#,##0.0"/>
    <numFmt numFmtId="182" formatCode="_(&quot;N$&quot;* #,##0.00_);_(&quot;N$&quot;* \(#,##0.00\);_(&quot;N$&quot;* &quot;-&quot;??_);_(@_)"/>
    <numFmt numFmtId="183" formatCode="#,##0.000"/>
    <numFmt numFmtId="184" formatCode="#,##0.00000"/>
    <numFmt numFmtId="185" formatCode="_ * #,##0.0_ ;_ * \-#,##0.0_ ;_ * &quot;-&quot;??_ ;_ @_ "/>
    <numFmt numFmtId="186" formatCode="_ * #,##0_ ;_ * \-#,##0_ ;_ * &quot;-&quot;??_ ;_ @_ 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0.000%"/>
    <numFmt numFmtId="194" formatCode="0.0000%"/>
    <numFmt numFmtId="195" formatCode="0.00000%"/>
    <numFmt numFmtId="196" formatCode="0.000000%"/>
    <numFmt numFmtId="197" formatCode="_ * #,##0.000000_ ;_ * \-#,##0.000000_ ;_ * &quot;-&quot;??_ ;_ @_ "/>
    <numFmt numFmtId="198" formatCode="_ * #,##0.000_ ;_ * \-#,##0.000_ ;_ * &quot;-&quot;???_ ;_ @_ "/>
    <numFmt numFmtId="199" formatCode="_ * #,##0.0000_ ;_ * \-#,##0.0000_ ;_ * &quot;-&quot;????_ ;_ @_ "/>
    <numFmt numFmtId="200" formatCode="0.0"/>
    <numFmt numFmtId="201" formatCode="[$€-2]\ #,##0.00_);[Red]\([$€-2]\ #,##0.00\)"/>
  </numFmts>
  <fonts count="56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11"/>
      <name val="Helv"/>
      <family val="0"/>
    </font>
    <font>
      <sz val="12"/>
      <name val="Arial"/>
      <family val="0"/>
    </font>
    <font>
      <b/>
      <u val="single"/>
      <sz val="11"/>
      <name val="Helv"/>
      <family val="0"/>
    </font>
    <font>
      <b/>
      <u val="single"/>
      <sz val="10"/>
      <name val="Helv"/>
      <family val="0"/>
    </font>
    <font>
      <b/>
      <sz val="11"/>
      <name val="Arial"/>
      <family val="2"/>
    </font>
    <font>
      <u val="single"/>
      <sz val="11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b/>
      <sz val="9"/>
      <color indexed="9"/>
      <name val="Helv"/>
      <family val="0"/>
    </font>
    <font>
      <sz val="10"/>
      <color indexed="9"/>
      <name val="Arial"/>
      <family val="2"/>
    </font>
    <font>
      <b/>
      <sz val="20"/>
      <name val="Arial"/>
      <family val="2"/>
    </font>
    <font>
      <b/>
      <sz val="8"/>
      <name val="Tahoma"/>
      <family val="0"/>
    </font>
    <font>
      <b/>
      <sz val="8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indexed="9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2"/>
      <name val="Arial Narrow"/>
      <family val="2"/>
    </font>
    <font>
      <sz val="10"/>
      <color indexed="10"/>
      <name val="Arial"/>
      <family val="2"/>
    </font>
    <font>
      <b/>
      <sz val="8"/>
      <color indexed="22"/>
      <name val="Tahoma"/>
      <family val="2"/>
    </font>
    <font>
      <sz val="10"/>
      <color indexed="63"/>
      <name val="Arial"/>
      <family val="0"/>
    </font>
    <font>
      <b/>
      <u val="single"/>
      <sz val="12"/>
      <color indexed="63"/>
      <name val="Arial"/>
      <family val="0"/>
    </font>
    <font>
      <b/>
      <sz val="10"/>
      <color indexed="63"/>
      <name val="Arial"/>
      <family val="2"/>
    </font>
    <font>
      <b/>
      <sz val="12"/>
      <color indexed="63"/>
      <name val="Helv"/>
      <family val="0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63"/>
      <name val="Helv"/>
      <family val="0"/>
    </font>
    <font>
      <b/>
      <sz val="16"/>
      <color indexed="63"/>
      <name val="Helv"/>
      <family val="0"/>
    </font>
    <font>
      <b/>
      <sz val="18"/>
      <color indexed="63"/>
      <name val="Helv"/>
      <family val="0"/>
    </font>
    <font>
      <sz val="9"/>
      <color indexed="63"/>
      <name val="Helv"/>
      <family val="0"/>
    </font>
    <font>
      <b/>
      <sz val="10"/>
      <color indexed="9"/>
      <name val="Arial"/>
      <family val="2"/>
    </font>
    <font>
      <sz val="11"/>
      <color indexed="63"/>
      <name val="Helv"/>
      <family val="0"/>
    </font>
    <font>
      <b/>
      <u val="single"/>
      <sz val="12"/>
      <color indexed="9"/>
      <name val="Arial"/>
      <family val="2"/>
    </font>
    <font>
      <sz val="12"/>
      <color indexed="63"/>
      <name val="Arial"/>
      <family val="2"/>
    </font>
    <font>
      <sz val="8"/>
      <color indexed="9"/>
      <name val="Arial"/>
      <family val="0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Helv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22"/>
      </right>
      <top>
        <color indexed="63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5">
    <xf numFmtId="0" fontId="0" fillId="0" borderId="0" xfId="0" applyAlignment="1">
      <alignment/>
    </xf>
    <xf numFmtId="179" fontId="21" fillId="2" borderId="0" xfId="0" applyNumberFormat="1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3" fontId="34" fillId="2" borderId="0" xfId="0" applyNumberFormat="1" applyFont="1" applyFill="1" applyAlignment="1" applyProtection="1">
      <alignment/>
      <protection hidden="1"/>
    </xf>
    <xf numFmtId="183" fontId="21" fillId="2" borderId="0" xfId="0" applyNumberFormat="1" applyFont="1" applyFill="1" applyAlignment="1" applyProtection="1">
      <alignment/>
      <protection hidden="1"/>
    </xf>
    <xf numFmtId="0" fontId="37" fillId="2" borderId="0" xfId="0" applyFont="1" applyFill="1" applyAlignment="1" applyProtection="1">
      <alignment/>
      <protection hidden="1"/>
    </xf>
    <xf numFmtId="3" fontId="36" fillId="2" borderId="0" xfId="0" applyNumberFormat="1" applyFont="1" applyFill="1" applyAlignment="1" applyProtection="1" quotePrefix="1">
      <alignment horizontal="left"/>
      <protection hidden="1"/>
    </xf>
    <xf numFmtId="0" fontId="34" fillId="2" borderId="0" xfId="0" applyFont="1" applyFill="1" applyAlignment="1" applyProtection="1">
      <alignment/>
      <protection hidden="1"/>
    </xf>
    <xf numFmtId="3" fontId="36" fillId="2" borderId="0" xfId="0" applyNumberFormat="1" applyFont="1" applyFill="1" applyAlignment="1" applyProtection="1">
      <alignment horizontal="left"/>
      <protection hidden="1"/>
    </xf>
    <xf numFmtId="0" fontId="37" fillId="3" borderId="1" xfId="0" applyNumberFormat="1" applyFont="1" applyFill="1" applyBorder="1" applyAlignment="1" applyProtection="1">
      <alignment horizontal="justify" vertical="center"/>
      <protection hidden="1"/>
    </xf>
    <xf numFmtId="3" fontId="37" fillId="2" borderId="1" xfId="0" applyNumberFormat="1" applyFont="1" applyFill="1" applyBorder="1" applyAlignment="1" applyProtection="1">
      <alignment horizontal="justify" vertical="center"/>
      <protection hidden="1"/>
    </xf>
    <xf numFmtId="3" fontId="37" fillId="3" borderId="1" xfId="0" applyNumberFormat="1" applyFont="1" applyFill="1" applyBorder="1" applyAlignment="1" applyProtection="1">
      <alignment horizontal="justify" vertical="center"/>
      <protection hidden="1"/>
    </xf>
    <xf numFmtId="3" fontId="37" fillId="4" borderId="1" xfId="0" applyNumberFormat="1" applyFont="1" applyFill="1" applyBorder="1" applyAlignment="1" applyProtection="1">
      <alignment horizontal="justify" vertical="center"/>
      <protection hidden="1"/>
    </xf>
    <xf numFmtId="3" fontId="35" fillId="2" borderId="2" xfId="0" applyNumberFormat="1" applyFont="1" applyFill="1" applyBorder="1" applyAlignment="1" applyProtection="1">
      <alignment horizontal="left"/>
      <protection hidden="1" locked="0"/>
    </xf>
    <xf numFmtId="3" fontId="34" fillId="2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34" fillId="2" borderId="2" xfId="0" applyNumberFormat="1" applyFont="1" applyFill="1" applyBorder="1" applyAlignment="1" applyProtection="1">
      <alignment/>
      <protection hidden="1"/>
    </xf>
    <xf numFmtId="3" fontId="35" fillId="2" borderId="0" xfId="0" applyNumberFormat="1" applyFont="1" applyFill="1" applyAlignment="1" applyProtection="1">
      <alignment horizontal="left"/>
      <protection hidden="1"/>
    </xf>
    <xf numFmtId="3" fontId="36" fillId="2" borderId="0" xfId="0" applyNumberFormat="1" applyFont="1" applyFill="1" applyAlignment="1" applyProtection="1">
      <alignment/>
      <protection hidden="1"/>
    </xf>
    <xf numFmtId="3" fontId="36" fillId="2" borderId="0" xfId="0" applyNumberFormat="1" applyFont="1" applyFill="1" applyAlignment="1" applyProtection="1">
      <alignment horizontal="left"/>
      <protection hidden="1"/>
    </xf>
    <xf numFmtId="0" fontId="34" fillId="2" borderId="0" xfId="0" applyFont="1" applyFill="1" applyBorder="1" applyAlignment="1" applyProtection="1">
      <alignment/>
      <protection hidden="1"/>
    </xf>
    <xf numFmtId="3" fontId="38" fillId="2" borderId="0" xfId="0" applyNumberFormat="1" applyFont="1" applyFill="1" applyBorder="1" applyAlignment="1" applyProtection="1" quotePrefix="1">
      <alignment horizontal="left"/>
      <protection hidden="1"/>
    </xf>
    <xf numFmtId="3" fontId="35" fillId="2" borderId="0" xfId="0" applyNumberFormat="1" applyFont="1" applyFill="1" applyBorder="1" applyAlignment="1" applyProtection="1">
      <alignment horizontal="left"/>
      <protection hidden="1"/>
    </xf>
    <xf numFmtId="3" fontId="36" fillId="2" borderId="0" xfId="0" applyNumberFormat="1" applyFont="1" applyFill="1" applyBorder="1" applyAlignment="1" applyProtection="1">
      <alignment/>
      <protection hidden="1"/>
    </xf>
    <xf numFmtId="3" fontId="36" fillId="2" borderId="0" xfId="0" applyNumberFormat="1" applyFont="1" applyFill="1" applyBorder="1" applyAlignment="1" applyProtection="1">
      <alignment horizontal="left"/>
      <protection hidden="1"/>
    </xf>
    <xf numFmtId="3" fontId="19" fillId="0" borderId="0" xfId="0" applyNumberFormat="1" applyFont="1" applyAlignment="1" applyProtection="1">
      <alignment horizontal="left"/>
      <protection hidden="1"/>
    </xf>
    <xf numFmtId="3" fontId="0" fillId="0" borderId="0" xfId="0" applyNumberFormat="1" applyFont="1" applyAlignment="1" applyProtection="1">
      <alignment/>
      <protection hidden="1"/>
    </xf>
    <xf numFmtId="43" fontId="34" fillId="2" borderId="0" xfId="17" applyFont="1" applyFill="1" applyAlignment="1" applyProtection="1">
      <alignment/>
      <protection hidden="1"/>
    </xf>
    <xf numFmtId="3" fontId="36" fillId="2" borderId="0" xfId="0" applyNumberFormat="1" applyFont="1" applyFill="1" applyAlignment="1" applyProtection="1">
      <alignment/>
      <protection hidden="1"/>
    </xf>
    <xf numFmtId="3" fontId="34" fillId="2" borderId="0" xfId="0" applyNumberFormat="1" applyFont="1" applyFill="1" applyAlignment="1" applyProtection="1">
      <alignment horizontal="left"/>
      <protection hidden="1"/>
    </xf>
    <xf numFmtId="3" fontId="36" fillId="2" borderId="0" xfId="0" applyNumberFormat="1" applyFont="1" applyFill="1" applyBorder="1" applyAlignment="1" applyProtection="1">
      <alignment horizontal="left"/>
      <protection hidden="1"/>
    </xf>
    <xf numFmtId="3" fontId="36" fillId="2" borderId="0" xfId="0" applyNumberFormat="1" applyFont="1" applyFill="1" applyBorder="1" applyAlignment="1" applyProtection="1">
      <alignment/>
      <protection hidden="1"/>
    </xf>
    <xf numFmtId="3" fontId="39" fillId="2" borderId="0" xfId="0" applyNumberFormat="1" applyFont="1" applyFill="1" applyAlignment="1" applyProtection="1">
      <alignment/>
      <protection hidden="1"/>
    </xf>
    <xf numFmtId="3" fontId="34" fillId="2" borderId="0" xfId="0" applyNumberFormat="1" applyFont="1" applyFill="1" applyAlignment="1" applyProtection="1" quotePrefix="1">
      <alignment horizontal="center"/>
      <protection hidden="1"/>
    </xf>
    <xf numFmtId="3" fontId="21" fillId="2" borderId="0" xfId="0" applyNumberFormat="1" applyFont="1" applyFill="1" applyAlignment="1" applyProtection="1">
      <alignment horizontal="center"/>
      <protection hidden="1"/>
    </xf>
    <xf numFmtId="186" fontId="34" fillId="2" borderId="0" xfId="17" applyNumberFormat="1" applyFont="1" applyFill="1" applyAlignment="1" applyProtection="1">
      <alignment/>
      <protection hidden="1"/>
    </xf>
    <xf numFmtId="3" fontId="34" fillId="2" borderId="0" xfId="0" applyNumberFormat="1" applyFont="1" applyFill="1" applyAlignment="1" applyProtection="1">
      <alignment horizontal="center"/>
      <protection hidden="1"/>
    </xf>
    <xf numFmtId="3" fontId="34" fillId="2" borderId="0" xfId="0" applyNumberFormat="1" applyFont="1" applyFill="1" applyAlignment="1" applyProtection="1" quotePrefix="1">
      <alignment horizontal="left"/>
      <protection hidden="1"/>
    </xf>
    <xf numFmtId="3" fontId="34" fillId="2" borderId="0" xfId="0" applyNumberFormat="1" applyFont="1" applyFill="1" applyBorder="1" applyAlignment="1" applyProtection="1" quotePrefix="1">
      <alignment horizontal="center"/>
      <protection hidden="1"/>
    </xf>
    <xf numFmtId="3" fontId="34" fillId="2" borderId="0" xfId="0" applyNumberFormat="1" applyFont="1" applyFill="1" applyBorder="1" applyAlignment="1" applyProtection="1">
      <alignment horizontal="center"/>
      <protection hidden="1"/>
    </xf>
    <xf numFmtId="3" fontId="34" fillId="2" borderId="0" xfId="0" applyNumberFormat="1" applyFont="1" applyFill="1" applyBorder="1" applyAlignment="1" applyProtection="1">
      <alignment horizontal="left"/>
      <protection hidden="1"/>
    </xf>
    <xf numFmtId="0" fontId="34" fillId="3" borderId="3" xfId="0" applyNumberFormat="1" applyFont="1" applyFill="1" applyBorder="1" applyAlignment="1" applyProtection="1" quotePrefix="1">
      <alignment horizontal="center"/>
      <protection hidden="1"/>
    </xf>
    <xf numFmtId="3" fontId="34" fillId="2" borderId="4" xfId="0" applyNumberFormat="1" applyFont="1" applyFill="1" applyBorder="1" applyAlignment="1" applyProtection="1">
      <alignment/>
      <protection hidden="1"/>
    </xf>
    <xf numFmtId="3" fontId="34" fillId="2" borderId="4" xfId="0" applyNumberFormat="1" applyFont="1" applyFill="1" applyBorder="1" applyAlignment="1" applyProtection="1">
      <alignment horizontal="right"/>
      <protection hidden="1"/>
    </xf>
    <xf numFmtId="3" fontId="34" fillId="2" borderId="4" xfId="0" applyNumberFormat="1" applyFont="1" applyFill="1" applyBorder="1" applyAlignment="1" applyProtection="1" quotePrefix="1">
      <alignment/>
      <protection hidden="1"/>
    </xf>
    <xf numFmtId="3" fontId="34" fillId="2" borderId="5" xfId="0" applyNumberFormat="1" applyFont="1" applyFill="1" applyBorder="1" applyAlignment="1" applyProtection="1">
      <alignment/>
      <protection hidden="1"/>
    </xf>
    <xf numFmtId="3" fontId="34" fillId="2" borderId="6" xfId="0" applyNumberFormat="1" applyFont="1" applyFill="1" applyBorder="1" applyAlignment="1" applyProtection="1">
      <alignment/>
      <protection hidden="1"/>
    </xf>
    <xf numFmtId="3" fontId="37" fillId="2" borderId="7" xfId="0" applyNumberFormat="1" applyFont="1" applyFill="1" applyBorder="1" applyAlignment="1" applyProtection="1">
      <alignment/>
      <protection hidden="1"/>
    </xf>
    <xf numFmtId="3" fontId="34" fillId="2" borderId="8" xfId="0" applyNumberFormat="1" applyFont="1" applyFill="1" applyBorder="1" applyAlignment="1" applyProtection="1">
      <alignment/>
      <protection hidden="1"/>
    </xf>
    <xf numFmtId="3" fontId="34" fillId="2" borderId="6" xfId="0" applyNumberFormat="1" applyFont="1" applyFill="1" applyBorder="1" applyAlignment="1" applyProtection="1">
      <alignment/>
      <protection hidden="1"/>
    </xf>
    <xf numFmtId="3" fontId="34" fillId="3" borderId="6" xfId="0" applyNumberFormat="1" applyFont="1" applyFill="1" applyBorder="1" applyAlignment="1" applyProtection="1">
      <alignment/>
      <protection hidden="1"/>
    </xf>
    <xf numFmtId="3" fontId="37" fillId="2" borderId="9" xfId="0" applyNumberFormat="1" applyFont="1" applyFill="1" applyBorder="1" applyAlignment="1" applyProtection="1">
      <alignment/>
      <protection hidden="1"/>
    </xf>
    <xf numFmtId="3" fontId="37" fillId="2" borderId="10" xfId="0" applyNumberFormat="1" applyFont="1" applyFill="1" applyBorder="1" applyAlignment="1" applyProtection="1">
      <alignment/>
      <protection hidden="1"/>
    </xf>
    <xf numFmtId="3" fontId="34" fillId="3" borderId="4" xfId="0" applyNumberFormat="1" applyFont="1" applyFill="1" applyBorder="1" applyAlignment="1" applyProtection="1">
      <alignment/>
      <protection hidden="1"/>
    </xf>
    <xf numFmtId="3" fontId="37" fillId="4" borderId="4" xfId="0" applyNumberFormat="1" applyFont="1" applyFill="1" applyBorder="1" applyAlignment="1" applyProtection="1">
      <alignment/>
      <protection hidden="1"/>
    </xf>
    <xf numFmtId="3" fontId="37" fillId="2" borderId="4" xfId="0" applyNumberFormat="1" applyFont="1" applyFill="1" applyBorder="1" applyAlignment="1" applyProtection="1">
      <alignment/>
      <protection hidden="1"/>
    </xf>
    <xf numFmtId="3" fontId="34" fillId="2" borderId="11" xfId="0" applyNumberFormat="1" applyFont="1" applyFill="1" applyBorder="1" applyAlignment="1" applyProtection="1">
      <alignment/>
      <protection hidden="1"/>
    </xf>
    <xf numFmtId="3" fontId="37" fillId="2" borderId="12" xfId="0" applyNumberFormat="1" applyFont="1" applyFill="1" applyBorder="1" applyAlignment="1" applyProtection="1">
      <alignment/>
      <protection hidden="1"/>
    </xf>
    <xf numFmtId="0" fontId="34" fillId="3" borderId="13" xfId="0" applyNumberFormat="1" applyFont="1" applyFill="1" applyBorder="1" applyAlignment="1" applyProtection="1" quotePrefix="1">
      <alignment horizontal="center"/>
      <protection hidden="1"/>
    </xf>
    <xf numFmtId="3" fontId="34" fillId="2" borderId="5" xfId="0" applyNumberFormat="1" applyFont="1" applyFill="1" applyBorder="1" applyAlignment="1" applyProtection="1">
      <alignment horizontal="right"/>
      <protection hidden="1"/>
    </xf>
    <xf numFmtId="3" fontId="37" fillId="2" borderId="14" xfId="0" applyNumberFormat="1" applyFont="1" applyFill="1" applyBorder="1" applyAlignment="1" applyProtection="1">
      <alignment/>
      <protection hidden="1"/>
    </xf>
    <xf numFmtId="3" fontId="37" fillId="2" borderId="14" xfId="18" applyNumberFormat="1" applyFont="1" applyFill="1" applyBorder="1" applyAlignment="1" applyProtection="1" quotePrefix="1">
      <alignment/>
      <protection hidden="1"/>
    </xf>
    <xf numFmtId="3" fontId="34" fillId="2" borderId="15" xfId="0" applyNumberFormat="1" applyFont="1" applyFill="1" applyBorder="1" applyAlignment="1" applyProtection="1">
      <alignment/>
      <protection hidden="1"/>
    </xf>
    <xf numFmtId="3" fontId="37" fillId="2" borderId="16" xfId="0" applyNumberFormat="1" applyFont="1" applyFill="1" applyBorder="1" applyAlignment="1" applyProtection="1">
      <alignment/>
      <protection hidden="1"/>
    </xf>
    <xf numFmtId="3" fontId="37" fillId="2" borderId="17" xfId="0" applyNumberFormat="1" applyFont="1" applyFill="1" applyBorder="1" applyAlignment="1" applyProtection="1">
      <alignment/>
      <protection hidden="1"/>
    </xf>
    <xf numFmtId="3" fontId="34" fillId="3" borderId="5" xfId="0" applyNumberFormat="1" applyFont="1" applyFill="1" applyBorder="1" applyAlignment="1" applyProtection="1">
      <alignment/>
      <protection hidden="1"/>
    </xf>
    <xf numFmtId="3" fontId="34" fillId="2" borderId="5" xfId="0" applyNumberFormat="1" applyFont="1" applyFill="1" applyBorder="1" applyAlignment="1" applyProtection="1">
      <alignment/>
      <protection hidden="1" locked="0"/>
    </xf>
    <xf numFmtId="3" fontId="37" fillId="4" borderId="5" xfId="0" applyNumberFormat="1" applyFont="1" applyFill="1" applyBorder="1" applyAlignment="1" applyProtection="1">
      <alignment/>
      <protection hidden="1"/>
    </xf>
    <xf numFmtId="3" fontId="37" fillId="2" borderId="5" xfId="0" applyNumberFormat="1" applyFont="1" applyFill="1" applyBorder="1" applyAlignment="1" applyProtection="1">
      <alignment/>
      <protection hidden="1"/>
    </xf>
    <xf numFmtId="3" fontId="34" fillId="2" borderId="18" xfId="0" applyNumberFormat="1" applyFont="1" applyFill="1" applyBorder="1" applyAlignment="1" applyProtection="1">
      <alignment/>
      <protection hidden="1"/>
    </xf>
    <xf numFmtId="186" fontId="21" fillId="0" borderId="0" xfId="17" applyNumberFormat="1" applyFont="1" applyFill="1" applyBorder="1" applyAlignment="1" applyProtection="1">
      <alignment/>
      <protection hidden="1"/>
    </xf>
    <xf numFmtId="0" fontId="34" fillId="3" borderId="13" xfId="0" applyFont="1" applyFill="1" applyBorder="1" applyAlignment="1" applyProtection="1">
      <alignment horizontal="center"/>
      <protection hidden="1"/>
    </xf>
    <xf numFmtId="0" fontId="34" fillId="3" borderId="19" xfId="0" applyFont="1" applyFill="1" applyBorder="1" applyAlignment="1" applyProtection="1">
      <alignment horizontal="center"/>
      <protection hidden="1"/>
    </xf>
    <xf numFmtId="3" fontId="34" fillId="2" borderId="20" xfId="0" applyNumberFormat="1" applyFont="1" applyFill="1" applyBorder="1" applyAlignment="1" applyProtection="1">
      <alignment/>
      <protection hidden="1"/>
    </xf>
    <xf numFmtId="3" fontId="34" fillId="2" borderId="20" xfId="0" applyNumberFormat="1" applyFont="1" applyFill="1" applyBorder="1" applyAlignment="1" applyProtection="1">
      <alignment horizontal="right"/>
      <protection hidden="1"/>
    </xf>
    <xf numFmtId="3" fontId="37" fillId="2" borderId="21" xfId="0" applyNumberFormat="1" applyFont="1" applyFill="1" applyBorder="1" applyAlignment="1" applyProtection="1">
      <alignment/>
      <protection hidden="1"/>
    </xf>
    <xf numFmtId="3" fontId="37" fillId="2" borderId="21" xfId="18" applyNumberFormat="1" applyFont="1" applyFill="1" applyBorder="1" applyAlignment="1" applyProtection="1" quotePrefix="1">
      <alignment/>
      <protection hidden="1"/>
    </xf>
    <xf numFmtId="3" fontId="34" fillId="2" borderId="22" xfId="0" applyNumberFormat="1" applyFont="1" applyFill="1" applyBorder="1" applyAlignment="1" applyProtection="1">
      <alignment/>
      <protection hidden="1"/>
    </xf>
    <xf numFmtId="3" fontId="37" fillId="2" borderId="23" xfId="0" applyNumberFormat="1" applyFont="1" applyFill="1" applyBorder="1" applyAlignment="1" applyProtection="1">
      <alignment/>
      <protection hidden="1"/>
    </xf>
    <xf numFmtId="3" fontId="37" fillId="2" borderId="24" xfId="0" applyNumberFormat="1" applyFont="1" applyFill="1" applyBorder="1" applyAlignment="1" applyProtection="1">
      <alignment/>
      <protection hidden="1"/>
    </xf>
    <xf numFmtId="3" fontId="37" fillId="4" borderId="20" xfId="0" applyNumberFormat="1" applyFont="1" applyFill="1" applyBorder="1" applyAlignment="1" applyProtection="1">
      <alignment/>
      <protection hidden="1"/>
    </xf>
    <xf numFmtId="3" fontId="37" fillId="2" borderId="20" xfId="0" applyNumberFormat="1" applyFont="1" applyFill="1" applyBorder="1" applyAlignment="1" applyProtection="1">
      <alignment/>
      <protection hidden="1"/>
    </xf>
    <xf numFmtId="3" fontId="34" fillId="2" borderId="25" xfId="0" applyNumberFormat="1" applyFont="1" applyFill="1" applyBorder="1" applyAlignment="1" applyProtection="1">
      <alignment/>
      <protection hidden="1"/>
    </xf>
    <xf numFmtId="41" fontId="37" fillId="3" borderId="1" xfId="18" applyFont="1" applyFill="1" applyBorder="1" applyAlignment="1" applyProtection="1" quotePrefix="1">
      <alignment horizontal="center"/>
      <protection hidden="1"/>
    </xf>
    <xf numFmtId="41" fontId="37" fillId="2" borderId="1" xfId="18" applyFont="1" applyFill="1" applyBorder="1" applyAlignment="1" applyProtection="1" quotePrefix="1">
      <alignment horizontal="center"/>
      <protection hidden="1"/>
    </xf>
    <xf numFmtId="41" fontId="37" fillId="4" borderId="1" xfId="18" applyFont="1" applyFill="1" applyBorder="1" applyAlignment="1" applyProtection="1" quotePrefix="1">
      <alignment horizontal="center"/>
      <protection hidden="1"/>
    </xf>
    <xf numFmtId="0" fontId="34" fillId="2" borderId="0" xfId="0" applyFont="1" applyFill="1" applyAlignment="1" applyProtection="1">
      <alignment horizontal="justify" vertical="center"/>
      <protection hidden="1"/>
    </xf>
    <xf numFmtId="3" fontId="34" fillId="2" borderId="1" xfId="0" applyNumberFormat="1" applyFont="1" applyFill="1" applyBorder="1" applyAlignment="1" applyProtection="1">
      <alignment/>
      <protection hidden="1" locked="0"/>
    </xf>
    <xf numFmtId="3" fontId="40" fillId="2" borderId="0" xfId="0" applyNumberFormat="1" applyFont="1" applyFill="1" applyAlignment="1" applyProtection="1">
      <alignment/>
      <protection hidden="1"/>
    </xf>
    <xf numFmtId="3" fontId="34" fillId="2" borderId="0" xfId="0" applyNumberFormat="1" applyFont="1" applyFill="1" applyBorder="1" applyAlignment="1" applyProtection="1" quotePrefix="1">
      <alignment/>
      <protection hidden="1"/>
    </xf>
    <xf numFmtId="3" fontId="36" fillId="2" borderId="0" xfId="0" applyNumberFormat="1" applyFont="1" applyFill="1" applyAlignment="1" applyProtection="1" quotePrefix="1">
      <alignment horizontal="left"/>
      <protection hidden="1"/>
    </xf>
    <xf numFmtId="0" fontId="36" fillId="2" borderId="0" xfId="0" applyFont="1" applyFill="1" applyAlignment="1" applyProtection="1">
      <alignment/>
      <protection hidden="1"/>
    </xf>
    <xf numFmtId="3" fontId="36" fillId="2" borderId="0" xfId="0" applyNumberFormat="1" applyFont="1" applyFill="1" applyAlignment="1" applyProtection="1">
      <alignment horizontal="center"/>
      <protection hidden="1"/>
    </xf>
    <xf numFmtId="3" fontId="34" fillId="2" borderId="0" xfId="0" applyNumberFormat="1" applyFont="1" applyFill="1" applyAlignment="1" applyProtection="1">
      <alignment horizontal="center"/>
      <protection hidden="1"/>
    </xf>
    <xf numFmtId="3" fontId="34" fillId="2" borderId="0" xfId="0" applyNumberFormat="1" applyFont="1" applyFill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0" fontId="37" fillId="5" borderId="1" xfId="0" applyNumberFormat="1" applyFont="1" applyFill="1" applyBorder="1" applyAlignment="1" applyProtection="1">
      <alignment horizontal="justify" vertical="top" wrapText="1"/>
      <protection hidden="1"/>
    </xf>
    <xf numFmtId="3" fontId="37" fillId="2" borderId="1" xfId="0" applyNumberFormat="1" applyFont="1" applyFill="1" applyBorder="1" applyAlignment="1" applyProtection="1">
      <alignment horizontal="justify" vertical="top" wrapText="1"/>
      <protection hidden="1"/>
    </xf>
    <xf numFmtId="3" fontId="37" fillId="2" borderId="1" xfId="0" applyNumberFormat="1" applyFont="1" applyFill="1" applyBorder="1" applyAlignment="1" applyProtection="1">
      <alignment horizontal="justify" vertical="top"/>
      <protection hidden="1"/>
    </xf>
    <xf numFmtId="3" fontId="37" fillId="3" borderId="1" xfId="0" applyNumberFormat="1" applyFont="1" applyFill="1" applyBorder="1" applyAlignment="1" applyProtection="1">
      <alignment horizontal="justify" vertical="top"/>
      <protection hidden="1"/>
    </xf>
    <xf numFmtId="3" fontId="37" fillId="4" borderId="1" xfId="0" applyNumberFormat="1" applyFont="1" applyFill="1" applyBorder="1" applyAlignment="1" applyProtection="1">
      <alignment horizontal="justify" vertical="top"/>
      <protection hidden="1"/>
    </xf>
    <xf numFmtId="3" fontId="37" fillId="2" borderId="0" xfId="0" applyNumberFormat="1" applyFont="1" applyFill="1" applyBorder="1" applyAlignment="1" applyProtection="1">
      <alignment horizontal="justify" vertical="center"/>
      <protection hidden="1"/>
    </xf>
    <xf numFmtId="0" fontId="34" fillId="5" borderId="26" xfId="0" applyFont="1" applyFill="1" applyBorder="1" applyAlignment="1" applyProtection="1">
      <alignment horizontal="center"/>
      <protection hidden="1"/>
    </xf>
    <xf numFmtId="3" fontId="34" fillId="2" borderId="15" xfId="0" applyNumberFormat="1" applyFont="1" applyFill="1" applyBorder="1" applyAlignment="1" applyProtection="1" quotePrefix="1">
      <alignment/>
      <protection hidden="1"/>
    </xf>
    <xf numFmtId="3" fontId="36" fillId="2" borderId="4" xfId="0" applyNumberFormat="1" applyFont="1" applyFill="1" applyBorder="1" applyAlignment="1" applyProtection="1">
      <alignment/>
      <protection hidden="1"/>
    </xf>
    <xf numFmtId="3" fontId="37" fillId="2" borderId="4" xfId="18" applyNumberFormat="1" applyFont="1" applyFill="1" applyBorder="1" applyAlignment="1" applyProtection="1">
      <alignment/>
      <protection hidden="1"/>
    </xf>
    <xf numFmtId="3" fontId="36" fillId="2" borderId="4" xfId="0" applyNumberFormat="1" applyFont="1" applyFill="1" applyBorder="1" applyAlignment="1" applyProtection="1">
      <alignment/>
      <protection hidden="1"/>
    </xf>
    <xf numFmtId="3" fontId="34" fillId="3" borderId="4" xfId="0" applyNumberFormat="1" applyFont="1" applyFill="1" applyBorder="1" applyAlignment="1" applyProtection="1">
      <alignment/>
      <protection hidden="1"/>
    </xf>
    <xf numFmtId="0" fontId="34" fillId="5" borderId="27" xfId="0" applyFont="1" applyFill="1" applyBorder="1" applyAlignment="1" applyProtection="1">
      <alignment horizontal="center"/>
      <protection hidden="1"/>
    </xf>
    <xf numFmtId="3" fontId="36" fillId="2" borderId="5" xfId="0" applyNumberFormat="1" applyFont="1" applyFill="1" applyBorder="1" applyAlignment="1" applyProtection="1">
      <alignment/>
      <protection hidden="1"/>
    </xf>
    <xf numFmtId="3" fontId="37" fillId="2" borderId="5" xfId="18" applyNumberFormat="1" applyFont="1" applyFill="1" applyBorder="1" applyAlignment="1" applyProtection="1">
      <alignment/>
      <protection hidden="1"/>
    </xf>
    <xf numFmtId="3" fontId="36" fillId="2" borderId="5" xfId="0" applyNumberFormat="1" applyFont="1" applyFill="1" applyBorder="1" applyAlignment="1" applyProtection="1">
      <alignment/>
      <protection hidden="1"/>
    </xf>
    <xf numFmtId="3" fontId="34" fillId="5" borderId="5" xfId="0" applyNumberFormat="1" applyFont="1" applyFill="1" applyBorder="1" applyAlignment="1" applyProtection="1">
      <alignment/>
      <protection hidden="1"/>
    </xf>
    <xf numFmtId="3" fontId="34" fillId="5" borderId="5" xfId="0" applyNumberFormat="1" applyFont="1" applyFill="1" applyBorder="1" applyAlignment="1" applyProtection="1">
      <alignment/>
      <protection hidden="1" locked="0"/>
    </xf>
    <xf numFmtId="3" fontId="37" fillId="4" borderId="5" xfId="0" applyNumberFormat="1" applyFont="1" applyFill="1" applyBorder="1" applyAlignment="1" applyProtection="1">
      <alignment horizontal="right" vertical="top"/>
      <protection hidden="1"/>
    </xf>
    <xf numFmtId="0" fontId="34" fillId="5" borderId="28" xfId="0" applyFont="1" applyFill="1" applyBorder="1" applyAlignment="1" applyProtection="1">
      <alignment horizontal="center"/>
      <protection hidden="1"/>
    </xf>
    <xf numFmtId="3" fontId="36" fillId="2" borderId="20" xfId="0" applyNumberFormat="1" applyFont="1" applyFill="1" applyBorder="1" applyAlignment="1" applyProtection="1">
      <alignment/>
      <protection hidden="1"/>
    </xf>
    <xf numFmtId="3" fontId="37" fillId="2" borderId="20" xfId="18" applyNumberFormat="1" applyFont="1" applyFill="1" applyBorder="1" applyAlignment="1" applyProtection="1">
      <alignment/>
      <protection hidden="1"/>
    </xf>
    <xf numFmtId="3" fontId="36" fillId="2" borderId="20" xfId="0" applyNumberFormat="1" applyFont="1" applyFill="1" applyBorder="1" applyAlignment="1" applyProtection="1">
      <alignment/>
      <protection hidden="1"/>
    </xf>
    <xf numFmtId="41" fontId="37" fillId="5" borderId="1" xfId="18" applyFont="1" applyFill="1" applyBorder="1" applyAlignment="1" applyProtection="1" quotePrefix="1">
      <alignment horizontal="center"/>
      <protection hidden="1"/>
    </xf>
    <xf numFmtId="3" fontId="34" fillId="2" borderId="0" xfId="17" applyNumberFormat="1" applyFont="1" applyFill="1" applyBorder="1" applyAlignment="1" applyProtection="1">
      <alignment/>
      <protection hidden="1"/>
    </xf>
    <xf numFmtId="0" fontId="41" fillId="2" borderId="0" xfId="0" applyFont="1" applyFill="1" applyAlignment="1" applyProtection="1">
      <alignment horizontal="justify" vertical="center"/>
      <protection hidden="1"/>
    </xf>
    <xf numFmtId="0" fontId="34" fillId="2" borderId="0" xfId="0" applyNumberFormat="1" applyFont="1" applyFill="1" applyAlignment="1" applyProtection="1">
      <alignment horizontal="left"/>
      <protection hidden="1" locked="0"/>
    </xf>
    <xf numFmtId="3" fontId="21" fillId="2" borderId="0" xfId="0" applyNumberFormat="1" applyFont="1" applyFill="1" applyAlignment="1" applyProtection="1">
      <alignment/>
      <protection hidden="1"/>
    </xf>
    <xf numFmtId="3" fontId="21" fillId="2" borderId="0" xfId="0" applyNumberFormat="1" applyFont="1" applyFill="1" applyAlignment="1" applyProtection="1" quotePrefix="1">
      <alignment horizontal="left"/>
      <protection hidden="1"/>
    </xf>
    <xf numFmtId="178" fontId="21" fillId="2" borderId="0" xfId="0" applyNumberFormat="1" applyFont="1" applyFill="1" applyAlignment="1" applyProtection="1">
      <alignment/>
      <protection hidden="1"/>
    </xf>
    <xf numFmtId="184" fontId="21" fillId="2" borderId="0" xfId="0" applyNumberFormat="1" applyFont="1" applyFill="1" applyAlignment="1" applyProtection="1">
      <alignment/>
      <protection hidden="1"/>
    </xf>
    <xf numFmtId="173" fontId="34" fillId="2" borderId="0" xfId="0" applyNumberFormat="1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174" fontId="42" fillId="2" borderId="0" xfId="18" applyNumberFormat="1" applyFont="1" applyFill="1" applyBorder="1" applyAlignment="1" applyProtection="1">
      <alignment horizontal="center" vertical="justify"/>
      <protection hidden="1"/>
    </xf>
    <xf numFmtId="0" fontId="36" fillId="2" borderId="0" xfId="0" applyFont="1" applyFill="1" applyBorder="1" applyAlignment="1" applyProtection="1">
      <alignment horizontal="center"/>
      <protection hidden="1"/>
    </xf>
    <xf numFmtId="0" fontId="36" fillId="2" borderId="29" xfId="0" applyFont="1" applyFill="1" applyBorder="1" applyAlignment="1" applyProtection="1">
      <alignment horizontal="center"/>
      <protection hidden="1"/>
    </xf>
    <xf numFmtId="174" fontId="42" fillId="6" borderId="30" xfId="18" applyNumberFormat="1" applyFont="1" applyFill="1" applyBorder="1" applyAlignment="1" applyProtection="1">
      <alignment horizontal="center"/>
      <protection hidden="1"/>
    </xf>
    <xf numFmtId="3" fontId="42" fillId="2" borderId="30" xfId="18" applyNumberFormat="1" applyFont="1" applyFill="1" applyBorder="1" applyAlignment="1" applyProtection="1">
      <alignment horizontal="justify"/>
      <protection hidden="1"/>
    </xf>
    <xf numFmtId="3" fontId="42" fillId="2" borderId="30" xfId="18" applyNumberFormat="1" applyFont="1" applyFill="1" applyBorder="1" applyAlignment="1" applyProtection="1" quotePrefix="1">
      <alignment horizontal="justify"/>
      <protection hidden="1"/>
    </xf>
    <xf numFmtId="174" fontId="42" fillId="2" borderId="31" xfId="18" applyNumberFormat="1" applyFont="1" applyFill="1" applyBorder="1" applyAlignment="1" applyProtection="1">
      <alignment horizontal="center" vertical="justify"/>
      <protection hidden="1"/>
    </xf>
    <xf numFmtId="3" fontId="42" fillId="2" borderId="30" xfId="18" applyNumberFormat="1" applyFont="1" applyFill="1" applyBorder="1" applyAlignment="1" applyProtection="1">
      <alignment horizontal="center"/>
      <protection hidden="1"/>
    </xf>
    <xf numFmtId="3" fontId="42" fillId="0" borderId="30" xfId="18" applyNumberFormat="1" applyFont="1" applyFill="1" applyBorder="1" applyAlignment="1" applyProtection="1">
      <alignment horizontal="justify"/>
      <protection hidden="1"/>
    </xf>
    <xf numFmtId="174" fontId="34" fillId="6" borderId="32" xfId="18" applyNumberFormat="1" applyFont="1" applyFill="1" applyBorder="1" applyAlignment="1" applyProtection="1">
      <alignment/>
      <protection hidden="1"/>
    </xf>
    <xf numFmtId="3" fontId="34" fillId="2" borderId="4" xfId="18" applyNumberFormat="1" applyFont="1" applyFill="1" applyBorder="1" applyAlignment="1" applyProtection="1">
      <alignment/>
      <protection hidden="1"/>
    </xf>
    <xf numFmtId="3" fontId="40" fillId="2" borderId="4" xfId="18" applyNumberFormat="1" applyFont="1" applyFill="1" applyBorder="1" applyAlignment="1" applyProtection="1">
      <alignment horizontal="center"/>
      <protection hidden="1"/>
    </xf>
    <xf numFmtId="3" fontId="34" fillId="2" borderId="4" xfId="18" applyNumberFormat="1" applyFont="1" applyFill="1" applyBorder="1" applyAlignment="1" applyProtection="1">
      <alignment horizontal="justify"/>
      <protection hidden="1"/>
    </xf>
    <xf numFmtId="3" fontId="34" fillId="2" borderId="4" xfId="18" applyNumberFormat="1" applyFont="1" applyFill="1" applyBorder="1" applyAlignment="1" applyProtection="1">
      <alignment/>
      <protection hidden="1" locked="0"/>
    </xf>
    <xf numFmtId="174" fontId="34" fillId="2" borderId="4" xfId="18" applyNumberFormat="1" applyFont="1" applyFill="1" applyBorder="1" applyAlignment="1" applyProtection="1">
      <alignment/>
      <protection hidden="1"/>
    </xf>
    <xf numFmtId="3" fontId="37" fillId="2" borderId="4" xfId="18" applyNumberFormat="1" applyFont="1" applyFill="1" applyBorder="1" applyAlignment="1" applyProtection="1">
      <alignment/>
      <protection hidden="1"/>
    </xf>
    <xf numFmtId="3" fontId="37" fillId="2" borderId="4" xfId="18" applyNumberFormat="1" applyFont="1" applyFill="1" applyBorder="1" applyAlignment="1" applyProtection="1">
      <alignment horizontal="right"/>
      <protection hidden="1"/>
    </xf>
    <xf numFmtId="3" fontId="37" fillId="2" borderId="33" xfId="18" applyNumberFormat="1" applyFont="1" applyFill="1" applyBorder="1" applyAlignment="1" applyProtection="1">
      <alignment horizontal="right"/>
      <protection hidden="1"/>
    </xf>
    <xf numFmtId="41" fontId="34" fillId="6" borderId="34" xfId="18" applyFont="1" applyFill="1" applyBorder="1" applyAlignment="1" applyProtection="1">
      <alignment horizontal="center"/>
      <protection hidden="1"/>
    </xf>
    <xf numFmtId="3" fontId="34" fillId="2" borderId="5" xfId="18" applyNumberFormat="1" applyFont="1" applyFill="1" applyBorder="1" applyAlignment="1" applyProtection="1">
      <alignment/>
      <protection hidden="1" locked="0"/>
    </xf>
    <xf numFmtId="3" fontId="34" fillId="2" borderId="5" xfId="18" applyNumberFormat="1" applyFont="1" applyFill="1" applyBorder="1" applyAlignment="1" applyProtection="1">
      <alignment/>
      <protection hidden="1"/>
    </xf>
    <xf numFmtId="3" fontId="34" fillId="2" borderId="5" xfId="18" applyNumberFormat="1" applyFont="1" applyFill="1" applyBorder="1" applyAlignment="1" applyProtection="1" quotePrefix="1">
      <alignment/>
      <protection hidden="1"/>
    </xf>
    <xf numFmtId="3" fontId="37" fillId="2" borderId="5" xfId="18" applyNumberFormat="1" applyFont="1" applyFill="1" applyBorder="1" applyAlignment="1" applyProtection="1">
      <alignment/>
      <protection hidden="1"/>
    </xf>
    <xf numFmtId="3" fontId="37" fillId="2" borderId="5" xfId="18" applyNumberFormat="1" applyFont="1" applyFill="1" applyBorder="1" applyAlignment="1" applyProtection="1" quotePrefix="1">
      <alignment/>
      <protection hidden="1"/>
    </xf>
    <xf numFmtId="3" fontId="37" fillId="2" borderId="35" xfId="18" applyNumberFormat="1" applyFont="1" applyFill="1" applyBorder="1" applyAlignment="1" applyProtection="1">
      <alignment/>
      <protection hidden="1"/>
    </xf>
    <xf numFmtId="41" fontId="34" fillId="6" borderId="34" xfId="18" applyFont="1" applyFill="1" applyBorder="1" applyAlignment="1" applyProtection="1" quotePrefix="1">
      <alignment horizontal="center"/>
      <protection hidden="1"/>
    </xf>
    <xf numFmtId="174" fontId="21" fillId="0" borderId="0" xfId="18" applyNumberFormat="1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41" fontId="34" fillId="6" borderId="36" xfId="18" applyFont="1" applyFill="1" applyBorder="1" applyAlignment="1" applyProtection="1" quotePrefix="1">
      <alignment horizontal="center"/>
      <protection hidden="1"/>
    </xf>
    <xf numFmtId="3" fontId="34" fillId="2" borderId="20" xfId="18" applyNumberFormat="1" applyFont="1" applyFill="1" applyBorder="1" applyAlignment="1" applyProtection="1">
      <alignment/>
      <protection hidden="1"/>
    </xf>
    <xf numFmtId="3" fontId="37" fillId="2" borderId="20" xfId="18" applyNumberFormat="1" applyFont="1" applyFill="1" applyBorder="1" applyAlignment="1" applyProtection="1">
      <alignment/>
      <protection hidden="1"/>
    </xf>
    <xf numFmtId="3" fontId="37" fillId="2" borderId="37" xfId="18" applyNumberFormat="1" applyFont="1" applyFill="1" applyBorder="1" applyAlignment="1" applyProtection="1">
      <alignment/>
      <protection hidden="1"/>
    </xf>
    <xf numFmtId="41" fontId="37" fillId="6" borderId="30" xfId="18" applyFont="1" applyFill="1" applyBorder="1" applyAlignment="1" applyProtection="1" quotePrefix="1">
      <alignment horizontal="center"/>
      <protection hidden="1"/>
    </xf>
    <xf numFmtId="3" fontId="37" fillId="2" borderId="30" xfId="18" applyNumberFormat="1" applyFont="1" applyFill="1" applyBorder="1" applyAlignment="1" applyProtection="1">
      <alignment/>
      <protection hidden="1"/>
    </xf>
    <xf numFmtId="41" fontId="37" fillId="0" borderId="38" xfId="18" applyFont="1" applyFill="1" applyBorder="1" applyAlignment="1" applyProtection="1" quotePrefix="1">
      <alignment horizontal="center"/>
      <protection hidden="1" locked="0"/>
    </xf>
    <xf numFmtId="3" fontId="37" fillId="2" borderId="0" xfId="18" applyNumberFormat="1" applyFont="1" applyFill="1" applyBorder="1" applyAlignment="1" applyProtection="1">
      <alignment/>
      <protection hidden="1" locked="0"/>
    </xf>
    <xf numFmtId="0" fontId="34" fillId="2" borderId="0" xfId="0" applyFont="1" applyFill="1" applyAlignment="1" applyProtection="1">
      <alignment/>
      <protection hidden="1" locked="0"/>
    </xf>
    <xf numFmtId="0" fontId="0" fillId="2" borderId="0" xfId="0" applyFont="1" applyFill="1" applyAlignment="1" applyProtection="1">
      <alignment/>
      <protection hidden="1" locked="0"/>
    </xf>
    <xf numFmtId="3" fontId="0" fillId="2" borderId="0" xfId="0" applyNumberFormat="1" applyFont="1" applyFill="1" applyAlignment="1" applyProtection="1">
      <alignment/>
      <protection hidden="1" locked="0"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43" fontId="0" fillId="2" borderId="0" xfId="17" applyFont="1" applyFill="1" applyAlignment="1" applyProtection="1">
      <alignment/>
      <protection hidden="1" locked="0"/>
    </xf>
    <xf numFmtId="0" fontId="31" fillId="2" borderId="0" xfId="0" applyFont="1" applyFill="1" applyAlignment="1" applyProtection="1">
      <alignment horizontal="justify"/>
      <protection hidden="1" locked="0"/>
    </xf>
    <xf numFmtId="3" fontId="31" fillId="2" borderId="0" xfId="0" applyNumberFormat="1" applyFont="1" applyFill="1" applyAlignment="1" applyProtection="1">
      <alignment horizontal="justify"/>
      <protection hidden="1" locked="0"/>
    </xf>
    <xf numFmtId="3" fontId="0" fillId="2" borderId="0" xfId="0" applyNumberFormat="1" applyFont="1" applyFill="1" applyAlignment="1" applyProtection="1">
      <alignment horizontal="left"/>
      <protection hidden="1" locked="0"/>
    </xf>
    <xf numFmtId="3" fontId="17" fillId="2" borderId="0" xfId="15" applyNumberFormat="1" applyFill="1" applyAlignment="1" applyProtection="1">
      <alignment/>
      <protection hidden="1" locked="0"/>
    </xf>
    <xf numFmtId="3" fontId="0" fillId="0" borderId="0" xfId="0" applyNumberFormat="1" applyFont="1" applyAlignment="1" applyProtection="1">
      <alignment/>
      <protection hidden="1" locked="0"/>
    </xf>
    <xf numFmtId="0" fontId="31" fillId="0" borderId="0" xfId="0" applyFont="1" applyAlignment="1" applyProtection="1">
      <alignment horizontal="justify"/>
      <protection hidden="1" locked="0"/>
    </xf>
    <xf numFmtId="3" fontId="31" fillId="0" borderId="0" xfId="0" applyNumberFormat="1" applyFont="1" applyAlignment="1" applyProtection="1">
      <alignment horizontal="justify"/>
      <protection hidden="1" locked="0"/>
    </xf>
    <xf numFmtId="3" fontId="0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17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" fillId="1" borderId="41" xfId="0" applyFont="1" applyFill="1" applyBorder="1" applyAlignment="1" applyProtection="1" quotePrefix="1">
      <alignment horizontal="left"/>
      <protection hidden="1"/>
    </xf>
    <xf numFmtId="0" fontId="2" fillId="7" borderId="42" xfId="0" applyFont="1" applyFill="1" applyBorder="1" applyAlignment="1" applyProtection="1">
      <alignment/>
      <protection hidden="1"/>
    </xf>
    <xf numFmtId="0" fontId="2" fillId="7" borderId="43" xfId="0" applyFont="1" applyFill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justify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3" fontId="20" fillId="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3" fontId="0" fillId="0" borderId="46" xfId="0" applyNumberFormat="1" applyFont="1" applyBorder="1" applyAlignment="1" applyProtection="1" quotePrefix="1">
      <alignment horizontal="left"/>
      <protection hidden="1"/>
    </xf>
    <xf numFmtId="3" fontId="0" fillId="0" borderId="0" xfId="0" applyNumberFormat="1" applyFont="1" applyBorder="1" applyAlignment="1" applyProtection="1">
      <alignment horizontal="left"/>
      <protection hidden="1"/>
    </xf>
    <xf numFmtId="3" fontId="0" fillId="0" borderId="47" xfId="0" applyNumberFormat="1" applyFont="1" applyBorder="1" applyAlignment="1" applyProtection="1">
      <alignment horizontal="right"/>
      <protection hidden="1"/>
    </xf>
    <xf numFmtId="3" fontId="0" fillId="0" borderId="0" xfId="0" applyNumberFormat="1" applyFont="1" applyBorder="1" applyAlignment="1" applyProtection="1">
      <alignment/>
      <protection hidden="1"/>
    </xf>
    <xf numFmtId="186" fontId="0" fillId="0" borderId="0" xfId="17" applyNumberFormat="1" applyFont="1" applyBorder="1" applyAlignment="1" applyProtection="1">
      <alignment/>
      <protection hidden="1"/>
    </xf>
    <xf numFmtId="186" fontId="0" fillId="0" borderId="0" xfId="17" applyNumberFormat="1" applyFont="1" applyAlignment="1" applyProtection="1">
      <alignment/>
      <protection hidden="1"/>
    </xf>
    <xf numFmtId="186" fontId="0" fillId="0" borderId="0" xfId="0" applyNumberFormat="1" applyFont="1" applyAlignment="1" applyProtection="1">
      <alignment/>
      <protection hidden="1"/>
    </xf>
    <xf numFmtId="43" fontId="0" fillId="0" borderId="0" xfId="17" applyFont="1" applyAlignment="1" applyProtection="1">
      <alignment/>
      <protection hidden="1"/>
    </xf>
    <xf numFmtId="0" fontId="0" fillId="0" borderId="48" xfId="0" applyFont="1" applyBorder="1" applyAlignment="1" applyProtection="1">
      <alignment horizontal="center"/>
      <protection hidden="1"/>
    </xf>
    <xf numFmtId="3" fontId="0" fillId="0" borderId="49" xfId="0" applyNumberFormat="1" applyFont="1" applyBorder="1" applyAlignment="1" applyProtection="1" quotePrefix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left"/>
      <protection hidden="1"/>
    </xf>
    <xf numFmtId="3" fontId="0" fillId="9" borderId="50" xfId="0" applyNumberFormat="1" applyFont="1" applyFill="1" applyBorder="1" applyAlignment="1" applyProtection="1">
      <alignment horizontal="right"/>
      <protection hidden="1" locked="0"/>
    </xf>
    <xf numFmtId="3" fontId="0" fillId="0" borderId="0" xfId="0" applyNumberFormat="1" applyFont="1" applyFill="1" applyBorder="1" applyAlignment="1" applyProtection="1">
      <alignment/>
      <protection hidden="1"/>
    </xf>
    <xf numFmtId="0" fontId="6" fillId="0" borderId="51" xfId="0" applyFont="1" applyBorder="1" applyAlignment="1" applyProtection="1">
      <alignment horizontal="center"/>
      <protection hidden="1"/>
    </xf>
    <xf numFmtId="3" fontId="6" fillId="0" borderId="52" xfId="0" applyNumberFormat="1" applyFont="1" applyBorder="1" applyAlignment="1" applyProtection="1" quotePrefix="1">
      <alignment horizontal="left"/>
      <protection hidden="1"/>
    </xf>
    <xf numFmtId="0" fontId="7" fillId="8" borderId="53" xfId="0" applyFont="1" applyFill="1" applyBorder="1" applyAlignment="1" applyProtection="1">
      <alignment horizontal="left"/>
      <protection hidden="1"/>
    </xf>
    <xf numFmtId="3" fontId="6" fillId="0" borderId="54" xfId="0" applyNumberFormat="1" applyFont="1" applyBorder="1" applyAlignment="1" applyProtection="1">
      <alignment horizontal="right"/>
      <protection hidden="1"/>
    </xf>
    <xf numFmtId="3" fontId="6" fillId="0" borderId="0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3" fontId="7" fillId="0" borderId="53" xfId="0" applyNumberFormat="1" applyFont="1" applyBorder="1" applyAlignment="1" applyProtection="1">
      <alignment horizontal="left"/>
      <protection hidden="1"/>
    </xf>
    <xf numFmtId="3" fontId="6" fillId="9" borderId="54" xfId="0" applyNumberFormat="1" applyFont="1" applyFill="1" applyBorder="1" applyAlignment="1" applyProtection="1">
      <alignment horizontal="right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3" fontId="6" fillId="0" borderId="54" xfId="0" applyNumberFormat="1" applyFont="1" applyBorder="1" applyAlignment="1" applyProtection="1">
      <alignment horizontal="right"/>
      <protection hidden="1" locked="0"/>
    </xf>
    <xf numFmtId="3" fontId="6" fillId="0" borderId="0" xfId="0" applyNumberFormat="1" applyFont="1" applyBorder="1" applyAlignment="1" applyProtection="1">
      <alignment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3" fontId="0" fillId="0" borderId="49" xfId="0" applyNumberFormat="1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 horizontal="right"/>
      <protection hidden="1"/>
    </xf>
    <xf numFmtId="0" fontId="2" fillId="0" borderId="51" xfId="0" applyFont="1" applyBorder="1" applyAlignment="1" applyProtection="1">
      <alignment horizontal="center"/>
      <protection hidden="1"/>
    </xf>
    <xf numFmtId="3" fontId="2" fillId="0" borderId="52" xfId="0" applyNumberFormat="1" applyFont="1" applyBorder="1" applyAlignment="1" applyProtection="1" quotePrefix="1">
      <alignment horizontal="left"/>
      <protection hidden="1"/>
    </xf>
    <xf numFmtId="0" fontId="14" fillId="8" borderId="53" xfId="0" applyFont="1" applyFill="1" applyBorder="1" applyAlignment="1" applyProtection="1">
      <alignment horizontal="left"/>
      <protection hidden="1"/>
    </xf>
    <xf numFmtId="3" fontId="2" fillId="0" borderId="54" xfId="0" applyNumberFormat="1" applyFont="1" applyBorder="1" applyAlignment="1" applyProtection="1">
      <alignment horizontal="right"/>
      <protection hidden="1"/>
    </xf>
    <xf numFmtId="3" fontId="2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0" fillId="0" borderId="55" xfId="0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 quotePrefix="1">
      <alignment horizontal="left"/>
      <protection hidden="1"/>
    </xf>
    <xf numFmtId="0" fontId="10" fillId="8" borderId="53" xfId="0" applyFont="1" applyFill="1" applyBorder="1" applyAlignment="1" applyProtection="1">
      <alignment horizontal="left"/>
      <protection hidden="1"/>
    </xf>
    <xf numFmtId="3" fontId="0" fillId="0" borderId="54" xfId="0" applyNumberFormat="1" applyBorder="1" applyAlignment="1" applyProtection="1">
      <alignment horizontal="right"/>
      <protection hidden="1"/>
    </xf>
    <xf numFmtId="0" fontId="2" fillId="0" borderId="53" xfId="0" applyFont="1" applyBorder="1" applyAlignment="1" applyProtection="1">
      <alignment/>
      <protection hidden="1"/>
    </xf>
    <xf numFmtId="0" fontId="5" fillId="0" borderId="56" xfId="0" applyFont="1" applyBorder="1" applyAlignment="1" applyProtection="1">
      <alignment horizontal="center"/>
      <protection hidden="1"/>
    </xf>
    <xf numFmtId="3" fontId="5" fillId="0" borderId="57" xfId="0" applyNumberFormat="1" applyFont="1" applyBorder="1" applyAlignment="1" applyProtection="1" quotePrefix="1">
      <alignment horizontal="left"/>
      <protection hidden="1"/>
    </xf>
    <xf numFmtId="0" fontId="11" fillId="0" borderId="57" xfId="0" applyFont="1" applyBorder="1" applyAlignment="1" applyProtection="1">
      <alignment/>
      <protection hidden="1"/>
    </xf>
    <xf numFmtId="3" fontId="5" fillId="0" borderId="58" xfId="0" applyNumberFormat="1" applyFont="1" applyBorder="1" applyAlignment="1" applyProtection="1">
      <alignment horizontal="right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0" fontId="2" fillId="0" borderId="59" xfId="0" applyFont="1" applyBorder="1" applyAlignment="1" applyProtection="1">
      <alignment horizontal="center"/>
      <protection hidden="1"/>
    </xf>
    <xf numFmtId="3" fontId="2" fillId="0" borderId="43" xfId="0" applyNumberFormat="1" applyFont="1" applyBorder="1" applyAlignment="1" applyProtection="1" quotePrefix="1">
      <alignment horizontal="left"/>
      <protection hidden="1"/>
    </xf>
    <xf numFmtId="0" fontId="2" fillId="8" borderId="40" xfId="0" applyFont="1" applyFill="1" applyBorder="1" applyAlignment="1" applyProtection="1">
      <alignment/>
      <protection hidden="1"/>
    </xf>
    <xf numFmtId="3" fontId="2" fillId="0" borderId="60" xfId="0" applyNumberFormat="1" applyFont="1" applyBorder="1" applyAlignment="1" applyProtection="1">
      <alignment horizontal="right"/>
      <protection hidden="1"/>
    </xf>
    <xf numFmtId="0" fontId="2" fillId="0" borderId="40" xfId="0" applyFont="1" applyBorder="1" applyAlignment="1" applyProtection="1">
      <alignment horizontal="center"/>
      <protection hidden="1"/>
    </xf>
    <xf numFmtId="3" fontId="2" fillId="0" borderId="40" xfId="0" applyNumberFormat="1" applyFont="1" applyBorder="1" applyAlignment="1" applyProtection="1" quotePrefix="1">
      <alignment horizontal="left"/>
      <protection hidden="1"/>
    </xf>
    <xf numFmtId="0" fontId="2" fillId="0" borderId="40" xfId="0" applyFont="1" applyBorder="1" applyAlignment="1" applyProtection="1">
      <alignment/>
      <protection hidden="1"/>
    </xf>
    <xf numFmtId="3" fontId="0" fillId="0" borderId="40" xfId="0" applyNumberFormat="1" applyBorder="1" applyAlignment="1" applyProtection="1">
      <alignment horizontal="right"/>
      <protection hidden="1"/>
    </xf>
    <xf numFmtId="0" fontId="11" fillId="0" borderId="61" xfId="0" applyFont="1" applyBorder="1" applyAlignment="1" applyProtection="1">
      <alignment horizontal="center"/>
      <protection hidden="1"/>
    </xf>
    <xf numFmtId="3" fontId="11" fillId="0" borderId="62" xfId="0" applyNumberFormat="1" applyFont="1" applyBorder="1" applyAlignment="1" applyProtection="1">
      <alignment/>
      <protection hidden="1"/>
    </xf>
    <xf numFmtId="0" fontId="5" fillId="0" borderId="63" xfId="0" applyFont="1" applyBorder="1" applyAlignment="1" applyProtection="1">
      <alignment horizontal="left"/>
      <protection hidden="1"/>
    </xf>
    <xf numFmtId="3" fontId="3" fillId="0" borderId="64" xfId="0" applyNumberFormat="1" applyFont="1" applyBorder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186" fontId="4" fillId="0" borderId="0" xfId="17" applyNumberFormat="1" applyFont="1" applyBorder="1" applyAlignment="1" applyProtection="1">
      <alignment/>
      <protection hidden="1"/>
    </xf>
    <xf numFmtId="0" fontId="2" fillId="8" borderId="65" xfId="0" applyFont="1" applyFill="1" applyBorder="1" applyAlignment="1" applyProtection="1">
      <alignment horizontal="left"/>
      <protection hidden="1"/>
    </xf>
    <xf numFmtId="3" fontId="2" fillId="0" borderId="66" xfId="0" applyNumberFormat="1" applyFont="1" applyBorder="1" applyAlignment="1" applyProtection="1">
      <alignment horizontal="right"/>
      <protection hidden="1"/>
    </xf>
    <xf numFmtId="0" fontId="2" fillId="8" borderId="39" xfId="0" applyFont="1" applyFill="1" applyBorder="1" applyAlignment="1" applyProtection="1">
      <alignment horizontal="left"/>
      <protection hidden="1"/>
    </xf>
    <xf numFmtId="0" fontId="0" fillId="0" borderId="2" xfId="0" applyBorder="1" applyAlignment="1" applyProtection="1">
      <alignment/>
      <protection hidden="1"/>
    </xf>
    <xf numFmtId="3" fontId="2" fillId="0" borderId="67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40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 horizontal="left"/>
      <protection hidden="1"/>
    </xf>
    <xf numFmtId="3" fontId="0" fillId="0" borderId="50" xfId="0" applyNumberFormat="1" applyBorder="1" applyAlignment="1" applyProtection="1">
      <alignment horizontal="right"/>
      <protection hidden="1"/>
    </xf>
    <xf numFmtId="41" fontId="0" fillId="0" borderId="0" xfId="0" applyNumberFormat="1" applyBorder="1" applyAlignment="1" applyProtection="1">
      <alignment/>
      <protection hidden="1"/>
    </xf>
    <xf numFmtId="3" fontId="8" fillId="0" borderId="54" xfId="0" applyNumberFormat="1" applyFont="1" applyBorder="1" applyAlignment="1" applyProtection="1">
      <alignment horizontal="right"/>
      <protection hidden="1"/>
    </xf>
    <xf numFmtId="3" fontId="8" fillId="0" borderId="0" xfId="0" applyNumberFormat="1" applyFont="1" applyBorder="1" applyAlignment="1" applyProtection="1">
      <alignment horizontal="right"/>
      <protection hidden="1"/>
    </xf>
    <xf numFmtId="3" fontId="8" fillId="0" borderId="0" xfId="0" applyNumberFormat="1" applyFont="1" applyBorder="1" applyAlignment="1" applyProtection="1">
      <alignment horizontal="right"/>
      <protection hidden="1" locked="0"/>
    </xf>
    <xf numFmtId="0" fontId="0" fillId="0" borderId="48" xfId="0" applyFill="1" applyBorder="1" applyAlignment="1" applyProtection="1">
      <alignment horizontal="center"/>
      <protection hidden="1"/>
    </xf>
    <xf numFmtId="3" fontId="0" fillId="0" borderId="49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 horizontal="left"/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186" fontId="0" fillId="0" borderId="0" xfId="17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5" fillId="0" borderId="51" xfId="0" applyFont="1" applyBorder="1" applyAlignment="1" applyProtection="1">
      <alignment horizontal="center"/>
      <protection hidden="1"/>
    </xf>
    <xf numFmtId="3" fontId="5" fillId="0" borderId="52" xfId="0" applyNumberFormat="1" applyFont="1" applyBorder="1" applyAlignment="1" applyProtection="1" quotePrefix="1">
      <alignment horizontal="left"/>
      <protection hidden="1"/>
    </xf>
    <xf numFmtId="0" fontId="9" fillId="8" borderId="53" xfId="0" applyFont="1" applyFill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/>
      <protection hidden="1"/>
    </xf>
    <xf numFmtId="3" fontId="0" fillId="0" borderId="53" xfId="0" applyNumberFormat="1" applyBorder="1" applyAlignment="1" applyProtection="1" quotePrefix="1">
      <alignment horizontal="left"/>
      <protection hidden="1"/>
    </xf>
    <xf numFmtId="0" fontId="10" fillId="8" borderId="0" xfId="0" applyFont="1" applyFill="1" applyBorder="1" applyAlignment="1" applyProtection="1">
      <alignment horizontal="left"/>
      <protection hidden="1"/>
    </xf>
    <xf numFmtId="3" fontId="6" fillId="0" borderId="53" xfId="0" applyNumberFormat="1" applyFont="1" applyBorder="1" applyAlignment="1" applyProtection="1" quotePrefix="1">
      <alignment horizontal="left"/>
      <protection hidden="1"/>
    </xf>
    <xf numFmtId="3" fontId="6" fillId="0" borderId="0" xfId="0" applyNumberFormat="1" applyFont="1" applyFill="1" applyBorder="1" applyAlignment="1" applyProtection="1">
      <alignment horizontal="right"/>
      <protection hidden="1"/>
    </xf>
    <xf numFmtId="3" fontId="5" fillId="0" borderId="54" xfId="0" applyNumberFormat="1" applyFont="1" applyBorder="1" applyAlignment="1" applyProtection="1">
      <alignment horizontal="right"/>
      <protection hidden="1"/>
    </xf>
    <xf numFmtId="3" fontId="7" fillId="8" borderId="53" xfId="0" applyNumberFormat="1" applyFont="1" applyFill="1" applyBorder="1" applyAlignment="1" applyProtection="1">
      <alignment horizontal="left"/>
      <protection hidden="1"/>
    </xf>
    <xf numFmtId="0" fontId="5" fillId="0" borderId="53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3" fontId="5" fillId="0" borderId="68" xfId="0" applyNumberFormat="1" applyFont="1" applyBorder="1" applyAlignment="1" applyProtection="1">
      <alignment horizontal="right"/>
      <protection hidden="1"/>
    </xf>
    <xf numFmtId="0" fontId="2" fillId="0" borderId="40" xfId="0" applyFont="1" applyFill="1" applyBorder="1" applyAlignment="1" applyProtection="1">
      <alignment/>
      <protection hidden="1"/>
    </xf>
    <xf numFmtId="0" fontId="0" fillId="0" borderId="69" xfId="0" applyBorder="1" applyAlignment="1" applyProtection="1">
      <alignment horizontal="center"/>
      <protection hidden="1"/>
    </xf>
    <xf numFmtId="3" fontId="0" fillId="0" borderId="63" xfId="0" applyNumberFormat="1" applyBorder="1" applyAlignment="1" applyProtection="1" quotePrefix="1">
      <alignment horizontal="left"/>
      <protection hidden="1"/>
    </xf>
    <xf numFmtId="0" fontId="0" fillId="0" borderId="70" xfId="0" applyBorder="1" applyAlignment="1" applyProtection="1">
      <alignment/>
      <protection hidden="1"/>
    </xf>
    <xf numFmtId="3" fontId="0" fillId="0" borderId="47" xfId="0" applyNumberFormat="1" applyBorder="1" applyAlignment="1" applyProtection="1">
      <alignment horizontal="right"/>
      <protection hidden="1"/>
    </xf>
    <xf numFmtId="3" fontId="6" fillId="0" borderId="52" xfId="0" applyNumberFormat="1" applyFont="1" applyBorder="1" applyAlignment="1" applyProtection="1">
      <alignment/>
      <protection hidden="1"/>
    </xf>
    <xf numFmtId="0" fontId="7" fillId="0" borderId="53" xfId="0" applyFont="1" applyBorder="1" applyAlignment="1" applyProtection="1">
      <alignment horizontal="left"/>
      <protection hidden="1"/>
    </xf>
    <xf numFmtId="3" fontId="2" fillId="0" borderId="71" xfId="0" applyNumberFormat="1" applyFont="1" applyFill="1" applyBorder="1" applyAlignment="1" applyProtection="1">
      <alignment horizontal="left"/>
      <protection hidden="1"/>
    </xf>
    <xf numFmtId="0" fontId="0" fillId="0" borderId="72" xfId="0" applyFill="1" applyBorder="1" applyAlignment="1" applyProtection="1">
      <alignment/>
      <protection hidden="1"/>
    </xf>
    <xf numFmtId="0" fontId="0" fillId="0" borderId="73" xfId="0" applyFill="1" applyBorder="1" applyAlignment="1" applyProtection="1">
      <alignment/>
      <protection hidden="1"/>
    </xf>
    <xf numFmtId="3" fontId="2" fillId="0" borderId="74" xfId="0" applyNumberFormat="1" applyFont="1" applyBorder="1" applyAlignment="1" applyProtection="1">
      <alignment horizontal="right"/>
      <protection hidden="1"/>
    </xf>
    <xf numFmtId="0" fontId="0" fillId="0" borderId="49" xfId="0" applyBorder="1" applyAlignment="1" applyProtection="1">
      <alignment/>
      <protection hidden="1"/>
    </xf>
    <xf numFmtId="3" fontId="0" fillId="0" borderId="75" xfId="0" applyNumberFormat="1" applyBorder="1" applyAlignment="1" applyProtection="1">
      <alignment horizontal="right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8" borderId="49" xfId="0" applyFont="1" applyFill="1" applyBorder="1" applyAlignment="1" applyProtection="1">
      <alignment horizontal="left"/>
      <protection hidden="1"/>
    </xf>
    <xf numFmtId="0" fontId="2" fillId="8" borderId="0" xfId="0" applyFont="1" applyFill="1" applyBorder="1" applyAlignment="1" applyProtection="1">
      <alignment/>
      <protection hidden="1"/>
    </xf>
    <xf numFmtId="3" fontId="0" fillId="0" borderId="76" xfId="0" applyNumberFormat="1" applyBorder="1" applyAlignment="1" applyProtection="1">
      <alignment horizontal="right"/>
      <protection hidden="1"/>
    </xf>
    <xf numFmtId="0" fontId="7" fillId="0" borderId="51" xfId="0" applyFont="1" applyBorder="1" applyAlignment="1" applyProtection="1">
      <alignment horizontal="center"/>
      <protection hidden="1"/>
    </xf>
    <xf numFmtId="3" fontId="7" fillId="0" borderId="52" xfId="0" applyNumberFormat="1" applyFont="1" applyBorder="1" applyAlignment="1" applyProtection="1" quotePrefix="1">
      <alignment horizontal="left"/>
      <protection hidden="1"/>
    </xf>
    <xf numFmtId="0" fontId="12" fillId="8" borderId="53" xfId="0" applyFont="1" applyFill="1" applyBorder="1" applyAlignment="1" applyProtection="1">
      <alignment horizontal="left"/>
      <protection hidden="1"/>
    </xf>
    <xf numFmtId="3" fontId="1" fillId="0" borderId="54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39" xfId="0" applyBorder="1" applyAlignment="1" applyProtection="1">
      <alignment horizontal="center"/>
      <protection hidden="1"/>
    </xf>
    <xf numFmtId="3" fontId="0" fillId="0" borderId="2" xfId="0" applyNumberFormat="1" applyBorder="1" applyAlignment="1" applyProtection="1" quotePrefix="1">
      <alignment horizontal="left"/>
      <protection hidden="1"/>
    </xf>
    <xf numFmtId="3" fontId="0" fillId="0" borderId="77" xfId="0" applyNumberFormat="1" applyBorder="1" applyAlignment="1" applyProtection="1">
      <alignment horizontal="right"/>
      <protection hidden="1"/>
    </xf>
    <xf numFmtId="3" fontId="2" fillId="0" borderId="78" xfId="0" applyNumberFormat="1" applyFont="1" applyBorder="1" applyAlignment="1" applyProtection="1">
      <alignment horizontal="left"/>
      <protection hidden="1"/>
    </xf>
    <xf numFmtId="0" fontId="2" fillId="0" borderId="79" xfId="0" applyFont="1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Continuous"/>
      <protection hidden="1"/>
    </xf>
    <xf numFmtId="0" fontId="0" fillId="0" borderId="80" xfId="0" applyBorder="1" applyAlignment="1" applyProtection="1">
      <alignment/>
      <protection hidden="1"/>
    </xf>
    <xf numFmtId="0" fontId="2" fillId="0" borderId="81" xfId="0" applyFont="1" applyBorder="1" applyAlignment="1" applyProtection="1">
      <alignment horizontal="center"/>
      <protection hidden="1"/>
    </xf>
    <xf numFmtId="0" fontId="2" fillId="8" borderId="81" xfId="0" applyFont="1" applyFill="1" applyBorder="1" applyAlignment="1" applyProtection="1">
      <alignment horizontal="centerContinuous"/>
      <protection hidden="1"/>
    </xf>
    <xf numFmtId="3" fontId="2" fillId="0" borderId="75" xfId="0" applyNumberFormat="1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Continuous"/>
      <protection hidden="1"/>
    </xf>
    <xf numFmtId="0" fontId="0" fillId="0" borderId="82" xfId="0" applyBorder="1" applyAlignment="1" applyProtection="1">
      <alignment/>
      <protection hidden="1"/>
    </xf>
    <xf numFmtId="0" fontId="0" fillId="0" borderId="48" xfId="0" applyBorder="1" applyAlignment="1" applyProtection="1" quotePrefix="1">
      <alignment horizont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0" fillId="0" borderId="55" xfId="0" applyBorder="1" applyAlignment="1" applyProtection="1" quotePrefix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83" xfId="0" applyBorder="1" applyAlignment="1" applyProtection="1">
      <alignment/>
      <protection hidden="1"/>
    </xf>
    <xf numFmtId="3" fontId="0" fillId="0" borderId="54" xfId="0" applyNumberFormat="1" applyBorder="1" applyAlignment="1" applyProtection="1">
      <alignment/>
      <protection hidden="1"/>
    </xf>
    <xf numFmtId="3" fontId="0" fillId="0" borderId="50" xfId="0" applyNumberFormat="1" applyBorder="1" applyAlignment="1" applyProtection="1">
      <alignment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85" xfId="0" applyBorder="1" applyAlignment="1" applyProtection="1">
      <alignment/>
      <protection hidden="1"/>
    </xf>
    <xf numFmtId="3" fontId="0" fillId="0" borderId="86" xfId="0" applyNumberFormat="1" applyBorder="1" applyAlignment="1" applyProtection="1">
      <alignment/>
      <protection hidden="1"/>
    </xf>
    <xf numFmtId="0" fontId="2" fillId="0" borderId="73" xfId="0" applyFont="1" applyBorder="1" applyAlignment="1" applyProtection="1">
      <alignment horizontal="center"/>
      <protection hidden="1"/>
    </xf>
    <xf numFmtId="0" fontId="0" fillId="0" borderId="87" xfId="0" applyBorder="1" applyAlignment="1" applyProtection="1">
      <alignment horizontal="centerContinuous"/>
      <protection hidden="1"/>
    </xf>
    <xf numFmtId="0" fontId="0" fillId="0" borderId="40" xfId="0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left"/>
      <protection hidden="1"/>
    </xf>
    <xf numFmtId="0" fontId="16" fillId="0" borderId="2" xfId="0" applyFont="1" applyBorder="1" applyAlignment="1" applyProtection="1">
      <alignment/>
      <protection hidden="1"/>
    </xf>
    <xf numFmtId="0" fontId="16" fillId="0" borderId="41" xfId="0" applyFont="1" applyBorder="1" applyAlignment="1" applyProtection="1">
      <alignment/>
      <protection hidden="1"/>
    </xf>
    <xf numFmtId="3" fontId="16" fillId="0" borderId="60" xfId="0" applyNumberFormat="1" applyFont="1" applyBorder="1" applyAlignment="1" applyProtection="1">
      <alignment/>
      <protection hidden="1"/>
    </xf>
    <xf numFmtId="3" fontId="16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0" fillId="0" borderId="82" xfId="0" applyNumberForma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3" fontId="0" fillId="0" borderId="45" xfId="0" applyNumberFormat="1" applyBorder="1" applyAlignment="1" applyProtection="1" quotePrefix="1">
      <alignment horizontal="left"/>
      <protection hidden="1"/>
    </xf>
    <xf numFmtId="3" fontId="0" fillId="0" borderId="82" xfId="0" applyNumberFormat="1" applyBorder="1" applyAlignment="1" applyProtection="1">
      <alignment horizontal="left"/>
      <protection hidden="1"/>
    </xf>
    <xf numFmtId="3" fontId="0" fillId="0" borderId="0" xfId="0" applyNumberFormat="1" applyBorder="1" applyAlignment="1" applyProtection="1">
      <alignment horizontal="right"/>
      <protection hidden="1"/>
    </xf>
    <xf numFmtId="189" fontId="0" fillId="0" borderId="0" xfId="17" applyNumberFormat="1" applyAlignment="1" applyProtection="1">
      <alignment/>
      <protection hidden="1"/>
    </xf>
    <xf numFmtId="186" fontId="0" fillId="0" borderId="0" xfId="17" applyNumberFormat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3" fontId="6" fillId="0" borderId="51" xfId="0" applyNumberFormat="1" applyFont="1" applyBorder="1" applyAlignment="1" applyProtection="1" quotePrefix="1">
      <alignment horizontal="left"/>
      <protection hidden="1"/>
    </xf>
    <xf numFmtId="0" fontId="1" fillId="8" borderId="53" xfId="0" applyFont="1" applyFill="1" applyBorder="1" applyAlignment="1" applyProtection="1">
      <alignment horizontal="left"/>
      <protection hidden="1"/>
    </xf>
    <xf numFmtId="3" fontId="1" fillId="0" borderId="54" xfId="0" applyNumberFormat="1" applyFont="1" applyBorder="1" applyAlignment="1" applyProtection="1">
      <alignment horizontal="right"/>
      <protection hidden="1"/>
    </xf>
    <xf numFmtId="3" fontId="1" fillId="0" borderId="0" xfId="0" applyNumberFormat="1" applyFont="1" applyBorder="1" applyAlignment="1" applyProtection="1">
      <alignment horizontal="right"/>
      <protection hidden="1"/>
    </xf>
    <xf numFmtId="3" fontId="1" fillId="0" borderId="53" xfId="0" applyNumberFormat="1" applyFont="1" applyBorder="1" applyAlignment="1" applyProtection="1">
      <alignment horizontal="left"/>
      <protection hidden="1"/>
    </xf>
    <xf numFmtId="3" fontId="2" fillId="0" borderId="51" xfId="0" applyNumberFormat="1" applyFont="1" applyBorder="1" applyAlignment="1" applyProtection="1" quotePrefix="1">
      <alignment horizontal="left"/>
      <protection hidden="1"/>
    </xf>
    <xf numFmtId="3" fontId="2" fillId="0" borderId="77" xfId="0" applyNumberFormat="1" applyFont="1" applyBorder="1" applyAlignment="1" applyProtection="1">
      <alignment horizontal="right"/>
      <protection hidden="1"/>
    </xf>
    <xf numFmtId="3" fontId="0" fillId="0" borderId="55" xfId="0" applyNumberFormat="1" applyBorder="1" applyAlignment="1" applyProtection="1" quotePrefix="1">
      <alignment horizontal="left"/>
      <protection hidden="1"/>
    </xf>
    <xf numFmtId="0" fontId="0" fillId="0" borderId="5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3" fontId="11" fillId="0" borderId="51" xfId="0" applyNumberFormat="1" applyFont="1" applyBorder="1" applyAlignment="1" applyProtection="1" quotePrefix="1">
      <alignment horizontal="left"/>
      <protection hidden="1"/>
    </xf>
    <xf numFmtId="3" fontId="2" fillId="0" borderId="53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3" fontId="1" fillId="0" borderId="51" xfId="0" applyNumberFormat="1" applyFont="1" applyBorder="1" applyAlignment="1" applyProtection="1" quotePrefix="1">
      <alignment horizontal="left"/>
      <protection hidden="1"/>
    </xf>
    <xf numFmtId="3" fontId="0" fillId="0" borderId="51" xfId="0" applyNumberFormat="1" applyBorder="1" applyAlignment="1" applyProtection="1" quotePrefix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3" fontId="11" fillId="0" borderId="51" xfId="0" applyNumberFormat="1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3" fontId="5" fillId="0" borderId="51" xfId="0" applyNumberFormat="1" applyFont="1" applyBorder="1" applyAlignment="1" applyProtection="1" quotePrefix="1">
      <alignment horizontal="left"/>
      <protection hidden="1"/>
    </xf>
    <xf numFmtId="3" fontId="5" fillId="0" borderId="77" xfId="0" applyNumberFormat="1" applyFont="1" applyBorder="1" applyAlignment="1" applyProtection="1">
      <alignment horizontal="right"/>
      <protection hidden="1"/>
    </xf>
    <xf numFmtId="3" fontId="5" fillId="0" borderId="55" xfId="0" applyNumberFormat="1" applyFont="1" applyBorder="1" applyAlignment="1" applyProtection="1" quotePrefix="1">
      <alignment horizontal="left"/>
      <protection hidden="1"/>
    </xf>
    <xf numFmtId="3" fontId="5" fillId="0" borderId="67" xfId="0" applyNumberFormat="1" applyFont="1" applyBorder="1" applyAlignment="1" applyProtection="1">
      <alignment horizontal="right"/>
      <protection hidden="1"/>
    </xf>
    <xf numFmtId="0" fontId="4" fillId="0" borderId="59" xfId="0" applyFont="1" applyBorder="1" applyAlignment="1" applyProtection="1">
      <alignment/>
      <protection hidden="1"/>
    </xf>
    <xf numFmtId="0" fontId="4" fillId="0" borderId="40" xfId="0" applyFont="1" applyBorder="1" applyAlignment="1" applyProtection="1">
      <alignment/>
      <protection hidden="1"/>
    </xf>
    <xf numFmtId="3" fontId="1" fillId="0" borderId="76" xfId="0" applyNumberFormat="1" applyFont="1" applyBorder="1" applyAlignment="1" applyProtection="1">
      <alignment horizontal="right"/>
      <protection hidden="1"/>
    </xf>
    <xf numFmtId="3" fontId="2" fillId="0" borderId="55" xfId="0" applyNumberFormat="1" applyFont="1" applyBorder="1" applyAlignment="1" applyProtection="1" quotePrefix="1">
      <alignment horizontal="left"/>
      <protection hidden="1"/>
    </xf>
    <xf numFmtId="3" fontId="2" fillId="0" borderId="65" xfId="0" applyNumberFormat="1" applyFont="1" applyBorder="1" applyAlignment="1" applyProtection="1" quotePrefix="1">
      <alignment horizontal="left"/>
      <protection hidden="1"/>
    </xf>
    <xf numFmtId="0" fontId="14" fillId="8" borderId="58" xfId="0" applyFont="1" applyFill="1" applyBorder="1" applyAlignment="1" applyProtection="1">
      <alignment horizontal="left"/>
      <protection hidden="1"/>
    </xf>
    <xf numFmtId="3" fontId="2" fillId="0" borderId="58" xfId="0" applyNumberFormat="1" applyFont="1" applyBorder="1" applyAlignment="1" applyProtection="1">
      <alignment horizontal="right"/>
      <protection hidden="1"/>
    </xf>
    <xf numFmtId="0" fontId="4" fillId="0" borderId="45" xfId="0" applyFont="1" applyBorder="1" applyAlignment="1" applyProtection="1">
      <alignment/>
      <protection hidden="1"/>
    </xf>
    <xf numFmtId="0" fontId="4" fillId="0" borderId="82" xfId="0" applyFont="1" applyBorder="1" applyAlignment="1" applyProtection="1">
      <alignment/>
      <protection hidden="1"/>
    </xf>
    <xf numFmtId="3" fontId="1" fillId="0" borderId="88" xfId="0" applyNumberFormat="1" applyFont="1" applyBorder="1" applyAlignment="1" applyProtection="1">
      <alignment horizontal="right"/>
      <protection hidden="1"/>
    </xf>
    <xf numFmtId="0" fontId="0" fillId="0" borderId="48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3" fontId="2" fillId="0" borderId="91" xfId="0" applyNumberFormat="1" applyFont="1" applyBorder="1" applyAlignment="1" applyProtection="1">
      <alignment horizontal="left"/>
      <protection hidden="1"/>
    </xf>
    <xf numFmtId="0" fontId="0" fillId="0" borderId="92" xfId="0" applyBorder="1" applyAlignment="1" applyProtection="1">
      <alignment/>
      <protection hidden="1"/>
    </xf>
    <xf numFmtId="3" fontId="6" fillId="0" borderId="91" xfId="0" applyNumberFormat="1" applyFont="1" applyBorder="1" applyAlignment="1" applyProtection="1" quotePrefix="1">
      <alignment horizontal="left"/>
      <protection hidden="1"/>
    </xf>
    <xf numFmtId="3" fontId="1" fillId="0" borderId="83" xfId="0" applyNumberFormat="1" applyFont="1" applyBorder="1" applyAlignment="1" applyProtection="1">
      <alignment horizontal="left"/>
      <protection hidden="1"/>
    </xf>
    <xf numFmtId="3" fontId="6" fillId="0" borderId="55" xfId="0" applyNumberFormat="1" applyFont="1" applyBorder="1" applyAlignment="1" applyProtection="1" quotePrefix="1">
      <alignment horizontal="left"/>
      <protection hidden="1"/>
    </xf>
    <xf numFmtId="3" fontId="6" fillId="0" borderId="55" xfId="0" applyNumberFormat="1" applyFont="1" applyBorder="1" applyAlignment="1" applyProtection="1" quotePrefix="1">
      <alignment horizontal="left"/>
      <protection hidden="1"/>
    </xf>
    <xf numFmtId="3" fontId="7" fillId="0" borderId="93" xfId="0" applyNumberFormat="1" applyFont="1" applyBorder="1" applyAlignment="1" applyProtection="1">
      <alignment horizontal="left"/>
      <protection hidden="1"/>
    </xf>
    <xf numFmtId="3" fontId="2" fillId="0" borderId="56" xfId="0" applyNumberFormat="1" applyFont="1" applyBorder="1" applyAlignment="1" applyProtection="1" quotePrefix="1">
      <alignment horizontal="left"/>
      <protection hidden="1"/>
    </xf>
    <xf numFmtId="0" fontId="14" fillId="8" borderId="57" xfId="0" applyFont="1" applyFill="1" applyBorder="1" applyAlignment="1" applyProtection="1">
      <alignment horizontal="left"/>
      <protection hidden="1"/>
    </xf>
    <xf numFmtId="3" fontId="4" fillId="0" borderId="67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0" fillId="0" borderId="39" xfId="0" applyNumberFormat="1" applyBorder="1" applyAlignment="1" applyProtection="1" quotePrefix="1">
      <alignment horizontal="left"/>
      <protection hidden="1"/>
    </xf>
    <xf numFmtId="3" fontId="13" fillId="0" borderId="2" xfId="0" applyNumberFormat="1" applyFont="1" applyBorder="1" applyAlignment="1" applyProtection="1">
      <alignment horizontal="right"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47" xfId="0" applyFont="1" applyBorder="1" applyAlignment="1" applyProtection="1">
      <alignment/>
      <protection hidden="1"/>
    </xf>
    <xf numFmtId="0" fontId="15" fillId="0" borderId="82" xfId="0" applyFont="1" applyBorder="1" applyAlignment="1" applyProtection="1">
      <alignment/>
      <protection hidden="1"/>
    </xf>
    <xf numFmtId="3" fontId="15" fillId="0" borderId="47" xfId="0" applyNumberFormat="1" applyFont="1" applyBorder="1" applyAlignment="1" applyProtection="1">
      <alignment horizontal="right"/>
      <protection hidden="1"/>
    </xf>
    <xf numFmtId="3" fontId="15" fillId="0" borderId="0" xfId="0" applyNumberFormat="1" applyFont="1" applyBorder="1" applyAlignment="1" applyProtection="1">
      <alignment horizontal="right"/>
      <protection hidden="1"/>
    </xf>
    <xf numFmtId="0" fontId="13" fillId="0" borderId="67" xfId="0" applyFont="1" applyBorder="1" applyAlignment="1" applyProtection="1">
      <alignment/>
      <protection hidden="1"/>
    </xf>
    <xf numFmtId="0" fontId="15" fillId="0" borderId="2" xfId="0" applyFont="1" applyBorder="1" applyAlignment="1" applyProtection="1">
      <alignment/>
      <protection hidden="1"/>
    </xf>
    <xf numFmtId="3" fontId="13" fillId="0" borderId="67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3" fontId="0" fillId="0" borderId="82" xfId="0" applyNumberFormat="1" applyBorder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" fillId="10" borderId="61" xfId="0" applyFont="1" applyFill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51" xfId="0" applyFont="1" applyBorder="1" applyAlignment="1" applyProtection="1">
      <alignment/>
      <protection hidden="1"/>
    </xf>
    <xf numFmtId="3" fontId="16" fillId="0" borderId="95" xfId="0" applyNumberFormat="1" applyFont="1" applyBorder="1" applyAlignment="1" applyProtection="1">
      <alignment/>
      <protection hidden="1"/>
    </xf>
    <xf numFmtId="0" fontId="16" fillId="0" borderId="51" xfId="0" applyFont="1" applyBorder="1" applyAlignment="1" applyProtection="1">
      <alignment horizontal="justify" vertical="center"/>
      <protection hidden="1"/>
    </xf>
    <xf numFmtId="3" fontId="16" fillId="0" borderId="89" xfId="0" applyNumberFormat="1" applyFont="1" applyBorder="1" applyAlignment="1" applyProtection="1">
      <alignment/>
      <protection hidden="1"/>
    </xf>
    <xf numFmtId="3" fontId="16" fillId="0" borderId="96" xfId="0" applyNumberFormat="1" applyFont="1" applyBorder="1" applyAlignment="1" applyProtection="1">
      <alignment/>
      <protection hidden="1"/>
    </xf>
    <xf numFmtId="0" fontId="16" fillId="0" borderId="97" xfId="0" applyFont="1" applyBorder="1" applyAlignment="1" applyProtection="1">
      <alignment horizontal="justify" vertical="center"/>
      <protection hidden="1"/>
    </xf>
    <xf numFmtId="3" fontId="16" fillId="0" borderId="98" xfId="0" applyNumberFormat="1" applyFont="1" applyBorder="1" applyAlignment="1" applyProtection="1">
      <alignment/>
      <protection hidden="1"/>
    </xf>
    <xf numFmtId="0" fontId="16" fillId="0" borderId="61" xfId="0" applyFont="1" applyBorder="1" applyAlignment="1" applyProtection="1">
      <alignment horizontal="center"/>
      <protection hidden="1"/>
    </xf>
    <xf numFmtId="0" fontId="16" fillId="11" borderId="99" xfId="0" applyFont="1" applyFill="1" applyBorder="1" applyAlignment="1" applyProtection="1">
      <alignment/>
      <protection hidden="1"/>
    </xf>
    <xf numFmtId="3" fontId="2" fillId="11" borderId="10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0" fontId="16" fillId="11" borderId="101" xfId="0" applyFont="1" applyFill="1" applyBorder="1" applyAlignment="1" applyProtection="1">
      <alignment/>
      <protection hidden="1"/>
    </xf>
    <xf numFmtId="3" fontId="2" fillId="11" borderId="102" xfId="0" applyNumberFormat="1" applyFont="1" applyFill="1" applyBorder="1" applyAlignment="1" applyProtection="1">
      <alignment horizontal="right"/>
      <protection hidden="1"/>
    </xf>
    <xf numFmtId="3" fontId="1" fillId="0" borderId="95" xfId="0" applyNumberFormat="1" applyFont="1" applyFill="1" applyBorder="1" applyAlignment="1" applyProtection="1">
      <alignment horizontal="right"/>
      <protection hidden="1"/>
    </xf>
    <xf numFmtId="3" fontId="1" fillId="0" borderId="89" xfId="0" applyNumberFormat="1" applyFont="1" applyFill="1" applyBorder="1" applyAlignment="1" applyProtection="1">
      <alignment horizontal="right"/>
      <protection hidden="1"/>
    </xf>
    <xf numFmtId="0" fontId="16" fillId="0" borderId="59" xfId="0" applyFont="1" applyFill="1" applyBorder="1" applyAlignment="1" applyProtection="1">
      <alignment/>
      <protection hidden="1"/>
    </xf>
    <xf numFmtId="3" fontId="2" fillId="0" borderId="103" xfId="0" applyNumberFormat="1" applyFont="1" applyFill="1" applyBorder="1" applyAlignment="1" applyProtection="1">
      <alignment horizontal="right"/>
      <protection hidden="1"/>
    </xf>
    <xf numFmtId="0" fontId="16" fillId="0" borderId="59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justify" vertical="top"/>
      <protection hidden="1"/>
    </xf>
    <xf numFmtId="0" fontId="11" fillId="0" borderId="0" xfId="0" applyFont="1" applyFill="1" applyBorder="1" applyAlignment="1" applyProtection="1">
      <alignment/>
      <protection hidden="1"/>
    </xf>
    <xf numFmtId="186" fontId="4" fillId="0" borderId="0" xfId="17" applyNumberFormat="1" applyFont="1" applyFill="1" applyBorder="1" applyAlignment="1" applyProtection="1">
      <alignment/>
      <protection hidden="1"/>
    </xf>
    <xf numFmtId="186" fontId="4" fillId="0" borderId="0" xfId="17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86" fontId="0" fillId="0" borderId="0" xfId="17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9" fontId="15" fillId="0" borderId="51" xfId="21" applyFont="1" applyBorder="1" applyAlignment="1" applyProtection="1">
      <alignment horizontal="left"/>
      <protection hidden="1"/>
    </xf>
    <xf numFmtId="186" fontId="15" fillId="0" borderId="0" xfId="17" applyNumberFormat="1" applyFont="1" applyBorder="1" applyAlignment="1" applyProtection="1">
      <alignment/>
      <protection hidden="1"/>
    </xf>
    <xf numFmtId="3" fontId="4" fillId="0" borderId="51" xfId="0" applyNumberFormat="1" applyFont="1" applyBorder="1" applyAlignment="1" applyProtection="1">
      <alignment horizontal="right"/>
      <protection hidden="1"/>
    </xf>
    <xf numFmtId="186" fontId="0" fillId="0" borderId="89" xfId="17" applyNumberFormat="1" applyBorder="1" applyAlignment="1" applyProtection="1">
      <alignment/>
      <protection locked="0"/>
    </xf>
    <xf numFmtId="3" fontId="4" fillId="0" borderId="97" xfId="0" applyNumberFormat="1" applyFont="1" applyBorder="1" applyAlignment="1" applyProtection="1">
      <alignment horizontal="right"/>
      <protection hidden="1"/>
    </xf>
    <xf numFmtId="186" fontId="0" fillId="0" borderId="98" xfId="17" applyNumberFormat="1" applyBorder="1" applyAlignment="1" applyProtection="1">
      <alignment/>
      <protection locked="0"/>
    </xf>
    <xf numFmtId="3" fontId="4" fillId="0" borderId="61" xfId="0" applyNumberFormat="1" applyFont="1" applyBorder="1" applyAlignment="1" applyProtection="1">
      <alignment horizontal="right"/>
      <protection hidden="1"/>
    </xf>
    <xf numFmtId="3" fontId="1" fillId="0" borderId="94" xfId="0" applyNumberFormat="1" applyFont="1" applyFill="1" applyBorder="1" applyAlignment="1" applyProtection="1">
      <alignment horizontal="right"/>
      <protection hidden="1"/>
    </xf>
    <xf numFmtId="3" fontId="1" fillId="0" borderId="98" xfId="0" applyNumberFormat="1" applyFont="1" applyFill="1" applyBorder="1" applyAlignment="1" applyProtection="1">
      <alignment horizontal="right"/>
      <protection hidden="1"/>
    </xf>
    <xf numFmtId="3" fontId="4" fillId="0" borderId="65" xfId="0" applyNumberFormat="1" applyFont="1" applyBorder="1" applyAlignment="1" applyProtection="1">
      <alignment horizontal="center"/>
      <protection hidden="1"/>
    </xf>
    <xf numFmtId="186" fontId="0" fillId="0" borderId="104" xfId="17" applyNumberFormat="1" applyBorder="1" applyAlignment="1" applyProtection="1">
      <alignment/>
      <protection hidden="1"/>
    </xf>
    <xf numFmtId="0" fontId="21" fillId="0" borderId="82" xfId="0" applyFont="1" applyBorder="1" applyAlignment="1" applyProtection="1">
      <alignment/>
      <protection hidden="1"/>
    </xf>
    <xf numFmtId="186" fontId="0" fillId="2" borderId="0" xfId="17" applyNumberFormat="1" applyFont="1" applyFill="1" applyAlignment="1" applyProtection="1">
      <alignment/>
      <protection hidden="1" locked="0"/>
    </xf>
    <xf numFmtId="0" fontId="2" fillId="12" borderId="41" xfId="0" applyFont="1" applyFill="1" applyBorder="1" applyAlignment="1" applyProtection="1" quotePrefix="1">
      <alignment horizontal="center"/>
      <protection hidden="1"/>
    </xf>
    <xf numFmtId="0" fontId="2" fillId="12" borderId="42" xfId="0" applyFont="1" applyFill="1" applyBorder="1" applyAlignment="1" applyProtection="1">
      <alignment horizontal="left"/>
      <protection hidden="1"/>
    </xf>
    <xf numFmtId="0" fontId="5" fillId="12" borderId="105" xfId="0" applyFont="1" applyFill="1" applyBorder="1" applyAlignment="1" applyProtection="1">
      <alignment horizontal="center"/>
      <protection hidden="1"/>
    </xf>
    <xf numFmtId="3" fontId="20" fillId="12" borderId="44" xfId="0" applyNumberFormat="1" applyFont="1" applyFill="1" applyBorder="1" applyAlignment="1" applyProtection="1">
      <alignment horizontal="center" vertical="center"/>
      <protection hidden="1"/>
    </xf>
    <xf numFmtId="0" fontId="2" fillId="13" borderId="59" xfId="0" applyFont="1" applyFill="1" applyBorder="1" applyAlignment="1" applyProtection="1" quotePrefix="1">
      <alignment horizontal="center"/>
      <protection hidden="1"/>
    </xf>
    <xf numFmtId="0" fontId="2" fillId="13" borderId="43" xfId="0" applyFont="1" applyFill="1" applyBorder="1" applyAlignment="1" applyProtection="1">
      <alignment horizontal="left"/>
      <protection hidden="1"/>
    </xf>
    <xf numFmtId="0" fontId="5" fillId="13" borderId="105" xfId="0" applyFont="1" applyFill="1" applyBorder="1" applyAlignment="1" applyProtection="1">
      <alignment horizontal="left"/>
      <protection hidden="1"/>
    </xf>
    <xf numFmtId="3" fontId="2" fillId="13" borderId="44" xfId="0" applyNumberFormat="1" applyFont="1" applyFill="1" applyBorder="1" applyAlignment="1" applyProtection="1" quotePrefix="1">
      <alignment horizontal="right" vertical="center"/>
      <protection hidden="1"/>
    </xf>
    <xf numFmtId="0" fontId="2" fillId="14" borderId="59" xfId="0" applyFont="1" applyFill="1" applyBorder="1" applyAlignment="1" applyProtection="1" quotePrefix="1">
      <alignment horizontal="center"/>
      <protection hidden="1"/>
    </xf>
    <xf numFmtId="0" fontId="2" fillId="14" borderId="43" xfId="0" applyFont="1" applyFill="1" applyBorder="1" applyAlignment="1" applyProtection="1">
      <alignment horizontal="left"/>
      <protection hidden="1"/>
    </xf>
    <xf numFmtId="0" fontId="5" fillId="14" borderId="105" xfId="0" applyFont="1" applyFill="1" applyBorder="1" applyAlignment="1" applyProtection="1">
      <alignment horizontal="left"/>
      <protection hidden="1"/>
    </xf>
    <xf numFmtId="3" fontId="0" fillId="14" borderId="44" xfId="0" applyNumberFormat="1" applyFill="1" applyBorder="1" applyAlignment="1" applyProtection="1">
      <alignment/>
      <protection hidden="1"/>
    </xf>
    <xf numFmtId="3" fontId="37" fillId="0" borderId="1" xfId="18" applyNumberFormat="1" applyFont="1" applyFill="1" applyBorder="1" applyAlignment="1" applyProtection="1">
      <alignment horizontal="justify" vertical="center"/>
      <protection hidden="1"/>
    </xf>
    <xf numFmtId="3" fontId="34" fillId="0" borderId="4" xfId="0" applyNumberFormat="1" applyFont="1" applyFill="1" applyBorder="1" applyAlignment="1" applyProtection="1">
      <alignment/>
      <protection hidden="1"/>
    </xf>
    <xf numFmtId="41" fontId="37" fillId="0" borderId="1" xfId="18" applyFont="1" applyFill="1" applyBorder="1" applyAlignment="1" applyProtection="1" quotePrefix="1">
      <alignment horizontal="center"/>
      <protection hidden="1"/>
    </xf>
    <xf numFmtId="3" fontId="37" fillId="0" borderId="1" xfId="18" applyNumberFormat="1" applyFont="1" applyFill="1" applyBorder="1" applyAlignment="1" applyProtection="1">
      <alignment horizontal="justify" vertical="top"/>
      <protection hidden="1"/>
    </xf>
    <xf numFmtId="0" fontId="21" fillId="0" borderId="0" xfId="0" applyFont="1" applyFill="1" applyAlignment="1" applyProtection="1">
      <alignment/>
      <protection hidden="1"/>
    </xf>
    <xf numFmtId="3" fontId="34" fillId="0" borderId="4" xfId="0" applyNumberFormat="1" applyFont="1" applyFill="1" applyBorder="1" applyAlignment="1" applyProtection="1">
      <alignment horizontal="right"/>
      <protection hidden="1"/>
    </xf>
    <xf numFmtId="41" fontId="37" fillId="2" borderId="106" xfId="18" applyFont="1" applyFill="1" applyBorder="1" applyAlignment="1" applyProtection="1" quotePrefix="1">
      <alignment horizontal="center"/>
      <protection hidden="1"/>
    </xf>
    <xf numFmtId="3" fontId="37" fillId="0" borderId="1" xfId="0" applyNumberFormat="1" applyFont="1" applyFill="1" applyBorder="1" applyAlignment="1" applyProtection="1">
      <alignment horizontal="justify" vertical="center" wrapText="1"/>
      <protection hidden="1"/>
    </xf>
    <xf numFmtId="3" fontId="37" fillId="0" borderId="1" xfId="0" applyNumberFormat="1" applyFont="1" applyFill="1" applyBorder="1" applyAlignment="1" applyProtection="1">
      <alignment horizontal="justify" vertical="center"/>
      <protection hidden="1"/>
    </xf>
    <xf numFmtId="3" fontId="37" fillId="0" borderId="1" xfId="0" applyNumberFormat="1" applyFont="1" applyFill="1" applyBorder="1" applyAlignment="1" applyProtection="1">
      <alignment horizontal="justify" vertical="top"/>
      <protection hidden="1"/>
    </xf>
    <xf numFmtId="9" fontId="39" fillId="2" borderId="107" xfId="0" applyNumberFormat="1" applyFont="1" applyFill="1" applyBorder="1" applyAlignment="1" applyProtection="1">
      <alignment horizontal="center"/>
      <protection hidden="1"/>
    </xf>
    <xf numFmtId="9" fontId="39" fillId="2" borderId="108" xfId="0" applyNumberFormat="1" applyFont="1" applyFill="1" applyBorder="1" applyAlignment="1" applyProtection="1">
      <alignment horizontal="center"/>
      <protection hidden="1"/>
    </xf>
    <xf numFmtId="9" fontId="39" fillId="2" borderId="1" xfId="0" applyNumberFormat="1" applyFont="1" applyFill="1" applyBorder="1" applyAlignment="1" applyProtection="1">
      <alignment horizontal="center"/>
      <protection hidden="1"/>
    </xf>
    <xf numFmtId="186" fontId="21" fillId="0" borderId="0" xfId="17" applyNumberFormat="1" applyFont="1" applyAlignment="1" applyProtection="1">
      <alignment/>
      <protection hidden="1"/>
    </xf>
    <xf numFmtId="3" fontId="32" fillId="2" borderId="0" xfId="0" applyNumberFormat="1" applyFont="1" applyFill="1" applyAlignment="1" applyProtection="1">
      <alignment/>
      <protection hidden="1"/>
    </xf>
    <xf numFmtId="3" fontId="37" fillId="2" borderId="1" xfId="0" applyNumberFormat="1" applyFont="1" applyFill="1" applyBorder="1" applyAlignment="1" applyProtection="1">
      <alignment horizontal="justify" vertical="center" wrapText="1"/>
      <protection hidden="1"/>
    </xf>
    <xf numFmtId="3" fontId="37" fillId="3" borderId="1" xfId="0" applyNumberFormat="1" applyFont="1" applyFill="1" applyBorder="1" applyAlignment="1" applyProtection="1">
      <alignment horizontal="justify" vertical="center" wrapText="1"/>
      <protection hidden="1"/>
    </xf>
    <xf numFmtId="3" fontId="37" fillId="5" borderId="1" xfId="0" applyNumberFormat="1" applyFont="1" applyFill="1" applyBorder="1" applyAlignment="1" applyProtection="1">
      <alignment horizontal="justify" vertical="top" wrapText="1"/>
      <protection hidden="1"/>
    </xf>
    <xf numFmtId="3" fontId="37" fillId="5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14" borderId="5" xfId="0" applyFont="1" applyFill="1" applyBorder="1" applyAlignment="1" applyProtection="1">
      <alignment/>
      <protection hidden="1"/>
    </xf>
    <xf numFmtId="0" fontId="0" fillId="14" borderId="109" xfId="0" applyFont="1" applyFill="1" applyBorder="1" applyAlignment="1" applyProtection="1">
      <alignment/>
      <protection hidden="1"/>
    </xf>
    <xf numFmtId="41" fontId="37" fillId="5" borderId="106" xfId="18" applyFont="1" applyFill="1" applyBorder="1" applyAlignment="1" applyProtection="1" quotePrefix="1">
      <alignment horizontal="center"/>
      <protection hidden="1"/>
    </xf>
    <xf numFmtId="0" fontId="0" fillId="14" borderId="110" xfId="0" applyFont="1" applyFill="1" applyBorder="1" applyAlignment="1" applyProtection="1">
      <alignment/>
      <protection hidden="1"/>
    </xf>
    <xf numFmtId="43" fontId="0" fillId="14" borderId="111" xfId="0" applyNumberFormat="1" applyFont="1" applyFill="1" applyBorder="1" applyAlignment="1" applyProtection="1">
      <alignment/>
      <protection hidden="1"/>
    </xf>
    <xf numFmtId="43" fontId="0" fillId="14" borderId="5" xfId="0" applyNumberFormat="1" applyFont="1" applyFill="1" applyBorder="1" applyAlignment="1" applyProtection="1">
      <alignment/>
      <protection hidden="1"/>
    </xf>
    <xf numFmtId="43" fontId="0" fillId="14" borderId="110" xfId="0" applyNumberFormat="1" applyFont="1" applyFill="1" applyBorder="1" applyAlignment="1" applyProtection="1">
      <alignment/>
      <protection hidden="1"/>
    </xf>
    <xf numFmtId="3" fontId="37" fillId="4" borderId="111" xfId="0" applyNumberFormat="1" applyFont="1" applyFill="1" applyBorder="1" applyAlignment="1" applyProtection="1">
      <alignment horizontal="right" vertical="top"/>
      <protection hidden="1"/>
    </xf>
    <xf numFmtId="3" fontId="34" fillId="5" borderId="111" xfId="0" applyNumberFormat="1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0" fillId="0" borderId="109" xfId="0" applyFont="1" applyBorder="1" applyAlignment="1" applyProtection="1">
      <alignment/>
      <protection hidden="1" locked="0"/>
    </xf>
    <xf numFmtId="0" fontId="0" fillId="0" borderId="5" xfId="0" applyFont="1" applyBorder="1" applyAlignment="1" applyProtection="1">
      <alignment/>
      <protection hidden="1" locked="0"/>
    </xf>
    <xf numFmtId="0" fontId="0" fillId="0" borderId="110" xfId="0" applyFont="1" applyBorder="1" applyAlignment="1" applyProtection="1">
      <alignment/>
      <protection hidden="1" locked="0"/>
    </xf>
    <xf numFmtId="41" fontId="37" fillId="2" borderId="108" xfId="18" applyFont="1" applyFill="1" applyBorder="1" applyAlignment="1" applyProtection="1" quotePrefix="1">
      <alignment horizontal="center"/>
      <protection hidden="1"/>
    </xf>
    <xf numFmtId="183" fontId="32" fillId="2" borderId="0" xfId="0" applyNumberFormat="1" applyFont="1" applyFill="1" applyAlignment="1" applyProtection="1">
      <alignment/>
      <protection hidden="1"/>
    </xf>
    <xf numFmtId="3" fontId="34" fillId="2" borderId="109" xfId="0" applyNumberFormat="1" applyFont="1" applyFill="1" applyBorder="1" applyAlignment="1" applyProtection="1">
      <alignment/>
      <protection hidden="1"/>
    </xf>
    <xf numFmtId="3" fontId="34" fillId="2" borderId="110" xfId="0" applyNumberFormat="1" applyFont="1" applyFill="1" applyBorder="1" applyAlignment="1" applyProtection="1">
      <alignment/>
      <protection hidden="1"/>
    </xf>
    <xf numFmtId="3" fontId="37" fillId="2" borderId="112" xfId="0" applyNumberFormat="1" applyFont="1" applyFill="1" applyBorder="1" applyAlignment="1" applyProtection="1">
      <alignment/>
      <protection hidden="1"/>
    </xf>
    <xf numFmtId="41" fontId="45" fillId="2" borderId="1" xfId="18" applyFont="1" applyFill="1" applyBorder="1" applyAlignment="1" applyProtection="1" quotePrefix="1">
      <alignment horizontal="center"/>
      <protection hidden="1"/>
    </xf>
    <xf numFmtId="3" fontId="19" fillId="2" borderId="0" xfId="0" applyNumberFormat="1" applyFont="1" applyFill="1" applyAlignment="1" applyProtection="1">
      <alignment horizontal="right"/>
      <protection hidden="1"/>
    </xf>
    <xf numFmtId="194" fontId="21" fillId="0" borderId="0" xfId="21" applyNumberFormat="1" applyFont="1" applyFill="1" applyAlignment="1" applyProtection="1">
      <alignment/>
      <protection hidden="1"/>
    </xf>
    <xf numFmtId="186" fontId="21" fillId="0" borderId="0" xfId="17" applyNumberFormat="1" applyFont="1" applyFill="1" applyBorder="1" applyAlignment="1" applyProtection="1">
      <alignment/>
      <protection hidden="1"/>
    </xf>
    <xf numFmtId="186" fontId="21" fillId="0" borderId="0" xfId="17" applyNumberFormat="1" applyFont="1" applyFill="1" applyBorder="1" applyAlignment="1" applyProtection="1">
      <alignment horizontal="right"/>
      <protection hidden="1"/>
    </xf>
    <xf numFmtId="3" fontId="47" fillId="2" borderId="30" xfId="18" applyNumberFormat="1" applyFont="1" applyFill="1" applyBorder="1" applyAlignment="1" applyProtection="1">
      <alignment/>
      <protection hidden="1"/>
    </xf>
    <xf numFmtId="3" fontId="41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NumberFormat="1" applyFont="1" applyFill="1" applyAlignment="1" applyProtection="1">
      <alignment horizontal="left"/>
      <protection hidden="1"/>
    </xf>
    <xf numFmtId="3" fontId="37" fillId="3" borderId="7" xfId="0" applyNumberFormat="1" applyFont="1" applyFill="1" applyBorder="1" applyAlignment="1" applyProtection="1">
      <alignment/>
      <protection hidden="1"/>
    </xf>
    <xf numFmtId="3" fontId="37" fillId="3" borderId="14" xfId="0" applyNumberFormat="1" applyFont="1" applyFill="1" applyBorder="1" applyAlignment="1" applyProtection="1">
      <alignment/>
      <protection hidden="1"/>
    </xf>
    <xf numFmtId="3" fontId="37" fillId="3" borderId="21" xfId="0" applyNumberFormat="1" applyFont="1" applyFill="1" applyBorder="1" applyAlignment="1" applyProtection="1">
      <alignment/>
      <protection hidden="1"/>
    </xf>
    <xf numFmtId="41" fontId="37" fillId="3" borderId="113" xfId="18" applyFont="1" applyFill="1" applyBorder="1" applyAlignment="1" applyProtection="1" quotePrefix="1">
      <alignment horizontal="center"/>
      <protection hidden="1"/>
    </xf>
    <xf numFmtId="3" fontId="37" fillId="2" borderId="107" xfId="0" applyNumberFormat="1" applyFont="1" applyFill="1" applyBorder="1" applyAlignment="1" applyProtection="1">
      <alignment horizontal="justify" vertical="center" wrapText="1"/>
      <protection hidden="1"/>
    </xf>
    <xf numFmtId="3" fontId="37" fillId="2" borderId="108" xfId="0" applyNumberFormat="1" applyFont="1" applyFill="1" applyBorder="1" applyAlignment="1" applyProtection="1">
      <alignment horizontal="justify" vertical="center" wrapText="1"/>
      <protection hidden="1"/>
    </xf>
    <xf numFmtId="3" fontId="37" fillId="3" borderId="114" xfId="0" applyNumberFormat="1" applyFont="1" applyFill="1" applyBorder="1" applyAlignment="1" applyProtection="1">
      <alignment horizontal="justify" vertical="center" wrapText="1"/>
      <protection hidden="1"/>
    </xf>
    <xf numFmtId="0" fontId="0" fillId="13" borderId="111" xfId="0" applyFont="1" applyFill="1" applyBorder="1" applyAlignment="1" applyProtection="1">
      <alignment/>
      <protection hidden="1"/>
    </xf>
    <xf numFmtId="0" fontId="0" fillId="13" borderId="115" xfId="0" applyFont="1" applyFill="1" applyBorder="1" applyAlignment="1" applyProtection="1">
      <alignment/>
      <protection hidden="1"/>
    </xf>
    <xf numFmtId="0" fontId="0" fillId="13" borderId="116" xfId="0" applyFont="1" applyFill="1" applyBorder="1" applyAlignment="1" applyProtection="1">
      <alignment/>
      <protection hidden="1"/>
    </xf>
    <xf numFmtId="3" fontId="21" fillId="2" borderId="0" xfId="0" applyNumberFormat="1" applyFont="1" applyFill="1" applyBorder="1" applyAlignment="1" applyProtection="1">
      <alignment/>
      <protection hidden="1"/>
    </xf>
    <xf numFmtId="3" fontId="46" fillId="2" borderId="0" xfId="0" applyNumberFormat="1" applyFont="1" applyFill="1" applyBorder="1" applyAlignment="1" applyProtection="1" quotePrefix="1">
      <alignment horizontal="left"/>
      <protection hidden="1"/>
    </xf>
    <xf numFmtId="43" fontId="21" fillId="2" borderId="0" xfId="17" applyFont="1" applyFill="1" applyAlignment="1" applyProtection="1">
      <alignment/>
      <protection hidden="1"/>
    </xf>
    <xf numFmtId="188" fontId="21" fillId="2" borderId="0" xfId="17" applyNumberFormat="1" applyFont="1" applyFill="1" applyAlignment="1" applyProtection="1">
      <alignment/>
      <protection hidden="1"/>
    </xf>
    <xf numFmtId="187" fontId="21" fillId="2" borderId="0" xfId="17" applyNumberFormat="1" applyFont="1" applyFill="1" applyAlignment="1" applyProtection="1">
      <alignment/>
      <protection hidden="1"/>
    </xf>
    <xf numFmtId="197" fontId="21" fillId="2" borderId="0" xfId="17" applyNumberFormat="1" applyFont="1" applyFill="1" applyAlignment="1" applyProtection="1">
      <alignment/>
      <protection hidden="1"/>
    </xf>
    <xf numFmtId="43" fontId="21" fillId="2" borderId="0" xfId="17" applyFont="1" applyFill="1" applyBorder="1" applyAlignment="1" applyProtection="1">
      <alignment/>
      <protection hidden="1"/>
    </xf>
    <xf numFmtId="3" fontId="48" fillId="2" borderId="0" xfId="0" applyNumberFormat="1" applyFont="1" applyFill="1" applyBorder="1" applyAlignment="1" applyProtection="1">
      <alignment horizontal="left"/>
      <protection hidden="1"/>
    </xf>
    <xf numFmtId="43" fontId="21" fillId="2" borderId="82" xfId="17" applyFont="1" applyFill="1" applyBorder="1" applyAlignment="1" applyProtection="1">
      <alignment horizontal="left"/>
      <protection hidden="1"/>
    </xf>
    <xf numFmtId="43" fontId="21" fillId="2" borderId="82" xfId="17" applyFont="1" applyFill="1" applyBorder="1" applyAlignment="1" applyProtection="1" quotePrefix="1">
      <alignment horizontal="left"/>
      <protection hidden="1"/>
    </xf>
    <xf numFmtId="43" fontId="21" fillId="2" borderId="82" xfId="17" applyFont="1" applyFill="1" applyBorder="1" applyAlignment="1" applyProtection="1">
      <alignment/>
      <protection hidden="1"/>
    </xf>
    <xf numFmtId="43" fontId="21" fillId="2" borderId="0" xfId="17" applyFont="1" applyFill="1" applyAlignment="1" applyProtection="1">
      <alignment horizontal="left"/>
      <protection hidden="1"/>
    </xf>
    <xf numFmtId="43" fontId="21" fillId="2" borderId="0" xfId="17" applyFont="1" applyFill="1" applyAlignment="1" applyProtection="1" quotePrefix="1">
      <alignment horizontal="left"/>
      <protection hidden="1"/>
    </xf>
    <xf numFmtId="43" fontId="21" fillId="0" borderId="0" xfId="17" applyFont="1" applyAlignment="1" applyProtection="1">
      <alignment/>
      <protection hidden="1"/>
    </xf>
    <xf numFmtId="43" fontId="21" fillId="0" borderId="0" xfId="17" applyFont="1" applyAlignment="1" applyProtection="1">
      <alignment horizontal="left"/>
      <protection hidden="1"/>
    </xf>
    <xf numFmtId="186" fontId="34" fillId="0" borderId="117" xfId="17" applyNumberFormat="1" applyFont="1" applyFill="1" applyBorder="1" applyAlignment="1" applyProtection="1">
      <alignment/>
      <protection hidden="1"/>
    </xf>
    <xf numFmtId="3" fontId="8" fillId="9" borderId="54" xfId="0" applyNumberFormat="1" applyFont="1" applyFill="1" applyBorder="1" applyAlignment="1" applyProtection="1">
      <alignment horizontal="right"/>
      <protection hidden="1" locked="0"/>
    </xf>
    <xf numFmtId="41" fontId="16" fillId="0" borderId="95" xfId="0" applyNumberFormat="1" applyFont="1" applyBorder="1" applyAlignment="1" applyProtection="1">
      <alignment horizontal="center"/>
      <protection hidden="1"/>
    </xf>
    <xf numFmtId="0" fontId="15" fillId="13" borderId="51" xfId="0" applyFont="1" applyFill="1" applyBorder="1" applyAlignment="1" applyProtection="1">
      <alignment/>
      <protection hidden="1"/>
    </xf>
    <xf numFmtId="41" fontId="16" fillId="13" borderId="95" xfId="0" applyNumberFormat="1" applyFont="1" applyFill="1" applyBorder="1" applyAlignment="1" applyProtection="1">
      <alignment horizontal="center"/>
      <protection hidden="1"/>
    </xf>
    <xf numFmtId="0" fontId="15" fillId="13" borderId="90" xfId="0" applyFont="1" applyFill="1" applyBorder="1" applyAlignment="1" applyProtection="1">
      <alignment/>
      <protection hidden="1"/>
    </xf>
    <xf numFmtId="3" fontId="1" fillId="13" borderId="95" xfId="0" applyNumberFormat="1" applyFont="1" applyFill="1" applyBorder="1" applyAlignment="1" applyProtection="1">
      <alignment horizontal="right"/>
      <protection hidden="1"/>
    </xf>
    <xf numFmtId="3" fontId="1" fillId="13" borderId="89" xfId="0" applyNumberFormat="1" applyFont="1" applyFill="1" applyBorder="1" applyAlignment="1" applyProtection="1">
      <alignment horizontal="right"/>
      <protection hidden="1"/>
    </xf>
    <xf numFmtId="3" fontId="1" fillId="13" borderId="118" xfId="0" applyNumberFormat="1" applyFont="1" applyFill="1" applyBorder="1" applyAlignment="1" applyProtection="1">
      <alignment horizontal="right"/>
      <protection hidden="1"/>
    </xf>
    <xf numFmtId="0" fontId="2" fillId="12" borderId="40" xfId="0" applyFont="1" applyFill="1" applyBorder="1" applyAlignment="1" applyProtection="1">
      <alignment horizontal="left"/>
      <protection hidden="1"/>
    </xf>
    <xf numFmtId="3" fontId="0" fillId="0" borderId="0" xfId="0" applyNumberFormat="1" applyFont="1" applyBorder="1" applyAlignment="1" applyProtection="1" quotePrefix="1">
      <alignment horizontal="left"/>
      <protection hidden="1"/>
    </xf>
    <xf numFmtId="3" fontId="2" fillId="0" borderId="53" xfId="0" applyNumberFormat="1" applyFont="1" applyBorder="1" applyAlignment="1" applyProtection="1" quotePrefix="1">
      <alignment horizontal="left"/>
      <protection hidden="1"/>
    </xf>
    <xf numFmtId="3" fontId="11" fillId="0" borderId="63" xfId="0" applyNumberFormat="1" applyFont="1" applyBorder="1" applyAlignment="1" applyProtection="1">
      <alignment/>
      <protection hidden="1"/>
    </xf>
    <xf numFmtId="0" fontId="2" fillId="13" borderId="105" xfId="0" applyFont="1" applyFill="1" applyBorder="1" applyAlignment="1" applyProtection="1">
      <alignment horizontal="left"/>
      <protection hidden="1"/>
    </xf>
    <xf numFmtId="3" fontId="5" fillId="0" borderId="53" xfId="0" applyNumberFormat="1" applyFont="1" applyBorder="1" applyAlignment="1" applyProtection="1" quotePrefix="1">
      <alignment horizontal="left"/>
      <protection hidden="1"/>
    </xf>
    <xf numFmtId="3" fontId="0" fillId="0" borderId="0" xfId="0" applyNumberFormat="1" applyBorder="1" applyAlignment="1" applyProtection="1" quotePrefix="1">
      <alignment horizontal="left"/>
      <protection hidden="1"/>
    </xf>
    <xf numFmtId="3" fontId="5" fillId="0" borderId="0" xfId="0" applyNumberFormat="1" applyFont="1" applyBorder="1" applyAlignment="1" applyProtection="1" quotePrefix="1">
      <alignment horizontal="left"/>
      <protection hidden="1"/>
    </xf>
    <xf numFmtId="3" fontId="6" fillId="0" borderId="53" xfId="0" applyNumberFormat="1" applyFont="1" applyBorder="1" applyAlignment="1" applyProtection="1">
      <alignment/>
      <protection hidden="1"/>
    </xf>
    <xf numFmtId="0" fontId="2" fillId="8" borderId="0" xfId="0" applyFont="1" applyFill="1" applyBorder="1" applyAlignment="1" applyProtection="1">
      <alignment horizontal="left"/>
      <protection hidden="1"/>
    </xf>
    <xf numFmtId="3" fontId="7" fillId="0" borderId="53" xfId="0" applyNumberFormat="1" applyFont="1" applyBorder="1" applyAlignment="1" applyProtection="1" quotePrefix="1">
      <alignment horizontal="left"/>
      <protection hidden="1"/>
    </xf>
    <xf numFmtId="0" fontId="2" fillId="14" borderId="105" xfId="0" applyFont="1" applyFill="1" applyBorder="1" applyAlignment="1" applyProtection="1">
      <alignment horizontal="left"/>
      <protection hidden="1"/>
    </xf>
    <xf numFmtId="3" fontId="0" fillId="0" borderId="82" xfId="0" applyNumberFormat="1" applyBorder="1" applyAlignment="1" applyProtection="1" quotePrefix="1">
      <alignment horizontal="left"/>
      <protection hidden="1"/>
    </xf>
    <xf numFmtId="3" fontId="6" fillId="0" borderId="53" xfId="0" applyNumberFormat="1" applyFont="1" applyBorder="1" applyAlignment="1" applyProtection="1" quotePrefix="1">
      <alignment horizontal="left"/>
      <protection hidden="1"/>
    </xf>
    <xf numFmtId="3" fontId="11" fillId="0" borderId="53" xfId="0" applyNumberFormat="1" applyFont="1" applyBorder="1" applyAlignment="1" applyProtection="1" quotePrefix="1">
      <alignment horizontal="left"/>
      <protection hidden="1"/>
    </xf>
    <xf numFmtId="3" fontId="1" fillId="0" borderId="53" xfId="0" applyNumberFormat="1" applyFont="1" applyBorder="1" applyAlignment="1" applyProtection="1" quotePrefix="1">
      <alignment horizontal="left"/>
      <protection hidden="1"/>
    </xf>
    <xf numFmtId="3" fontId="11" fillId="0" borderId="53" xfId="0" applyNumberFormat="1" applyFont="1" applyBorder="1" applyAlignment="1" applyProtection="1" quotePrefix="1">
      <alignment horizontal="left"/>
      <protection hidden="1"/>
    </xf>
    <xf numFmtId="3" fontId="2" fillId="0" borderId="0" xfId="0" applyNumberFormat="1" applyFont="1" applyBorder="1" applyAlignment="1" applyProtection="1" quotePrefix="1">
      <alignment horizontal="left"/>
      <protection hidden="1"/>
    </xf>
    <xf numFmtId="3" fontId="2" fillId="0" borderId="92" xfId="0" applyNumberFormat="1" applyFont="1" applyBorder="1" applyAlignment="1" applyProtection="1">
      <alignment horizontal="left"/>
      <protection hidden="1"/>
    </xf>
    <xf numFmtId="3" fontId="6" fillId="0" borderId="92" xfId="0" applyNumberFormat="1" applyFont="1" applyBorder="1" applyAlignment="1" applyProtection="1" quotePrefix="1">
      <alignment horizontal="left"/>
      <protection hidden="1"/>
    </xf>
    <xf numFmtId="3" fontId="2" fillId="0" borderId="57" xfId="0" applyNumberFormat="1" applyFont="1" applyBorder="1" applyAlignment="1" applyProtection="1" quotePrefix="1">
      <alignment horizontal="left"/>
      <protection hidden="1"/>
    </xf>
    <xf numFmtId="0" fontId="13" fillId="0" borderId="82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5" fillId="0" borderId="51" xfId="0" applyFont="1" applyFill="1" applyBorder="1" applyAlignment="1" applyProtection="1">
      <alignment/>
      <protection hidden="1"/>
    </xf>
    <xf numFmtId="0" fontId="15" fillId="0" borderId="90" xfId="0" applyFont="1" applyFill="1" applyBorder="1" applyAlignment="1" applyProtection="1">
      <alignment/>
      <protection hidden="1"/>
    </xf>
    <xf numFmtId="0" fontId="34" fillId="0" borderId="5" xfId="0" applyFont="1" applyBorder="1" applyAlignment="1" applyProtection="1">
      <alignment horizontal="center"/>
      <protection hidden="1" locked="0"/>
    </xf>
    <xf numFmtId="3" fontId="34" fillId="0" borderId="5" xfId="18" applyNumberFormat="1" applyFont="1" applyBorder="1" applyAlignment="1" applyProtection="1">
      <alignment/>
      <protection hidden="1" locked="0"/>
    </xf>
    <xf numFmtId="0" fontId="34" fillId="0" borderId="5" xfId="0" applyFont="1" applyFill="1" applyBorder="1" applyAlignment="1" applyProtection="1">
      <alignment/>
      <protection hidden="1" locked="0"/>
    </xf>
    <xf numFmtId="3" fontId="6" fillId="0" borderId="54" xfId="0" applyNumberFormat="1" applyFont="1" applyFill="1" applyBorder="1" applyAlignment="1" applyProtection="1">
      <alignment horizontal="right"/>
      <protection hidden="1"/>
    </xf>
    <xf numFmtId="3" fontId="1" fillId="13" borderId="54" xfId="0" applyNumberFormat="1" applyFont="1" applyFill="1" applyBorder="1" applyAlignment="1" applyProtection="1">
      <alignment horizontal="right"/>
      <protection hidden="1"/>
    </xf>
    <xf numFmtId="3" fontId="0" fillId="13" borderId="50" xfId="0" applyNumberFormat="1" applyFill="1" applyBorder="1" applyAlignment="1" applyProtection="1">
      <alignment/>
      <protection hidden="1"/>
    </xf>
    <xf numFmtId="3" fontId="8" fillId="13" borderId="50" xfId="0" applyNumberFormat="1" applyFont="1" applyFill="1" applyBorder="1" applyAlignment="1" applyProtection="1">
      <alignment/>
      <protection hidden="1"/>
    </xf>
    <xf numFmtId="3" fontId="49" fillId="0" borderId="1" xfId="0" applyNumberFormat="1" applyFont="1" applyBorder="1" applyAlignment="1" applyProtection="1" quotePrefix="1">
      <alignment/>
      <protection hidden="1"/>
    </xf>
    <xf numFmtId="3" fontId="0" fillId="0" borderId="50" xfId="0" applyNumberFormat="1" applyFill="1" applyBorder="1" applyAlignment="1" applyProtection="1">
      <alignment horizontal="right"/>
      <protection hidden="1"/>
    </xf>
    <xf numFmtId="3" fontId="0" fillId="0" borderId="50" xfId="0" applyNumberFormat="1" applyFill="1" applyBorder="1" applyAlignment="1" applyProtection="1">
      <alignment/>
      <protection hidden="1"/>
    </xf>
    <xf numFmtId="3" fontId="34" fillId="2" borderId="5" xfId="0" applyNumberFormat="1" applyFont="1" applyFill="1" applyBorder="1" applyAlignment="1" applyProtection="1">
      <alignment/>
      <protection hidden="1"/>
    </xf>
    <xf numFmtId="3" fontId="0" fillId="13" borderId="0" xfId="0" applyNumberFormat="1" applyFill="1" applyBorder="1" applyAlignment="1" applyProtection="1">
      <alignment horizontal="left"/>
      <protection hidden="1"/>
    </xf>
    <xf numFmtId="3" fontId="7" fillId="13" borderId="53" xfId="0" applyNumberFormat="1" applyFont="1" applyFill="1" applyBorder="1" applyAlignment="1" applyProtection="1">
      <alignment horizontal="left"/>
      <protection hidden="1"/>
    </xf>
    <xf numFmtId="3" fontId="7" fillId="8" borderId="52" xfId="0" applyNumberFormat="1" applyFont="1" applyFill="1" applyBorder="1" applyAlignment="1" applyProtection="1">
      <alignment horizontal="left"/>
      <protection hidden="1"/>
    </xf>
    <xf numFmtId="186" fontId="34" fillId="0" borderId="89" xfId="17" applyNumberFormat="1" applyFont="1" applyFill="1" applyBorder="1" applyAlignment="1" applyProtection="1">
      <alignment/>
      <protection hidden="1"/>
    </xf>
    <xf numFmtId="3" fontId="0" fillId="0" borderId="0" xfId="0" applyNumberFormat="1" applyAlignment="1">
      <alignment/>
    </xf>
    <xf numFmtId="10" fontId="21" fillId="2" borderId="0" xfId="17" applyNumberFormat="1" applyFont="1" applyFill="1" applyAlignment="1" applyProtection="1">
      <alignment/>
      <protection hidden="1"/>
    </xf>
    <xf numFmtId="186" fontId="21" fillId="0" borderId="0" xfId="17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 locked="0"/>
    </xf>
    <xf numFmtId="3" fontId="0" fillId="0" borderId="52" xfId="0" applyNumberFormat="1" applyFont="1" applyBorder="1" applyAlignment="1" applyProtection="1">
      <alignment/>
      <protection hidden="1" locked="0"/>
    </xf>
    <xf numFmtId="3" fontId="31" fillId="0" borderId="52" xfId="0" applyNumberFormat="1" applyFont="1" applyBorder="1" applyAlignment="1" applyProtection="1">
      <alignment horizontal="justify"/>
      <protection hidden="1" locked="0"/>
    </xf>
    <xf numFmtId="0" fontId="0" fillId="0" borderId="52" xfId="0" applyFont="1" applyBorder="1" applyAlignment="1" applyProtection="1">
      <alignment horizontal="center"/>
      <protection hidden="1" locked="0"/>
    </xf>
    <xf numFmtId="3" fontId="0" fillId="0" borderId="52" xfId="0" applyNumberFormat="1" applyFont="1" applyBorder="1" applyAlignment="1" applyProtection="1">
      <alignment horizontal="right"/>
      <protection hidden="1" locked="0"/>
    </xf>
    <xf numFmtId="3" fontId="31" fillId="0" borderId="52" xfId="0" applyNumberFormat="1" applyFont="1" applyBorder="1" applyAlignment="1" applyProtection="1">
      <alignment horizontal="right"/>
      <protection hidden="1" locked="0"/>
    </xf>
    <xf numFmtId="0" fontId="34" fillId="2" borderId="107" xfId="0" applyFont="1" applyFill="1" applyBorder="1" applyAlignment="1" applyProtection="1">
      <alignment horizontal="center"/>
      <protection hidden="1"/>
    </xf>
    <xf numFmtId="0" fontId="34" fillId="2" borderId="119" xfId="0" applyFont="1" applyFill="1" applyBorder="1" applyAlignment="1" applyProtection="1">
      <alignment horizontal="center"/>
      <protection hidden="1"/>
    </xf>
    <xf numFmtId="0" fontId="34" fillId="2" borderId="108" xfId="0" applyFont="1" applyFill="1" applyBorder="1" applyAlignment="1" applyProtection="1">
      <alignment horizontal="center"/>
      <protection hidden="1"/>
    </xf>
    <xf numFmtId="3" fontId="39" fillId="2" borderId="0" xfId="0" applyNumberFormat="1" applyFont="1" applyFill="1" applyAlignment="1" applyProtection="1">
      <alignment horizontal="center" vertical="center"/>
      <protection hidden="1"/>
    </xf>
    <xf numFmtId="3" fontId="7" fillId="14" borderId="53" xfId="0" applyNumberFormat="1" applyFont="1" applyFill="1" applyBorder="1" applyAlignment="1" applyProtection="1">
      <alignment horizontal="left"/>
      <protection hidden="1"/>
    </xf>
    <xf numFmtId="3" fontId="0" fillId="14" borderId="0" xfId="0" applyNumberFormat="1" applyFont="1" applyFill="1" applyBorder="1" applyAlignment="1" applyProtection="1">
      <alignment horizontal="left"/>
      <protection hidden="1"/>
    </xf>
    <xf numFmtId="3" fontId="7" fillId="11" borderId="53" xfId="0" applyNumberFormat="1" applyFont="1" applyFill="1" applyBorder="1" applyAlignment="1" applyProtection="1">
      <alignment horizontal="left"/>
      <protection hidden="1"/>
    </xf>
    <xf numFmtId="3" fontId="0" fillId="11" borderId="0" xfId="0" applyNumberFormat="1" applyFont="1" applyFill="1" applyBorder="1" applyAlignment="1" applyProtection="1">
      <alignment horizontal="left"/>
      <protection hidden="1"/>
    </xf>
    <xf numFmtId="3" fontId="7" fillId="10" borderId="53" xfId="0" applyNumberFormat="1" applyFont="1" applyFill="1" applyBorder="1" applyAlignment="1" applyProtection="1">
      <alignment horizontal="left"/>
      <protection hidden="1"/>
    </xf>
    <xf numFmtId="0" fontId="7" fillId="10" borderId="53" xfId="0" applyFont="1" applyFill="1" applyBorder="1" applyAlignment="1" applyProtection="1">
      <alignment horizontal="left"/>
      <protection hidden="1"/>
    </xf>
    <xf numFmtId="3" fontId="0" fillId="10" borderId="0" xfId="0" applyNumberFormat="1" applyFont="1" applyFill="1" applyBorder="1" applyAlignment="1" applyProtection="1">
      <alignment horizontal="left"/>
      <protection hidden="1"/>
    </xf>
    <xf numFmtId="0" fontId="46" fillId="0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21" fillId="0" borderId="0" xfId="0" applyNumberFormat="1" applyFont="1" applyFill="1" applyBorder="1" applyAlignment="1" applyProtection="1">
      <alignment/>
      <protection hidden="1"/>
    </xf>
    <xf numFmtId="10" fontId="21" fillId="0" borderId="0" xfId="21" applyNumberFormat="1" applyFont="1" applyFill="1" applyAlignment="1" applyProtection="1">
      <alignment/>
      <protection hidden="1"/>
    </xf>
    <xf numFmtId="186" fontId="21" fillId="0" borderId="0" xfId="17" applyNumberFormat="1" applyFont="1" applyFill="1" applyAlignment="1" applyProtection="1">
      <alignment/>
      <protection hidden="1"/>
    </xf>
    <xf numFmtId="1" fontId="21" fillId="0" borderId="0" xfId="0" applyNumberFormat="1" applyFont="1" applyFill="1" applyAlignment="1" applyProtection="1">
      <alignment/>
      <protection hidden="1"/>
    </xf>
    <xf numFmtId="181" fontId="21" fillId="0" borderId="0" xfId="0" applyNumberFormat="1" applyFont="1" applyFill="1" applyBorder="1" applyAlignment="1" applyProtection="1">
      <alignment/>
      <protection hidden="1"/>
    </xf>
    <xf numFmtId="186" fontId="21" fillId="0" borderId="0" xfId="17" applyNumberFormat="1" applyFont="1" applyFill="1" applyBorder="1" applyAlignment="1" applyProtection="1">
      <alignment/>
      <protection hidden="1"/>
    </xf>
    <xf numFmtId="186" fontId="21" fillId="0" borderId="0" xfId="0" applyNumberFormat="1" applyFont="1" applyFill="1" applyAlignment="1" applyProtection="1">
      <alignment/>
      <protection hidden="1"/>
    </xf>
    <xf numFmtId="186" fontId="21" fillId="0" borderId="0" xfId="17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 quotePrefix="1">
      <alignment horizontal="left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/>
      <protection hidden="1"/>
    </xf>
    <xf numFmtId="177" fontId="21" fillId="0" borderId="0" xfId="21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justify"/>
      <protection hidden="1"/>
    </xf>
    <xf numFmtId="3" fontId="21" fillId="0" borderId="0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 quotePrefix="1">
      <alignment horizontal="left"/>
      <protection hidden="1"/>
    </xf>
    <xf numFmtId="177" fontId="21" fillId="0" borderId="0" xfId="21" applyNumberFormat="1" applyFont="1" applyFill="1" applyBorder="1" applyAlignment="1" applyProtection="1">
      <alignment/>
      <protection hidden="1"/>
    </xf>
    <xf numFmtId="0" fontId="21" fillId="0" borderId="0" xfId="21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0" fontId="21" fillId="0" borderId="0" xfId="21" applyNumberFormat="1" applyFont="1" applyFill="1" applyBorder="1" applyAlignment="1" applyProtection="1">
      <alignment/>
      <protection hidden="1"/>
    </xf>
    <xf numFmtId="0" fontId="21" fillId="13" borderId="0" xfId="0" applyFont="1" applyFill="1" applyBorder="1" applyAlignment="1" applyProtection="1">
      <alignment/>
      <protection hidden="1"/>
    </xf>
    <xf numFmtId="0" fontId="21" fillId="13" borderId="120" xfId="0" applyFont="1" applyFill="1" applyBorder="1" applyAlignment="1" applyProtection="1">
      <alignment/>
      <protection hidden="1"/>
    </xf>
    <xf numFmtId="0" fontId="21" fillId="12" borderId="0" xfId="0" applyFont="1" applyFill="1" applyBorder="1" applyAlignment="1" applyProtection="1">
      <alignment/>
      <protection hidden="1"/>
    </xf>
    <xf numFmtId="186" fontId="21" fillId="12" borderId="0" xfId="17" applyNumberFormat="1" applyFont="1" applyFill="1" applyAlignment="1" applyProtection="1">
      <alignment/>
      <protection hidden="1"/>
    </xf>
    <xf numFmtId="186" fontId="21" fillId="12" borderId="0" xfId="17" applyNumberFormat="1" applyFont="1" applyFill="1" applyBorder="1" applyAlignment="1" applyProtection="1">
      <alignment/>
      <protection hidden="1"/>
    </xf>
    <xf numFmtId="186" fontId="21" fillId="0" borderId="92" xfId="17" applyNumberFormat="1" applyFont="1" applyFill="1" applyBorder="1" applyAlignment="1" applyProtection="1">
      <alignment/>
      <protection hidden="1"/>
    </xf>
    <xf numFmtId="186" fontId="21" fillId="0" borderId="92" xfId="17" applyNumberFormat="1" applyFont="1" applyFill="1" applyBorder="1" applyAlignment="1" applyProtection="1">
      <alignment/>
      <protection hidden="1"/>
    </xf>
    <xf numFmtId="0" fontId="21" fillId="0" borderId="92" xfId="0" applyFont="1" applyFill="1" applyBorder="1" applyAlignment="1" applyProtection="1">
      <alignment/>
      <protection hidden="1"/>
    </xf>
    <xf numFmtId="0" fontId="51" fillId="0" borderId="121" xfId="0" applyFont="1" applyFill="1" applyBorder="1" applyAlignment="1" applyProtection="1">
      <alignment horizontal="center" vertical="top" wrapText="1"/>
      <protection hidden="1"/>
    </xf>
    <xf numFmtId="0" fontId="52" fillId="0" borderId="122" xfId="0" applyFont="1" applyFill="1" applyBorder="1" applyAlignment="1" applyProtection="1">
      <alignment horizontal="center" vertical="top" wrapText="1"/>
      <protection hidden="1"/>
    </xf>
    <xf numFmtId="0" fontId="21" fillId="0" borderId="121" xfId="0" applyFont="1" applyFill="1" applyBorder="1" applyAlignment="1" applyProtection="1">
      <alignment horizontal="center" vertical="top" wrapText="1"/>
      <protection hidden="1"/>
    </xf>
    <xf numFmtId="0" fontId="21" fillId="0" borderId="123" xfId="0" applyFont="1" applyFill="1" applyBorder="1" applyAlignment="1" applyProtection="1">
      <alignment horizontal="justify" vertical="top" wrapText="1"/>
      <protection hidden="1"/>
    </xf>
    <xf numFmtId="186" fontId="21" fillId="0" borderId="121" xfId="17" applyNumberFormat="1" applyFont="1" applyFill="1" applyBorder="1" applyAlignment="1" applyProtection="1">
      <alignment/>
      <protection hidden="1"/>
    </xf>
    <xf numFmtId="186" fontId="51" fillId="0" borderId="121" xfId="17" applyNumberFormat="1" applyFont="1" applyFill="1" applyBorder="1" applyAlignment="1" applyProtection="1">
      <alignment horizontal="justify"/>
      <protection hidden="1"/>
    </xf>
    <xf numFmtId="186" fontId="51" fillId="0" borderId="123" xfId="17" applyNumberFormat="1" applyFont="1" applyFill="1" applyBorder="1" applyAlignment="1" applyProtection="1">
      <alignment/>
      <protection hidden="1"/>
    </xf>
    <xf numFmtId="186" fontId="51" fillId="0" borderId="0" xfId="17" applyNumberFormat="1" applyFont="1" applyFill="1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center" vertical="top" wrapText="1"/>
      <protection hidden="1"/>
    </xf>
    <xf numFmtId="0" fontId="53" fillId="0" borderId="124" xfId="0" applyFont="1" applyFill="1" applyBorder="1" applyAlignment="1" applyProtection="1">
      <alignment horizontal="center" vertical="top" wrapText="1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21" fillId="0" borderId="125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center" vertical="top" wrapText="1"/>
      <protection hidden="1"/>
    </xf>
    <xf numFmtId="186" fontId="46" fillId="0" borderId="0" xfId="17" applyNumberFormat="1" applyFont="1" applyFill="1" applyBorder="1" applyAlignment="1" applyProtection="1">
      <alignment horizontal="center"/>
      <protection hidden="1"/>
    </xf>
    <xf numFmtId="186" fontId="21" fillId="0" borderId="125" xfId="17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right" vertical="top" wrapText="1"/>
      <protection hidden="1"/>
    </xf>
    <xf numFmtId="0" fontId="53" fillId="0" borderId="0" xfId="0" applyFont="1" applyFill="1" applyBorder="1" applyAlignment="1" applyProtection="1">
      <alignment horizontal="center" vertical="top" wrapText="1"/>
      <protection hidden="1"/>
    </xf>
    <xf numFmtId="9" fontId="53" fillId="0" borderId="0" xfId="21" applyFont="1" applyFill="1" applyBorder="1" applyAlignment="1" applyProtection="1">
      <alignment horizontal="right" vertical="top" wrapText="1"/>
      <protection hidden="1"/>
    </xf>
    <xf numFmtId="193" fontId="21" fillId="0" borderId="0" xfId="21" applyNumberFormat="1" applyFont="1" applyFill="1" applyBorder="1" applyAlignment="1" applyProtection="1">
      <alignment horizontal="right" vertical="top" wrapText="1"/>
      <protection hidden="1"/>
    </xf>
    <xf numFmtId="195" fontId="21" fillId="0" borderId="125" xfId="21" applyNumberFormat="1" applyFont="1" applyFill="1" applyBorder="1" applyAlignment="1" applyProtection="1">
      <alignment horizontal="right" vertical="top" wrapTex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193" fontId="21" fillId="0" borderId="0" xfId="21" applyNumberFormat="1" applyFont="1" applyFill="1" applyBorder="1" applyAlignment="1" applyProtection="1">
      <alignment/>
      <protection hidden="1"/>
    </xf>
    <xf numFmtId="194" fontId="21" fillId="0" borderId="125" xfId="21" applyNumberFormat="1" applyFont="1" applyFill="1" applyBorder="1" applyAlignment="1" applyProtection="1">
      <alignment/>
      <protection hidden="1"/>
    </xf>
    <xf numFmtId="188" fontId="21" fillId="0" borderId="0" xfId="17" applyNumberFormat="1" applyFont="1" applyFill="1" applyAlignment="1" applyProtection="1">
      <alignment/>
      <protection hidden="1"/>
    </xf>
    <xf numFmtId="194" fontId="21" fillId="0" borderId="125" xfId="21" applyNumberFormat="1" applyFont="1" applyFill="1" applyBorder="1" applyAlignment="1" applyProtection="1">
      <alignment horizontal="right" vertical="top" wrapText="1"/>
      <protection hidden="1"/>
    </xf>
    <xf numFmtId="193" fontId="21" fillId="9" borderId="0" xfId="21" applyNumberFormat="1" applyFont="1" applyFill="1" applyBorder="1" applyAlignment="1" applyProtection="1">
      <alignment horizontal="right" vertical="top" wrapText="1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21" fillId="0" borderId="92" xfId="0" applyFont="1" applyFill="1" applyBorder="1" applyAlignment="1" applyProtection="1">
      <alignment/>
      <protection hidden="1"/>
    </xf>
    <xf numFmtId="0" fontId="21" fillId="0" borderId="126" xfId="0" applyFont="1" applyFill="1" applyBorder="1" applyAlignment="1" applyProtection="1">
      <alignment/>
      <protection hidden="1"/>
    </xf>
    <xf numFmtId="0" fontId="21" fillId="0" borderId="120" xfId="0" applyFont="1" applyFill="1" applyBorder="1" applyAlignment="1" applyProtection="1">
      <alignment/>
      <protection hidden="1"/>
    </xf>
    <xf numFmtId="187" fontId="21" fillId="0" borderId="92" xfId="17" applyNumberFormat="1" applyFont="1" applyFill="1" applyBorder="1" applyAlignment="1" applyProtection="1">
      <alignment/>
      <protection hidden="1"/>
    </xf>
    <xf numFmtId="186" fontId="21" fillId="0" borderId="120" xfId="17" applyNumberFormat="1" applyFont="1" applyFill="1" applyBorder="1" applyAlignment="1" applyProtection="1">
      <alignment/>
      <protection hidden="1"/>
    </xf>
    <xf numFmtId="193" fontId="21" fillId="0" borderId="0" xfId="0" applyNumberFormat="1" applyFont="1" applyFill="1" applyBorder="1" applyAlignment="1" applyProtection="1">
      <alignment/>
      <protection hidden="1"/>
    </xf>
    <xf numFmtId="0" fontId="21" fillId="9" borderId="0" xfId="0" applyFont="1" applyFill="1" applyBorder="1" applyAlignment="1" applyProtection="1">
      <alignment/>
      <protection hidden="1"/>
    </xf>
    <xf numFmtId="184" fontId="21" fillId="0" borderId="0" xfId="0" applyNumberFormat="1" applyFont="1" applyFill="1" applyBorder="1" applyAlignment="1" applyProtection="1">
      <alignment/>
      <protection hidden="1"/>
    </xf>
    <xf numFmtId="186" fontId="54" fillId="0" borderId="127" xfId="17" applyNumberFormat="1" applyFont="1" applyFill="1" applyBorder="1" applyAlignment="1" applyProtection="1">
      <alignment/>
      <protection hidden="1"/>
    </xf>
    <xf numFmtId="186" fontId="21" fillId="0" borderId="0" xfId="17" applyNumberFormat="1" applyFont="1" applyFill="1" applyBorder="1" applyAlignment="1" applyProtection="1" quotePrefix="1">
      <alignment horizontal="left"/>
      <protection hidden="1"/>
    </xf>
    <xf numFmtId="3" fontId="21" fillId="0" borderId="0" xfId="0" applyNumberFormat="1" applyFont="1" applyFill="1" applyBorder="1" applyAlignment="1" applyProtection="1">
      <alignment horizontal="right"/>
      <protection hidden="1"/>
    </xf>
    <xf numFmtId="10" fontId="21" fillId="0" borderId="0" xfId="21" applyNumberFormat="1" applyFont="1" applyFill="1" applyBorder="1" applyAlignment="1" applyProtection="1">
      <alignment/>
      <protection hidden="1"/>
    </xf>
    <xf numFmtId="186" fontId="21" fillId="0" borderId="0" xfId="17" applyNumberFormat="1" applyFont="1" applyFill="1" applyBorder="1" applyAlignment="1" applyProtection="1">
      <alignment horizontal="justify"/>
      <protection hidden="1"/>
    </xf>
    <xf numFmtId="186" fontId="21" fillId="0" borderId="0" xfId="17" applyNumberFormat="1" applyFont="1" applyFill="1" applyBorder="1" applyAlignment="1" applyProtection="1">
      <alignment horizontal="left"/>
      <protection hidden="1"/>
    </xf>
    <xf numFmtId="9" fontId="21" fillId="0" borderId="0" xfId="21" applyFont="1" applyFill="1" applyAlignment="1" applyProtection="1">
      <alignment/>
      <protection hidden="1"/>
    </xf>
    <xf numFmtId="9" fontId="21" fillId="0" borderId="0" xfId="0" applyNumberFormat="1" applyFont="1" applyAlignment="1" applyProtection="1">
      <alignment/>
      <protection hidden="1"/>
    </xf>
    <xf numFmtId="9" fontId="21" fillId="0" borderId="0" xfId="21" applyFont="1" applyFill="1" applyBorder="1" applyAlignment="1" applyProtection="1">
      <alignment/>
      <protection hidden="1"/>
    </xf>
    <xf numFmtId="9" fontId="21" fillId="0" borderId="0" xfId="21" applyFont="1" applyFill="1" applyBorder="1" applyAlignment="1" applyProtection="1">
      <alignment/>
      <protection hidden="1"/>
    </xf>
    <xf numFmtId="9" fontId="21" fillId="0" borderId="0" xfId="21" applyFont="1" applyFill="1" applyBorder="1" applyAlignment="1" applyProtection="1">
      <alignment horizontal="right"/>
      <protection hidden="1"/>
    </xf>
    <xf numFmtId="9" fontId="21" fillId="0" borderId="0" xfId="21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 locked="0"/>
    </xf>
    <xf numFmtId="0" fontId="21" fillId="0" borderId="0" xfId="0" applyFont="1" applyBorder="1" applyAlignment="1" applyProtection="1">
      <alignment/>
      <protection hidden="1" locked="0"/>
    </xf>
    <xf numFmtId="3" fontId="37" fillId="2" borderId="128" xfId="18" applyNumberFormat="1" applyFont="1" applyFill="1" applyBorder="1" applyAlignment="1" applyProtection="1" quotePrefix="1">
      <alignment/>
      <protection hidden="1"/>
    </xf>
    <xf numFmtId="3" fontId="19" fillId="2" borderId="2" xfId="0" applyNumberFormat="1" applyFont="1" applyFill="1" applyBorder="1" applyAlignment="1" applyProtection="1">
      <alignment horizontal="center"/>
      <protection hidden="1" locked="0"/>
    </xf>
    <xf numFmtId="3" fontId="35" fillId="2" borderId="0" xfId="0" applyNumberFormat="1" applyFont="1" applyFill="1" applyAlignment="1" applyProtection="1">
      <alignment horizontal="right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4" fillId="0" borderId="104" xfId="0" applyFont="1" applyBorder="1" applyAlignment="1" applyProtection="1">
      <alignment horizontal="center"/>
      <protection hidden="1"/>
    </xf>
    <xf numFmtId="0" fontId="2" fillId="7" borderId="41" xfId="0" applyFont="1" applyFill="1" applyBorder="1" applyAlignment="1" applyProtection="1">
      <alignment horizontal="center"/>
      <protection hidden="1"/>
    </xf>
    <xf numFmtId="0" fontId="2" fillId="7" borderId="40" xfId="0" applyFont="1" applyFill="1" applyBorder="1" applyAlignment="1" applyProtection="1">
      <alignment horizontal="center"/>
      <protection hidden="1"/>
    </xf>
    <xf numFmtId="0" fontId="2" fillId="7" borderId="44" xfId="0" applyFont="1" applyFill="1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4" fillId="0" borderId="94" xfId="0" applyFont="1" applyBorder="1" applyAlignment="1" applyProtection="1">
      <alignment horizontal="center"/>
      <protection hidden="1"/>
    </xf>
    <xf numFmtId="3" fontId="16" fillId="11" borderId="41" xfId="0" applyNumberFormat="1" applyFont="1" applyFill="1" applyBorder="1" applyAlignment="1" applyProtection="1">
      <alignment horizontal="center"/>
      <protection hidden="1"/>
    </xf>
    <xf numFmtId="3" fontId="16" fillId="11" borderId="44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1"/>
  <sheetViews>
    <sheetView zoomScale="70" zoomScaleNormal="70" workbookViewId="0" topLeftCell="A1">
      <pane xSplit="4065" topLeftCell="A1" activePane="topRight" state="split"/>
      <selection pane="topLeft" activeCell="A6" sqref="A6"/>
      <selection pane="topRight" activeCell="A6" sqref="A6"/>
    </sheetView>
  </sheetViews>
  <sheetFormatPr defaultColWidth="12.57421875" defaultRowHeight="12.75"/>
  <cols>
    <col min="1" max="1" width="15.8515625" style="15" customWidth="1"/>
    <col min="2" max="2" width="9.57421875" style="29" customWidth="1"/>
    <col min="3" max="3" width="17.00390625" style="29" customWidth="1"/>
    <col min="4" max="4" width="23.8515625" style="29" customWidth="1"/>
    <col min="5" max="5" width="27.7109375" style="29" customWidth="1"/>
    <col min="6" max="6" width="23.28125" style="29" customWidth="1"/>
    <col min="7" max="8" width="21.421875" style="29" customWidth="1"/>
    <col min="9" max="23" width="27.7109375" style="29" customWidth="1"/>
    <col min="24" max="25" width="27.7109375" style="15" customWidth="1"/>
    <col min="26" max="26" width="27.00390625" style="15" customWidth="1"/>
    <col min="27" max="27" width="27.7109375" style="15" customWidth="1"/>
    <col min="28" max="28" width="26.28125" style="15" customWidth="1"/>
    <col min="29" max="29" width="26.140625" style="15" customWidth="1"/>
    <col min="30" max="30" width="26.28125" style="15" customWidth="1"/>
    <col min="31" max="31" width="27.7109375" style="15" customWidth="1"/>
    <col min="32" max="32" width="24.7109375" style="15" customWidth="1"/>
    <col min="33" max="33" width="27.7109375" style="15" customWidth="1"/>
    <col min="34" max="34" width="29.8515625" style="15" customWidth="1"/>
    <col min="35" max="35" width="27.7109375" style="15" customWidth="1"/>
    <col min="36" max="36" width="18.57421875" style="15" customWidth="1"/>
    <col min="37" max="37" width="27.7109375" style="15" customWidth="1"/>
    <col min="38" max="38" width="29.140625" style="15" customWidth="1"/>
    <col min="39" max="39" width="27.7109375" style="15" customWidth="1"/>
    <col min="40" max="40" width="25.7109375" style="15" customWidth="1"/>
    <col min="41" max="41" width="27.7109375" style="15" customWidth="1"/>
    <col min="42" max="42" width="25.7109375" style="15" customWidth="1"/>
    <col min="43" max="43" width="27.7109375" style="15" customWidth="1"/>
    <col min="44" max="44" width="25.7109375" style="15" customWidth="1"/>
    <col min="45" max="45" width="27.7109375" style="15" customWidth="1"/>
    <col min="46" max="46" width="25.7109375" style="15" customWidth="1"/>
    <col min="47" max="49" width="27.7109375" style="15" customWidth="1"/>
    <col min="50" max="50" width="15.8515625" style="15" customWidth="1"/>
    <col min="51" max="53" width="27.7109375" style="15" customWidth="1"/>
    <col min="54" max="54" width="15.8515625" style="15" customWidth="1"/>
    <col min="55" max="55" width="27.7109375" style="15" customWidth="1"/>
    <col min="56" max="56" width="15.8515625" style="15" customWidth="1"/>
    <col min="57" max="57" width="27.7109375" style="15" customWidth="1"/>
    <col min="58" max="58" width="15.8515625" style="15" customWidth="1"/>
    <col min="59" max="59" width="27.7109375" style="15" customWidth="1"/>
    <col min="60" max="60" width="15.8515625" style="15" customWidth="1"/>
    <col min="61" max="61" width="27.7109375" style="15" customWidth="1"/>
    <col min="62" max="62" width="15.8515625" style="15" customWidth="1"/>
    <col min="63" max="65" width="27.7109375" style="15" customWidth="1"/>
    <col min="66" max="66" width="15.8515625" style="15" customWidth="1"/>
    <col min="67" max="67" width="27.7109375" style="15" customWidth="1"/>
    <col min="68" max="68" width="15.8515625" style="15" customWidth="1"/>
    <col min="69" max="69" width="27.7109375" style="15" customWidth="1"/>
    <col min="70" max="70" width="15.8515625" style="15" customWidth="1"/>
    <col min="71" max="71" width="21.00390625" style="15" customWidth="1"/>
    <col min="72" max="72" width="15.8515625" style="15" customWidth="1"/>
    <col min="73" max="73" width="22.28125" style="15" customWidth="1"/>
    <col min="74" max="74" width="15.8515625" style="15" customWidth="1"/>
    <col min="75" max="75" width="27.7109375" style="15" customWidth="1"/>
    <col min="76" max="76" width="15.8515625" style="15" customWidth="1"/>
    <col min="77" max="81" width="27.7109375" style="15" customWidth="1"/>
    <col min="82" max="82" width="21.8515625" style="15" customWidth="1"/>
    <col min="83" max="83" width="32.421875" style="15" customWidth="1"/>
    <col min="84" max="84" width="15.8515625" style="15" customWidth="1"/>
    <col min="85" max="85" width="24.140625" style="15" customWidth="1"/>
    <col min="86" max="208" width="15.8515625" style="15" customWidth="1"/>
    <col min="209" max="231" width="15.8515625" style="159" hidden="1" customWidth="1"/>
    <col min="232" max="238" width="10.7109375" style="159" hidden="1" customWidth="1"/>
    <col min="239" max="241" width="10.00390625" style="159" hidden="1" customWidth="1"/>
    <col min="242" max="242" width="14.7109375" style="159" hidden="1" customWidth="1"/>
    <col min="243" max="243" width="11.57421875" style="159" hidden="1" customWidth="1"/>
    <col min="244" max="244" width="10.421875" style="159" hidden="1" customWidth="1"/>
    <col min="245" max="245" width="11.140625" style="159" hidden="1" customWidth="1"/>
    <col min="246" max="16384" width="15.8515625" style="159" hidden="1" customWidth="1"/>
  </cols>
  <sheetData>
    <row r="1" spans="1:249" ht="16.5" thickBot="1">
      <c r="A1" s="523" t="s">
        <v>230</v>
      </c>
      <c r="B1" s="493"/>
      <c r="C1" s="512"/>
      <c r="D1" s="517" t="s">
        <v>206</v>
      </c>
      <c r="E1" s="701">
        <v>2008</v>
      </c>
      <c r="F1" s="534"/>
      <c r="G1" s="535"/>
      <c r="H1" s="126"/>
      <c r="I1" s="126"/>
      <c r="J1" s="534"/>
      <c r="K1" s="126"/>
      <c r="L1" s="536">
        <v>0.04</v>
      </c>
      <c r="M1" s="537">
        <v>0.005</v>
      </c>
      <c r="N1" s="538">
        <v>0.03</v>
      </c>
      <c r="O1" s="537">
        <v>0.01</v>
      </c>
      <c r="P1" s="537"/>
      <c r="Q1" s="536"/>
      <c r="R1" s="536"/>
      <c r="S1" s="537">
        <f>1/12</f>
        <v>0.08333333333333333</v>
      </c>
      <c r="T1" s="536">
        <v>0.08</v>
      </c>
      <c r="U1" s="599">
        <v>0.085</v>
      </c>
      <c r="V1" s="536"/>
      <c r="W1" s="539">
        <v>0.10875</v>
      </c>
      <c r="X1" s="536"/>
      <c r="Y1" s="540"/>
      <c r="Z1" s="541"/>
      <c r="AA1" s="542">
        <f>0.6</f>
        <v>0.6</v>
      </c>
      <c r="AB1" s="1">
        <v>0.00522</v>
      </c>
      <c r="AC1" s="543">
        <v>0.55</v>
      </c>
      <c r="AD1" s="544">
        <v>0.5</v>
      </c>
      <c r="AE1" s="542">
        <v>0.45</v>
      </c>
      <c r="AF1" s="2">
        <v>0.4</v>
      </c>
      <c r="AG1" s="542">
        <v>0.35</v>
      </c>
      <c r="AH1" s="2">
        <v>0.3</v>
      </c>
      <c r="AI1" s="542">
        <f>0.25</f>
        <v>0.25</v>
      </c>
      <c r="AJ1" s="2">
        <v>0.2</v>
      </c>
      <c r="AK1" s="542">
        <f>0.18</f>
        <v>0.18</v>
      </c>
      <c r="AL1" s="544">
        <v>0.15</v>
      </c>
      <c r="AM1" s="2">
        <v>0.1</v>
      </c>
      <c r="AN1" s="2"/>
      <c r="AO1" s="542"/>
      <c r="AP1" s="544"/>
      <c r="AQ1" s="2"/>
      <c r="AR1" s="544"/>
      <c r="AS1" s="545"/>
      <c r="AT1" s="536"/>
      <c r="AU1" s="545"/>
      <c r="AV1" s="536"/>
      <c r="AW1" s="545"/>
      <c r="AX1" s="536"/>
      <c r="AY1" s="545"/>
      <c r="AZ1" s="536"/>
      <c r="BA1" s="546"/>
      <c r="BB1" s="536"/>
      <c r="BC1" s="536"/>
      <c r="BD1" s="536"/>
      <c r="BE1" s="545">
        <f>100*1</f>
        <v>100</v>
      </c>
      <c r="BF1" s="536">
        <v>120</v>
      </c>
      <c r="BG1" s="545">
        <f>150</f>
        <v>150</v>
      </c>
      <c r="BH1" s="536"/>
      <c r="BI1" s="545">
        <f>360*1</f>
        <v>360</v>
      </c>
      <c r="BJ1" s="536"/>
      <c r="BK1" s="545">
        <f>500*1</f>
        <v>500</v>
      </c>
      <c r="BL1" s="536"/>
      <c r="BM1" s="545">
        <f>2100*1</f>
        <v>2100</v>
      </c>
      <c r="BN1" s="536"/>
      <c r="BO1" s="545">
        <f>2200*1</f>
        <v>2200</v>
      </c>
      <c r="BP1" s="2"/>
      <c r="BQ1" s="2"/>
      <c r="BR1" s="2"/>
      <c r="BS1" s="2"/>
      <c r="BV1" s="507"/>
      <c r="BW1" s="2"/>
      <c r="BX1" s="2"/>
      <c r="BY1" s="2"/>
      <c r="BZ1" s="2"/>
      <c r="CA1" s="2"/>
      <c r="CB1" s="547"/>
      <c r="CC1" s="547"/>
      <c r="CD1" s="548"/>
      <c r="CE1" s="548"/>
      <c r="CF1" s="507"/>
      <c r="CG1" s="507"/>
      <c r="CH1" s="507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HV1" s="17"/>
      <c r="HW1" s="483"/>
      <c r="HX1" s="17"/>
      <c r="HY1" s="621">
        <v>1999</v>
      </c>
      <c r="HZ1" s="621">
        <v>2000</v>
      </c>
      <c r="IA1" s="621">
        <v>2001</v>
      </c>
      <c r="IB1" s="621">
        <v>2002</v>
      </c>
      <c r="IC1" s="621">
        <v>2003</v>
      </c>
      <c r="ID1" s="621">
        <v>2004</v>
      </c>
      <c r="IE1" s="621">
        <v>2005</v>
      </c>
      <c r="IF1" s="621">
        <v>2006</v>
      </c>
      <c r="IG1" s="621">
        <v>2007</v>
      </c>
      <c r="IH1" s="621">
        <v>2008</v>
      </c>
      <c r="II1" s="621">
        <v>2009</v>
      </c>
      <c r="IJ1" s="621">
        <v>2010</v>
      </c>
      <c r="IK1" s="17"/>
      <c r="IL1" s="17"/>
      <c r="IM1" s="17"/>
      <c r="IN1" s="17"/>
      <c r="IO1" s="17"/>
    </row>
    <row r="2" spans="1:249" ht="18.75" thickBot="1">
      <c r="A2" s="5" t="s">
        <v>0</v>
      </c>
      <c r="B2" s="3"/>
      <c r="C2" s="3"/>
      <c r="D2" s="702" t="s">
        <v>207</v>
      </c>
      <c r="E2" s="702"/>
      <c r="F2" s="13" t="s">
        <v>387</v>
      </c>
      <c r="G2" s="19"/>
      <c r="H2" s="7"/>
      <c r="I2" s="20" t="str">
        <f>+D2</f>
        <v>ENTIDAD TERRITORIAL:</v>
      </c>
      <c r="J2" s="3"/>
      <c r="K2" s="7"/>
      <c r="L2" s="20" t="str">
        <f>+F2</f>
        <v>Morro Pelao</v>
      </c>
      <c r="M2" s="3"/>
      <c r="N2" s="21" t="str">
        <f>+D1</f>
        <v>VIGENCIA:</v>
      </c>
      <c r="O2" s="22">
        <f>+E1</f>
        <v>2008</v>
      </c>
      <c r="P2" s="21"/>
      <c r="Q2" s="3"/>
      <c r="R2" s="20" t="str">
        <f>+D2</f>
        <v>ENTIDAD TERRITORIAL:</v>
      </c>
      <c r="S2" s="7"/>
      <c r="T2" s="20" t="str">
        <f>+F2</f>
        <v>Morro Pelao</v>
      </c>
      <c r="U2" s="3"/>
      <c r="V2" s="21" t="str">
        <f>+D1</f>
        <v>VIGENCIA:</v>
      </c>
      <c r="W2" s="22">
        <f>+E1</f>
        <v>2008</v>
      </c>
      <c r="X2" s="21"/>
      <c r="Y2" s="23"/>
      <c r="Z2" s="24" t="s">
        <v>231</v>
      </c>
      <c r="AA2" s="7"/>
      <c r="AB2" s="23"/>
      <c r="AC2" s="25" t="str">
        <f>+F2</f>
        <v>Morro Pelao</v>
      </c>
      <c r="AD2" s="25"/>
      <c r="AE2" s="26" t="str">
        <f>+D1</f>
        <v>VIGENCIA:</v>
      </c>
      <c r="AF2" s="27">
        <f>+E1</f>
        <v>2008</v>
      </c>
      <c r="AG2" s="26"/>
      <c r="AH2" s="7"/>
      <c r="AI2" s="7"/>
      <c r="AJ2" s="7"/>
      <c r="AK2" s="7"/>
      <c r="AL2" s="14"/>
      <c r="AM2" s="23"/>
      <c r="AN2" s="7"/>
      <c r="AO2" s="7"/>
      <c r="AP2" s="14"/>
      <c r="AQ2" s="25"/>
      <c r="AR2" s="23"/>
      <c r="AS2" s="25"/>
      <c r="AT2" s="25" t="str">
        <f>+D2</f>
        <v>ENTIDAD TERRITORIAL:</v>
      </c>
      <c r="AU2" s="23"/>
      <c r="AV2" s="25" t="str">
        <f>+F2</f>
        <v>Morro Pelao</v>
      </c>
      <c r="AW2" s="14"/>
      <c r="AX2" s="26">
        <f>+AF2</f>
        <v>2008</v>
      </c>
      <c r="AY2" s="26"/>
      <c r="AZ2" s="25"/>
      <c r="BA2" s="7"/>
      <c r="BB2" s="7"/>
      <c r="BC2" s="20" t="str">
        <f>+F2</f>
        <v>Morro Pelao</v>
      </c>
      <c r="BD2" s="20"/>
      <c r="BE2" s="21" t="str">
        <f>+D1</f>
        <v>VIGENCIA:</v>
      </c>
      <c r="BF2" s="22">
        <f>+E1</f>
        <v>2008</v>
      </c>
      <c r="BG2" s="21"/>
      <c r="BH2" s="3"/>
      <c r="BI2" s="7"/>
      <c r="BJ2" s="3"/>
      <c r="BK2" s="20" t="str">
        <f>+$D$2</f>
        <v>ENTIDAD TERRITORIAL:</v>
      </c>
      <c r="BL2" s="7"/>
      <c r="BM2" s="20" t="str">
        <f>+F2</f>
        <v>Morro Pelao</v>
      </c>
      <c r="BN2" s="20"/>
      <c r="BO2" s="21" t="str">
        <f>+D1</f>
        <v>VIGENCIA:</v>
      </c>
      <c r="BP2" s="22">
        <f>+E1</f>
        <v>2008</v>
      </c>
      <c r="BQ2" s="21"/>
      <c r="BR2" s="20"/>
      <c r="BS2" s="7"/>
      <c r="BV2" s="7"/>
      <c r="BW2" s="7"/>
      <c r="BX2" s="7"/>
      <c r="BY2" s="7"/>
      <c r="BZ2" s="7"/>
      <c r="CA2" s="7"/>
      <c r="CB2" s="28"/>
      <c r="CC2" s="29"/>
      <c r="HV2" s="17"/>
      <c r="HW2" s="483"/>
      <c r="HX2" s="622" t="s">
        <v>388</v>
      </c>
      <c r="HY2" s="622"/>
      <c r="HZ2" s="622"/>
      <c r="IA2" s="622"/>
      <c r="IB2" s="622"/>
      <c r="IC2" s="623">
        <v>1</v>
      </c>
      <c r="ID2" s="624">
        <f>+(ID5-IC5)/IC5</f>
        <v>0.0783132530120482</v>
      </c>
      <c r="IE2" s="624">
        <f>+(IE5-ID5)/ID5</f>
        <v>0.06564245810055866</v>
      </c>
      <c r="IF2" s="624">
        <f>+(IF5-IE5)/IE5</f>
        <v>0.06946264744429882</v>
      </c>
      <c r="IG2" s="624">
        <f>+(IG5-IF5)/IF5</f>
        <v>0.06299019607843137</v>
      </c>
      <c r="IH2" s="624">
        <f>+(IH5-IG5)/IG5</f>
        <v>0.06409960802397971</v>
      </c>
      <c r="II2" s="17"/>
      <c r="IJ2" s="17"/>
      <c r="IK2" s="17"/>
      <c r="IL2" s="17"/>
      <c r="IM2" s="17"/>
      <c r="IN2" s="17"/>
      <c r="IO2" s="17"/>
    </row>
    <row r="3" spans="1:249" ht="18.75" thickBot="1">
      <c r="A3" s="6" t="s">
        <v>269</v>
      </c>
      <c r="B3" s="3"/>
      <c r="C3" s="7"/>
      <c r="D3" s="3"/>
      <c r="E3" s="3"/>
      <c r="F3" s="3"/>
      <c r="G3" s="3"/>
      <c r="H3" s="30"/>
      <c r="I3" s="31" t="str">
        <f>+$A$3</f>
        <v>SALARIO DE LOS DOCENTES DECRETO 2277/79</v>
      </c>
      <c r="J3" s="3"/>
      <c r="K3" s="3"/>
      <c r="L3" s="32"/>
      <c r="M3" s="3"/>
      <c r="N3" s="7"/>
      <c r="O3" s="3"/>
      <c r="P3" s="3"/>
      <c r="Q3" s="3"/>
      <c r="R3" s="31" t="str">
        <f>+$A$3</f>
        <v>SALARIO DE LOS DOCENTES DECRETO 2277/79</v>
      </c>
      <c r="S3" s="3"/>
      <c r="T3" s="3"/>
      <c r="U3" s="3"/>
      <c r="V3" s="3"/>
      <c r="W3" s="3"/>
      <c r="X3" s="3"/>
      <c r="Y3" s="23"/>
      <c r="Z3" s="33" t="str">
        <f>+A4</f>
        <v>FINANCIADA CON RECURSOS DEL Sistema General de Participaciones </v>
      </c>
      <c r="AA3" s="7"/>
      <c r="AB3" s="14"/>
      <c r="AC3" s="14"/>
      <c r="AD3" s="14"/>
      <c r="AE3" s="14"/>
      <c r="AF3" s="14"/>
      <c r="AG3" s="14"/>
      <c r="AH3" s="7"/>
      <c r="AI3" s="7"/>
      <c r="AJ3" s="7"/>
      <c r="AK3" s="7"/>
      <c r="AL3" s="14"/>
      <c r="AM3" s="23"/>
      <c r="AN3" s="7"/>
      <c r="AO3" s="7"/>
      <c r="AP3" s="14"/>
      <c r="AQ3" s="34"/>
      <c r="AR3" s="14"/>
      <c r="AS3" s="14"/>
      <c r="AT3" s="25" t="str">
        <f>+Z2</f>
        <v>SOBRESUELDOS DE LOS DOCENTES Y DIRECTIVOS DOCENTES DECRETO 2277/79</v>
      </c>
      <c r="AU3" s="14"/>
      <c r="AV3" s="14"/>
      <c r="AW3" s="14"/>
      <c r="AX3" s="23"/>
      <c r="AY3" s="23"/>
      <c r="AZ3" s="24"/>
      <c r="BA3" s="7"/>
      <c r="BB3" s="3"/>
      <c r="BC3" s="3"/>
      <c r="BD3" s="3"/>
      <c r="BE3" s="3"/>
      <c r="BF3" s="3"/>
      <c r="BG3" s="7"/>
      <c r="BH3" s="6"/>
      <c r="BI3" s="6"/>
      <c r="BJ3" s="3"/>
      <c r="BK3" s="35">
        <f>+$AZ$3</f>
        <v>0</v>
      </c>
      <c r="BL3" s="3"/>
      <c r="BM3" s="6"/>
      <c r="BN3" s="3"/>
      <c r="BO3" s="6"/>
      <c r="BP3" s="3">
        <f>150*12</f>
        <v>1800</v>
      </c>
      <c r="BQ3" s="7"/>
      <c r="BR3" s="35"/>
      <c r="BS3" s="3"/>
      <c r="BV3" s="7"/>
      <c r="BW3" s="7"/>
      <c r="BX3" s="7"/>
      <c r="BY3" s="7"/>
      <c r="BZ3" s="7"/>
      <c r="CA3" s="7"/>
      <c r="CB3" s="29"/>
      <c r="CC3" s="29"/>
      <c r="HV3" s="17"/>
      <c r="HW3" s="483"/>
      <c r="HX3" s="622" t="s">
        <v>81</v>
      </c>
      <c r="HY3" s="622"/>
      <c r="HZ3" s="622"/>
      <c r="IA3" s="622"/>
      <c r="IB3" s="622"/>
      <c r="IC3" s="623">
        <v>12</v>
      </c>
      <c r="ID3" s="622">
        <v>24</v>
      </c>
      <c r="IE3" s="625">
        <v>15</v>
      </c>
      <c r="IF3" s="625"/>
      <c r="IG3" s="626"/>
      <c r="IH3" s="17"/>
      <c r="II3" s="17"/>
      <c r="IJ3" s="17"/>
      <c r="IK3" s="17"/>
      <c r="IL3" s="17"/>
      <c r="IM3" s="17"/>
      <c r="IN3" s="17"/>
      <c r="IO3" s="17"/>
    </row>
    <row r="4" spans="1:249" ht="27" customHeight="1" thickBot="1">
      <c r="A4" s="8" t="s">
        <v>229</v>
      </c>
      <c r="B4" s="3"/>
      <c r="C4" s="7"/>
      <c r="D4" s="3"/>
      <c r="E4" s="36"/>
      <c r="F4" s="36"/>
      <c r="G4" s="3"/>
      <c r="H4" s="37" t="s">
        <v>192</v>
      </c>
      <c r="I4" s="6" t="str">
        <f>+$A$4</f>
        <v>FINANCIADA CON RECURSOS DEL Sistema General de Participaciones </v>
      </c>
      <c r="K4" s="39"/>
      <c r="L4" s="32"/>
      <c r="M4" s="32"/>
      <c r="N4" s="7"/>
      <c r="O4" s="32"/>
      <c r="P4" s="32"/>
      <c r="Q4" s="39"/>
      <c r="R4" s="6" t="str">
        <f>+$A$4</f>
        <v>FINANCIADA CON RECURSOS DEL Sistema General de Participaciones </v>
      </c>
      <c r="S4" s="39"/>
      <c r="T4" s="40"/>
      <c r="U4" s="39"/>
      <c r="V4" s="39">
        <f>+V6/12</f>
        <v>0</v>
      </c>
      <c r="W4" s="39"/>
      <c r="X4" s="7"/>
      <c r="Y4" s="23"/>
      <c r="AJ4" s="491">
        <v>0.4</v>
      </c>
      <c r="AK4" s="491"/>
      <c r="AL4" s="491" t="s">
        <v>308</v>
      </c>
      <c r="AM4" s="491"/>
      <c r="AN4" s="491" t="s">
        <v>309</v>
      </c>
      <c r="AO4" s="491"/>
      <c r="AP4" s="491">
        <v>0.25</v>
      </c>
      <c r="AQ4" s="491"/>
      <c r="AR4" s="491">
        <v>0.2</v>
      </c>
      <c r="AS4" s="491"/>
      <c r="AV4" s="491">
        <v>0.1</v>
      </c>
      <c r="AW4" s="491"/>
      <c r="AX4" s="41"/>
      <c r="AY4" s="23"/>
      <c r="AZ4" s="489" t="s">
        <v>310</v>
      </c>
      <c r="BA4" s="490"/>
      <c r="BB4" s="14"/>
      <c r="BC4" s="34"/>
      <c r="BD4" s="14"/>
      <c r="BE4" s="42"/>
      <c r="BF4" s="33" t="str">
        <f>+$A$4</f>
        <v>FINANCIADA CON RECURSOS DEL Sistema General de Participaciones </v>
      </c>
      <c r="BG4" s="14"/>
      <c r="BH4" s="43"/>
      <c r="BI4" s="43"/>
      <c r="BJ4" s="23"/>
      <c r="BK4" s="23"/>
      <c r="BL4" s="33"/>
      <c r="BM4" s="7"/>
      <c r="BN4" s="36"/>
      <c r="BO4" s="36"/>
      <c r="BP4" s="36"/>
      <c r="BQ4" s="36"/>
      <c r="BR4" s="36"/>
      <c r="BS4" s="7"/>
      <c r="BV4" s="8"/>
      <c r="BW4" s="8"/>
      <c r="BX4" s="32"/>
      <c r="BY4" s="22" t="str">
        <f>+$A$4</f>
        <v>FINANCIADA CON RECURSOS DEL Sistema General de Participaciones </v>
      </c>
      <c r="BZ4" s="36"/>
      <c r="CA4" s="8"/>
      <c r="CB4" s="36"/>
      <c r="CC4" s="8"/>
      <c r="CD4" s="36"/>
      <c r="CE4" s="7"/>
      <c r="CF4" s="22"/>
      <c r="CG4" s="36"/>
      <c r="HV4" s="17"/>
      <c r="HW4" s="483"/>
      <c r="HX4" s="17" t="s">
        <v>275</v>
      </c>
      <c r="HY4" s="17"/>
      <c r="HZ4" s="17"/>
      <c r="IA4" s="17"/>
      <c r="IB4" s="17"/>
      <c r="IC4" s="627">
        <v>10.5</v>
      </c>
      <c r="ID4" s="17"/>
      <c r="IE4" s="17"/>
      <c r="IF4" s="17"/>
      <c r="IG4" s="626"/>
      <c r="IH4" s="17"/>
      <c r="II4" s="17"/>
      <c r="IJ4" s="17"/>
      <c r="IK4" s="17"/>
      <c r="IL4" s="17"/>
      <c r="IM4" s="17"/>
      <c r="IN4" s="17"/>
      <c r="IO4" s="17"/>
    </row>
    <row r="5" spans="1:249" ht="142.5" customHeight="1" thickBot="1">
      <c r="A5" s="9" t="s">
        <v>82</v>
      </c>
      <c r="B5" s="486" t="s">
        <v>132</v>
      </c>
      <c r="C5" s="487" t="s">
        <v>186</v>
      </c>
      <c r="D5" s="487" t="s">
        <v>173</v>
      </c>
      <c r="E5" s="487" t="s">
        <v>174</v>
      </c>
      <c r="F5" s="487" t="s">
        <v>175</v>
      </c>
      <c r="G5" s="487" t="s">
        <v>176</v>
      </c>
      <c r="H5" s="479" t="s">
        <v>85</v>
      </c>
      <c r="I5" s="10" t="s">
        <v>133</v>
      </c>
      <c r="J5" s="487" t="s">
        <v>185</v>
      </c>
      <c r="K5" s="10" t="s">
        <v>88</v>
      </c>
      <c r="L5" s="10" t="s">
        <v>28</v>
      </c>
      <c r="M5" s="10" t="s">
        <v>89</v>
      </c>
      <c r="N5" s="10" t="s">
        <v>90</v>
      </c>
      <c r="O5" s="10" t="s">
        <v>134</v>
      </c>
      <c r="P5" s="10" t="s">
        <v>92</v>
      </c>
      <c r="Q5" s="10" t="s">
        <v>135</v>
      </c>
      <c r="R5" s="10" t="s">
        <v>136</v>
      </c>
      <c r="S5" s="10" t="s">
        <v>95</v>
      </c>
      <c r="T5" s="10" t="s">
        <v>171</v>
      </c>
      <c r="U5" s="10" t="s">
        <v>200</v>
      </c>
      <c r="V5" s="10" t="s">
        <v>172</v>
      </c>
      <c r="W5" s="11" t="s">
        <v>406</v>
      </c>
      <c r="X5" s="10" t="s">
        <v>170</v>
      </c>
      <c r="Y5" s="10" t="s">
        <v>137</v>
      </c>
      <c r="Z5" s="528" t="s">
        <v>330</v>
      </c>
      <c r="AA5" s="530" t="s">
        <v>329</v>
      </c>
      <c r="AB5" s="529" t="s">
        <v>333</v>
      </c>
      <c r="AC5" s="495" t="s">
        <v>334</v>
      </c>
      <c r="AD5" s="494" t="s">
        <v>335</v>
      </c>
      <c r="AE5" s="495" t="s">
        <v>336</v>
      </c>
      <c r="AF5" s="494" t="s">
        <v>337</v>
      </c>
      <c r="AG5" s="495" t="s">
        <v>338</v>
      </c>
      <c r="AH5" s="494" t="s">
        <v>339</v>
      </c>
      <c r="AI5" s="495" t="s">
        <v>340</v>
      </c>
      <c r="AJ5" s="494" t="s">
        <v>341</v>
      </c>
      <c r="AK5" s="495" t="s">
        <v>342</v>
      </c>
      <c r="AL5" s="494" t="s">
        <v>343</v>
      </c>
      <c r="AM5" s="495" t="s">
        <v>344</v>
      </c>
      <c r="AN5" s="494" t="s">
        <v>327</v>
      </c>
      <c r="AO5" s="495" t="s">
        <v>345</v>
      </c>
      <c r="AP5" s="494" t="s">
        <v>328</v>
      </c>
      <c r="AQ5" s="495" t="s">
        <v>346</v>
      </c>
      <c r="AR5" s="494" t="s">
        <v>347</v>
      </c>
      <c r="AS5" s="495" t="s">
        <v>332</v>
      </c>
      <c r="AT5" s="494" t="s">
        <v>348</v>
      </c>
      <c r="AU5" s="495" t="s">
        <v>331</v>
      </c>
      <c r="AV5" s="494" t="s">
        <v>349</v>
      </c>
      <c r="AW5" s="495" t="s">
        <v>350</v>
      </c>
      <c r="AX5" s="12" t="s">
        <v>247</v>
      </c>
      <c r="AY5" s="12" t="s">
        <v>376</v>
      </c>
      <c r="AZ5" s="10" t="s">
        <v>248</v>
      </c>
      <c r="BA5" s="11" t="s">
        <v>239</v>
      </c>
      <c r="BB5" s="12" t="s">
        <v>249</v>
      </c>
      <c r="BC5" s="12" t="s">
        <v>375</v>
      </c>
      <c r="BD5" s="10" t="s">
        <v>250</v>
      </c>
      <c r="BE5" s="10" t="s">
        <v>251</v>
      </c>
      <c r="BF5" s="10" t="s">
        <v>252</v>
      </c>
      <c r="BG5" s="10" t="s">
        <v>148</v>
      </c>
      <c r="BH5" s="10" t="s">
        <v>253</v>
      </c>
      <c r="BI5" s="10" t="s">
        <v>149</v>
      </c>
      <c r="BJ5" s="10" t="s">
        <v>270</v>
      </c>
      <c r="BK5" s="10" t="s">
        <v>150</v>
      </c>
      <c r="BL5" s="10" t="s">
        <v>254</v>
      </c>
      <c r="BM5" s="10" t="s">
        <v>151</v>
      </c>
      <c r="BN5" s="10" t="s">
        <v>152</v>
      </c>
      <c r="BO5" s="10" t="s">
        <v>373</v>
      </c>
      <c r="BP5" s="10" t="s">
        <v>255</v>
      </c>
      <c r="BQ5" s="10" t="s">
        <v>153</v>
      </c>
      <c r="BR5" s="10" t="s">
        <v>384</v>
      </c>
      <c r="BS5" s="10" t="s">
        <v>385</v>
      </c>
      <c r="BT5" s="10" t="s">
        <v>256</v>
      </c>
      <c r="BU5" s="10" t="s">
        <v>154</v>
      </c>
      <c r="BV5" s="10" t="s">
        <v>257</v>
      </c>
      <c r="BW5" s="10" t="s">
        <v>155</v>
      </c>
      <c r="BX5" s="10" t="s">
        <v>258</v>
      </c>
      <c r="BY5" s="10" t="s">
        <v>156</v>
      </c>
      <c r="BZ5" s="10" t="s">
        <v>259</v>
      </c>
      <c r="CA5" s="10" t="s">
        <v>157</v>
      </c>
      <c r="CB5" s="10" t="s">
        <v>260</v>
      </c>
      <c r="CC5" s="10" t="s">
        <v>158</v>
      </c>
      <c r="CD5" s="10" t="s">
        <v>159</v>
      </c>
      <c r="CE5" s="10" t="s">
        <v>238</v>
      </c>
      <c r="CF5" s="10" t="s">
        <v>160</v>
      </c>
      <c r="CG5" s="11" t="s">
        <v>374</v>
      </c>
      <c r="HV5" s="17"/>
      <c r="HW5" s="483"/>
      <c r="HX5" s="622" t="s">
        <v>130</v>
      </c>
      <c r="HY5" s="622"/>
      <c r="HZ5" s="622"/>
      <c r="IA5" s="622"/>
      <c r="IB5" s="622"/>
      <c r="IC5" s="623">
        <v>332000</v>
      </c>
      <c r="ID5" s="623">
        <v>358000</v>
      </c>
      <c r="IE5" s="623">
        <v>381500</v>
      </c>
      <c r="IF5" s="623">
        <v>408000</v>
      </c>
      <c r="IG5" s="628">
        <v>433700</v>
      </c>
      <c r="IH5" s="628">
        <v>461500</v>
      </c>
      <c r="II5" s="624"/>
      <c r="IJ5" s="624"/>
      <c r="IK5" s="624"/>
      <c r="IL5" s="17"/>
      <c r="IM5" s="629">
        <f>300*IG5</f>
        <v>130110000</v>
      </c>
      <c r="IN5" s="17"/>
      <c r="IO5" s="17"/>
    </row>
    <row r="6" spans="1:249" ht="19.5" customHeight="1">
      <c r="A6" s="44" t="str">
        <f>+$HX$20</f>
        <v>BACHILLER </v>
      </c>
      <c r="B6" s="583"/>
      <c r="C6" s="47">
        <f aca="true" t="shared" si="0" ref="C6:C27">+IF($E$1=2003,IC20,IF($E$1=2004,ID20,IF($E$1=2005,IE20,IF($E$1=2006,IF20,IF($E$1=2007,IG20,IF($E$1=2008,IH20,IF($E$1=2009,II20,IF($E$1=2010,IJ20,0))))))))</f>
        <v>482557</v>
      </c>
      <c r="D6" s="45">
        <f aca="true" t="shared" si="1" ref="D6:D31">C6*B6*$IC$3</f>
        <v>0</v>
      </c>
      <c r="E6" s="484">
        <f aca="true" t="shared" si="2" ref="E6:E31">+IF(B6&lt;BB6,"inconsist",BC6)</f>
        <v>0</v>
      </c>
      <c r="F6" s="47">
        <f aca="true" t="shared" si="3" ref="F6:F31">(IF($E$1=2003,IF(C6&lt;=$IC$6,$IC$7,0),IF($E$1=2004,IF(C6&lt;=$ID$6,$ID$7,0),IF($E$1=2005,IF(C6&lt;=$IE$6,$IE$7,0),IF($E$1=2006,IF(C6&lt;=$IF$6,$IF$7,0),IF($E$1=2007,IF(C6&lt;=$IG$6,$IG$7,0),IF($E$1=2008,IF(C6&lt;=$IH$6,$IH$7,0),IF($E$1=2009,IF(C6&lt;=$II$6,$II$7,0)))))))))*B6*$IC$4</f>
        <v>0</v>
      </c>
      <c r="G6" s="48">
        <f>(IF($E$1=2003,IF(C6&lt;=2*$IC$5,$IC$10,0),IF($E$1=2004,IF(C6&lt;=2*$ID$5,$ID$10,0),IF($E$1=2005,IF(C6&lt;=2*$IE$5,$IE$10,0),IF($E$1=2006,IF(C6&lt;=2*$IF$5,$IF$10,0),IF($E$1=2007,IF(C6&lt;=2*$IG$5,$IG$10,0),IF(E$1=2008,IF(C6&lt;=2*$IH$5,$IH$10,0))))))*B6*$IC$4))</f>
        <v>0</v>
      </c>
      <c r="H6" s="513">
        <f aca="true" t="shared" si="4" ref="H6:H31">(D6+E6+((F6+G6)*$IC$3/$IC$4))/$ID$3</f>
        <v>0</v>
      </c>
      <c r="I6" s="513">
        <f>((D6+E6+(F6+G6)*$IC$3/$IC$4)+H6)/$IC$3</f>
        <v>0</v>
      </c>
      <c r="J6" s="46">
        <f aca="true" t="shared" si="5" ref="J6:J31">CG6</f>
        <v>0</v>
      </c>
      <c r="K6" s="515">
        <f>SUM(D6:J6)</f>
        <v>0</v>
      </c>
      <c r="L6" s="49">
        <f>(SUM(D6:H6)+J6)*$L$1</f>
        <v>0</v>
      </c>
      <c r="M6" s="45">
        <f>(SUM(D6:H6)+J6)*$M$1</f>
        <v>0</v>
      </c>
      <c r="N6" s="45">
        <f>(SUM(D6:H6)+J6)*$N$1</f>
        <v>0</v>
      </c>
      <c r="O6" s="45">
        <f>(SUM(D6:H6)+J6)*$O$1</f>
        <v>0</v>
      </c>
      <c r="P6" s="49">
        <f>(SUM(D6:H6)+J6)*$M$1</f>
        <v>0</v>
      </c>
      <c r="Q6" s="50">
        <f>SUM(L6:P6)</f>
        <v>0</v>
      </c>
      <c r="R6" s="700">
        <f>IF($E$1=2003,IF(C6&lt;=2*$IC$5,$IC$12,0),IF($E$1=2004,IF(C6&lt;=2*$ID$5,$ID$12,0),IF($E$1=2005,IF(C6&lt;=2*$IE$5,$IE$12,0),IF($E$1=2006,IF(C6&lt;=2*$IF$5,$IF$12,0),IF($E$1=2007,IF(C6&lt;=2*$IG$5,$IG$12,0),IF($E$1=2008,IF(C6&lt;=2*$IH$5,$IH$12,0)))))*B6))</f>
        <v>0</v>
      </c>
      <c r="S6" s="51">
        <f>K6*$S$1</f>
        <v>0</v>
      </c>
      <c r="T6" s="52">
        <f aca="true" t="shared" si="6" ref="T6:T31">SUM(D6:E6)*$T$1</f>
        <v>0</v>
      </c>
      <c r="U6" s="50">
        <f>SUM(S6:T6)</f>
        <v>0</v>
      </c>
      <c r="V6" s="50">
        <f>+K6+Q6+R6+U6</f>
        <v>0</v>
      </c>
      <c r="W6" s="53">
        <f aca="true" t="shared" si="7" ref="W6:W31">IF($E$1=2003,(D6+E6)*$ID$74,IF($E$1=2004,(D6+E6)*$ID$75,IF($E$1=2005,(D6+E6)*$ID$76,IF($E$1=2006,(D6+E6)*$ID$77,IF($E$1=2007,(D6+E6)*$ID$78,IF($E$1=2008,(D6+E6)*$ID$79,0))))))</f>
        <v>0</v>
      </c>
      <c r="X6" s="54">
        <f>+W6+U6</f>
        <v>0</v>
      </c>
      <c r="Y6" s="55">
        <f>V6+W6</f>
        <v>0</v>
      </c>
      <c r="Z6" s="172"/>
      <c r="AA6" s="531">
        <f aca="true" t="shared" si="8" ref="AA6:AA31">+Z6*C6</f>
        <v>0</v>
      </c>
      <c r="AB6" s="585"/>
      <c r="AC6" s="56">
        <f>+C6*AB6*$AA$1*$IC$3</f>
        <v>0</v>
      </c>
      <c r="AD6" s="585"/>
      <c r="AE6" s="56">
        <f aca="true" t="shared" si="9" ref="AE6:AE31">+AD6*C6*$AC$1*$IC$3</f>
        <v>0</v>
      </c>
      <c r="AF6" s="585"/>
      <c r="AG6" s="56">
        <f aca="true" t="shared" si="10" ref="AG6:AG31">+AF6*C6*$AD$1*$IC$3</f>
        <v>0</v>
      </c>
      <c r="AH6" s="585"/>
      <c r="AI6" s="56">
        <f aca="true" t="shared" si="11" ref="AI6:AI31">+AH6*C6*$AE$1*$IC$3</f>
        <v>0</v>
      </c>
      <c r="AJ6" s="585"/>
      <c r="AK6" s="56">
        <f aca="true" t="shared" si="12" ref="AK6:AK31">+C6*AJ6*$AF$1*$IC$3</f>
        <v>0</v>
      </c>
      <c r="AL6" s="585"/>
      <c r="AM6" s="68">
        <f aca="true" t="shared" si="13" ref="AM6:AM31">+C6*AL6*$AG$1*$IC$3</f>
        <v>0</v>
      </c>
      <c r="AN6" s="585"/>
      <c r="AO6" s="68">
        <f aca="true" t="shared" si="14" ref="AO6:AO31">+C6*AN6*$AH$1*$IC$3</f>
        <v>0</v>
      </c>
      <c r="AP6" s="585"/>
      <c r="AQ6" s="68">
        <f aca="true" t="shared" si="15" ref="AQ6:AQ31">+C6*AP6*$AI$1*$IC$3</f>
        <v>0</v>
      </c>
      <c r="AR6" s="585"/>
      <c r="AS6" s="68">
        <f aca="true" t="shared" si="16" ref="AS6:AS31">+C6*AR6*$AJ$1*$IC$3</f>
        <v>0</v>
      </c>
      <c r="AT6" s="585"/>
      <c r="AU6" s="68">
        <f aca="true" t="shared" si="17" ref="AU6:AU31">+AT6*C6*$AK$1*$IC$3</f>
        <v>0</v>
      </c>
      <c r="AV6" s="585"/>
      <c r="AW6" s="68">
        <f aca="true" t="shared" si="18" ref="AW6:AW31">+C6*AV6*$AM$1*$IC$3</f>
        <v>0</v>
      </c>
      <c r="AX6" s="57"/>
      <c r="AY6" s="57">
        <f>+AA6+AC6+AE6+AG6+AI6+AK6+AM6+AO6+AQ6+AS6+AU6+AW6</f>
        <v>0</v>
      </c>
      <c r="AZ6" s="585"/>
      <c r="BA6" s="56">
        <f aca="true" t="shared" si="19" ref="BA6:BA31">C6*AZ6*$AL$1*$IC$3</f>
        <v>0</v>
      </c>
      <c r="BB6" s="57">
        <f>+AX6+AZ6</f>
        <v>0</v>
      </c>
      <c r="BC6" s="57">
        <f>+AY6+BA6</f>
        <v>0</v>
      </c>
      <c r="BD6" s="585"/>
      <c r="BE6" s="45">
        <f aca="true" t="shared" si="20" ref="BE6:BE31">+C6*BD6*$AD$1*$IC$3</f>
        <v>0</v>
      </c>
      <c r="BF6" s="585"/>
      <c r="BG6" s="45">
        <f aca="true" t="shared" si="21" ref="BG6:BG31">+C6*BF6*$AH$1*$IC$3</f>
        <v>0</v>
      </c>
      <c r="BH6" s="585"/>
      <c r="BI6" s="45">
        <f aca="true" t="shared" si="22" ref="BI6:BI31">+C6*BH6*$AI$1*$IC$3</f>
        <v>0</v>
      </c>
      <c r="BJ6" s="585"/>
      <c r="BK6" s="45">
        <f aca="true" t="shared" si="23" ref="BK6:BK31">+C6*BJ6*$AJ$1*$IC$3</f>
        <v>0</v>
      </c>
      <c r="BL6" s="585"/>
      <c r="BM6" s="45">
        <f aca="true" t="shared" si="24" ref="BM6:BM31">+C6*BL6*$AM$1*$IC$3</f>
        <v>0</v>
      </c>
      <c r="BN6" s="58">
        <f aca="true" t="shared" si="25" ref="BN6:BN31">+BD6+BF6+BH6+BJ6+BL6</f>
        <v>0</v>
      </c>
      <c r="BO6" s="58">
        <f aca="true" t="shared" si="26" ref="BO6:BO31">+BE6+BG6+BI6+BK6+BM6</f>
        <v>0</v>
      </c>
      <c r="BP6" s="585"/>
      <c r="BQ6" s="45">
        <f aca="true" t="shared" si="27" ref="BQ6:BQ31">+BP6*$BE$1*$IC$3</f>
        <v>0</v>
      </c>
      <c r="BR6" s="585"/>
      <c r="BS6" s="45">
        <f>+BR6*$BF$1*$IC$3</f>
        <v>0</v>
      </c>
      <c r="BU6" s="45">
        <f>+BT6*$BG$1*$IC$3</f>
        <v>0</v>
      </c>
      <c r="BV6" s="585"/>
      <c r="BW6" s="45">
        <f aca="true" t="shared" si="28" ref="BW6:BW31">+BV6*$BI$1*$IC$3</f>
        <v>0</v>
      </c>
      <c r="BX6" s="585"/>
      <c r="BY6" s="45">
        <f aca="true" t="shared" si="29" ref="BY6:BY31">+BX6*$BK$1*$IC$3</f>
        <v>0</v>
      </c>
      <c r="BZ6" s="585"/>
      <c r="CA6" s="45">
        <f aca="true" t="shared" si="30" ref="CA6:CA31">+BZ6*$BM$1*$IC$3</f>
        <v>0</v>
      </c>
      <c r="CB6" s="585"/>
      <c r="CC6" s="59">
        <f aca="true" t="shared" si="31" ref="CC6:CC31">+CB6*$BO$1*$IC$3</f>
        <v>0</v>
      </c>
      <c r="CD6" s="60">
        <f>+BP6+BR6+BT6+BV6+BX6+BZ6+CB6</f>
        <v>0</v>
      </c>
      <c r="CE6" s="50">
        <f>+BQ6+BS6+BU6+BW6+BY6+CA6+CC6</f>
        <v>0</v>
      </c>
      <c r="CF6" s="50">
        <f aca="true" t="shared" si="32" ref="CF6:CF31">+BN6+CD6</f>
        <v>0</v>
      </c>
      <c r="CG6" s="524">
        <f aca="true" t="shared" si="33" ref="CG6:CG31">+BO6+CE6</f>
        <v>0</v>
      </c>
      <c r="HV6" s="17"/>
      <c r="HW6" s="483"/>
      <c r="HX6" s="622" t="s">
        <v>303</v>
      </c>
      <c r="HY6" s="622"/>
      <c r="HZ6" s="622"/>
      <c r="IA6" s="622"/>
      <c r="IB6" s="622"/>
      <c r="IC6" s="623">
        <v>887297</v>
      </c>
      <c r="ID6" s="623">
        <v>934413</v>
      </c>
      <c r="IE6" s="623">
        <v>985806</v>
      </c>
      <c r="IF6" s="623">
        <v>1035097</v>
      </c>
      <c r="IG6" s="628">
        <v>1081677</v>
      </c>
      <c r="IH6" s="628">
        <v>1143225</v>
      </c>
      <c r="II6" s="624"/>
      <c r="IJ6" s="624"/>
      <c r="IK6" s="624"/>
      <c r="IL6" s="17"/>
      <c r="IM6" s="17"/>
      <c r="IN6" s="17"/>
      <c r="IO6" s="17"/>
    </row>
    <row r="7" spans="1:249" ht="16.5" customHeight="1">
      <c r="A7" s="61" t="str">
        <f>+$HX$21</f>
        <v>PROF.TECN </v>
      </c>
      <c r="B7" s="583"/>
      <c r="C7" s="47">
        <f t="shared" si="0"/>
        <v>643692</v>
      </c>
      <c r="D7" s="48">
        <f t="shared" si="1"/>
        <v>0</v>
      </c>
      <c r="E7" s="62">
        <f t="shared" si="2"/>
        <v>0</v>
      </c>
      <c r="F7" s="47">
        <f t="shared" si="3"/>
        <v>0</v>
      </c>
      <c r="G7" s="48">
        <f aca="true" t="shared" si="34" ref="G7:G31">(IF($E$1=2003,IF(C7&lt;=2*$IC$5,$IC$10,0),IF($E$1=2004,IF(C7&lt;=2*$ID$5,$ID$10,0),IF($E$1=2005,IF(C7&lt;=2*$IE$5,$IE$10,0),IF($E$1=2006,IF(C7&lt;=2*$IF$5,$IF$10,0),IF($E$1=2007,IF(C7&lt;=2*$IG$5,$IG$10,0),IF(E$1=2008,IF(C7&lt;=2*$IH$5,$IH$10,0))))))*B7*$IC$4))</f>
        <v>0</v>
      </c>
      <c r="H7" s="48">
        <f t="shared" si="4"/>
        <v>0</v>
      </c>
      <c r="I7" s="48">
        <f>((D7+E7+(F7+G7)*$IC$3/$IC$4)+H7)/$IC$3</f>
        <v>0</v>
      </c>
      <c r="J7" s="62">
        <f t="shared" si="5"/>
        <v>0</v>
      </c>
      <c r="K7" s="515">
        <f aca="true" t="shared" si="35" ref="K7:K31">SUM(D7:J7)</f>
        <v>0</v>
      </c>
      <c r="L7" s="49">
        <f aca="true" t="shared" si="36" ref="L7:L31">(SUM(D7:H7)+J7)*$L$1</f>
        <v>0</v>
      </c>
      <c r="M7" s="45">
        <f aca="true" t="shared" si="37" ref="M7:M31">(SUM(D7:H7)+J7)*$M$1</f>
        <v>0</v>
      </c>
      <c r="N7" s="45">
        <f aca="true" t="shared" si="38" ref="N7:N31">(SUM(D7:H7)+J7)*$N$1</f>
        <v>0</v>
      </c>
      <c r="O7" s="45">
        <f aca="true" t="shared" si="39" ref="O7:O31">(SUM(D7:H7)+J7)*$O$1</f>
        <v>0</v>
      </c>
      <c r="P7" s="49">
        <f aca="true" t="shared" si="40" ref="P7:P31">(SUM(D7:H7)+J7)*$M$1</f>
        <v>0</v>
      </c>
      <c r="Q7" s="63">
        <f aca="true" t="shared" si="41" ref="Q7:Q27">SUM(L7:P7)</f>
        <v>0</v>
      </c>
      <c r="R7" s="64">
        <f aca="true" t="shared" si="42" ref="R7:R31">IF($E$1=2003,IF(C7&lt;=2*$IC$5,$IC$12,0),IF($E$1=2004,IF(C7&lt;=2*$ID$5,$ID$12,0),IF($E$1=2005,IF(C7&lt;=2*$IE$5,$IE$12,0),IF($E$1=2006,IF(C7&lt;=2*$IF$5,$IF$12,0),IF($E$1=2007,IF(C7&lt;=2*$IG$5,$IG$12,0),IF($E$1=2008,IF(C7&lt;=2*$IH$5,$IH$12,0)))))*B7))</f>
        <v>0</v>
      </c>
      <c r="S7" s="51">
        <f aca="true" t="shared" si="43" ref="S7:S31">K7*$S$1</f>
        <v>0</v>
      </c>
      <c r="T7" s="65">
        <f t="shared" si="6"/>
        <v>0</v>
      </c>
      <c r="U7" s="63">
        <f aca="true" t="shared" si="44" ref="U7:U27">SUM(S7:T7)</f>
        <v>0</v>
      </c>
      <c r="V7" s="63">
        <f>+K7+Q7+R7+U7</f>
        <v>0</v>
      </c>
      <c r="W7" s="53">
        <f t="shared" si="7"/>
        <v>0</v>
      </c>
      <c r="X7" s="66">
        <f>+W7+U7</f>
        <v>0</v>
      </c>
      <c r="Y7" s="67">
        <f aca="true" t="shared" si="45" ref="Y7:Y32">V7+W7</f>
        <v>0</v>
      </c>
      <c r="Z7" s="172"/>
      <c r="AA7" s="532">
        <f t="shared" si="8"/>
        <v>0</v>
      </c>
      <c r="AB7" s="585"/>
      <c r="AC7" s="56">
        <f aca="true" t="shared" si="46" ref="AC7:AC31">+C7*AB7*$AA$1*$IC$3</f>
        <v>0</v>
      </c>
      <c r="AD7" s="585"/>
      <c r="AE7" s="56">
        <f t="shared" si="9"/>
        <v>0</v>
      </c>
      <c r="AF7" s="585"/>
      <c r="AG7" s="56">
        <f t="shared" si="10"/>
        <v>0</v>
      </c>
      <c r="AH7" s="585"/>
      <c r="AI7" s="56">
        <f t="shared" si="11"/>
        <v>0</v>
      </c>
      <c r="AJ7" s="585"/>
      <c r="AK7" s="56">
        <f t="shared" si="12"/>
        <v>0</v>
      </c>
      <c r="AL7" s="585"/>
      <c r="AM7" s="68">
        <f t="shared" si="13"/>
        <v>0</v>
      </c>
      <c r="AN7" s="585"/>
      <c r="AO7" s="68">
        <f t="shared" si="14"/>
        <v>0</v>
      </c>
      <c r="AP7" s="585"/>
      <c r="AQ7" s="68">
        <f t="shared" si="15"/>
        <v>0</v>
      </c>
      <c r="AR7" s="585"/>
      <c r="AS7" s="68">
        <f t="shared" si="16"/>
        <v>0</v>
      </c>
      <c r="AT7" s="585"/>
      <c r="AU7" s="68">
        <f t="shared" si="17"/>
        <v>0</v>
      </c>
      <c r="AV7" s="585"/>
      <c r="AW7" s="68">
        <f t="shared" si="18"/>
        <v>0</v>
      </c>
      <c r="AX7" s="57"/>
      <c r="AY7" s="57">
        <f aca="true" t="shared" si="47" ref="AY7:AY31">+AA7+AC7+AE7+AG7+AI7+AK7+AM7+AO7+AQ7+AS7+AU7+AW7</f>
        <v>0</v>
      </c>
      <c r="AZ7" s="585"/>
      <c r="BA7" s="56">
        <f t="shared" si="19"/>
        <v>0</v>
      </c>
      <c r="BB7" s="70">
        <f aca="true" t="shared" si="48" ref="BB7:BB31">+AX7+AZ7</f>
        <v>0</v>
      </c>
      <c r="BC7" s="70">
        <f aca="true" t="shared" si="49" ref="BC7:BC31">++AY7+BA7</f>
        <v>0</v>
      </c>
      <c r="BD7" s="585"/>
      <c r="BE7" s="45">
        <f t="shared" si="20"/>
        <v>0</v>
      </c>
      <c r="BF7" s="585"/>
      <c r="BG7" s="45">
        <f t="shared" si="21"/>
        <v>0</v>
      </c>
      <c r="BH7" s="585"/>
      <c r="BI7" s="45">
        <f t="shared" si="22"/>
        <v>0</v>
      </c>
      <c r="BJ7" s="585"/>
      <c r="BK7" s="45">
        <f t="shared" si="23"/>
        <v>0</v>
      </c>
      <c r="BL7" s="585"/>
      <c r="BM7" s="45">
        <f t="shared" si="24"/>
        <v>0</v>
      </c>
      <c r="BN7" s="71">
        <f t="shared" si="25"/>
        <v>0</v>
      </c>
      <c r="BO7" s="71">
        <f t="shared" si="26"/>
        <v>0</v>
      </c>
      <c r="BP7" s="585"/>
      <c r="BQ7" s="48">
        <f t="shared" si="27"/>
        <v>0</v>
      </c>
      <c r="BR7" s="585"/>
      <c r="BS7" s="45">
        <f aca="true" t="shared" si="50" ref="BS7:BS31">+BR7*$BF$1*$IC$3</f>
        <v>0</v>
      </c>
      <c r="BU7" s="45">
        <f aca="true" t="shared" si="51" ref="BU7:BU31">+BT7*$BG$1*$IC$3</f>
        <v>0</v>
      </c>
      <c r="BV7" s="585"/>
      <c r="BW7" s="48">
        <f t="shared" si="28"/>
        <v>0</v>
      </c>
      <c r="BX7" s="585"/>
      <c r="BY7" s="48">
        <f t="shared" si="29"/>
        <v>0</v>
      </c>
      <c r="BZ7" s="585"/>
      <c r="CA7" s="48">
        <f t="shared" si="30"/>
        <v>0</v>
      </c>
      <c r="CB7" s="585"/>
      <c r="CC7" s="72">
        <f t="shared" si="31"/>
        <v>0</v>
      </c>
      <c r="CD7" s="60">
        <f aca="true" t="shared" si="52" ref="CD7:CD32">+BP7+BR7+BT7+BV7+BX7+BZ7+CB7</f>
        <v>0</v>
      </c>
      <c r="CE7" s="63">
        <f aca="true" t="shared" si="53" ref="CE7:CE32">+BQ7+BS7+BU7+BW7+BY7+CA7+CC7</f>
        <v>0</v>
      </c>
      <c r="CF7" s="63">
        <f t="shared" si="32"/>
        <v>0</v>
      </c>
      <c r="CG7" s="525">
        <f t="shared" si="33"/>
        <v>0</v>
      </c>
      <c r="HV7" s="17"/>
      <c r="HW7" s="483"/>
      <c r="HX7" s="622" t="s">
        <v>305</v>
      </c>
      <c r="HY7" s="622"/>
      <c r="HZ7" s="622"/>
      <c r="IA7" s="622"/>
      <c r="IB7" s="622"/>
      <c r="IC7" s="623">
        <v>28805</v>
      </c>
      <c r="ID7" s="623">
        <f>30675/30*30</f>
        <v>30675</v>
      </c>
      <c r="IE7" s="623">
        <v>32363</v>
      </c>
      <c r="IF7" s="623">
        <v>33982</v>
      </c>
      <c r="IG7" s="628">
        <v>35512</v>
      </c>
      <c r="IH7" s="628">
        <v>37533</v>
      </c>
      <c r="II7" s="624"/>
      <c r="IJ7" s="624"/>
      <c r="IK7" s="624"/>
      <c r="IL7" s="17">
        <f>+IG7*12</f>
        <v>426144</v>
      </c>
      <c r="IM7" s="17"/>
      <c r="IN7" s="17"/>
      <c r="IO7" s="17"/>
    </row>
    <row r="8" spans="1:249" ht="15.75">
      <c r="A8" s="61" t="str">
        <f>+$HX$22</f>
        <v>PROF.UNIV. </v>
      </c>
      <c r="B8" s="583"/>
      <c r="C8" s="47">
        <f t="shared" si="0"/>
        <v>786536</v>
      </c>
      <c r="D8" s="48">
        <f t="shared" si="1"/>
        <v>0</v>
      </c>
      <c r="E8" s="62">
        <f t="shared" si="2"/>
        <v>0</v>
      </c>
      <c r="F8" s="47">
        <f t="shared" si="3"/>
        <v>0</v>
      </c>
      <c r="G8" s="48">
        <f t="shared" si="34"/>
        <v>0</v>
      </c>
      <c r="H8" s="48">
        <f t="shared" si="4"/>
        <v>0</v>
      </c>
      <c r="I8" s="48">
        <f aca="true" t="shared" si="54" ref="I8:I31">((D8+E8)+((F8+G8)*$IC$3/$IC$4)+H8)/$IC$3</f>
        <v>0</v>
      </c>
      <c r="J8" s="62">
        <f t="shared" si="5"/>
        <v>0</v>
      </c>
      <c r="K8" s="515">
        <f t="shared" si="35"/>
        <v>0</v>
      </c>
      <c r="L8" s="49">
        <f t="shared" si="36"/>
        <v>0</v>
      </c>
      <c r="M8" s="45">
        <f t="shared" si="37"/>
        <v>0</v>
      </c>
      <c r="N8" s="45">
        <f t="shared" si="38"/>
        <v>0</v>
      </c>
      <c r="O8" s="45">
        <f t="shared" si="39"/>
        <v>0</v>
      </c>
      <c r="P8" s="49">
        <f t="shared" si="40"/>
        <v>0</v>
      </c>
      <c r="Q8" s="63">
        <f t="shared" si="41"/>
        <v>0</v>
      </c>
      <c r="R8" s="64">
        <f t="shared" si="42"/>
        <v>0</v>
      </c>
      <c r="S8" s="51">
        <f t="shared" si="43"/>
        <v>0</v>
      </c>
      <c r="T8" s="65">
        <f t="shared" si="6"/>
        <v>0</v>
      </c>
      <c r="U8" s="63">
        <f t="shared" si="44"/>
        <v>0</v>
      </c>
      <c r="V8" s="63">
        <f aca="true" t="shared" si="55" ref="V8:V31">+K8+Q8+R8+U8</f>
        <v>0</v>
      </c>
      <c r="W8" s="53">
        <f t="shared" si="7"/>
        <v>0</v>
      </c>
      <c r="X8" s="66">
        <f>+W8+U8</f>
        <v>0</v>
      </c>
      <c r="Y8" s="67">
        <f t="shared" si="45"/>
        <v>0</v>
      </c>
      <c r="Z8" s="172"/>
      <c r="AA8" s="532">
        <f t="shared" si="8"/>
        <v>0</v>
      </c>
      <c r="AB8" s="585"/>
      <c r="AC8" s="56">
        <f t="shared" si="46"/>
        <v>0</v>
      </c>
      <c r="AD8" s="585"/>
      <c r="AE8" s="56">
        <f t="shared" si="9"/>
        <v>0</v>
      </c>
      <c r="AF8" s="585"/>
      <c r="AG8" s="56">
        <f t="shared" si="10"/>
        <v>0</v>
      </c>
      <c r="AH8" s="585"/>
      <c r="AI8" s="56">
        <f t="shared" si="11"/>
        <v>0</v>
      </c>
      <c r="AJ8" s="585"/>
      <c r="AK8" s="56">
        <f t="shared" si="12"/>
        <v>0</v>
      </c>
      <c r="AL8" s="585"/>
      <c r="AM8" s="68">
        <f t="shared" si="13"/>
        <v>0</v>
      </c>
      <c r="AN8" s="585"/>
      <c r="AO8" s="68">
        <f t="shared" si="14"/>
        <v>0</v>
      </c>
      <c r="AP8" s="585"/>
      <c r="AQ8" s="68">
        <f t="shared" si="15"/>
        <v>0</v>
      </c>
      <c r="AR8" s="585"/>
      <c r="AS8" s="68">
        <f t="shared" si="16"/>
        <v>0</v>
      </c>
      <c r="AT8" s="585"/>
      <c r="AU8" s="68">
        <f t="shared" si="17"/>
        <v>0</v>
      </c>
      <c r="AV8" s="585"/>
      <c r="AW8" s="68">
        <f t="shared" si="18"/>
        <v>0</v>
      </c>
      <c r="AX8" s="57"/>
      <c r="AY8" s="57">
        <f t="shared" si="47"/>
        <v>0</v>
      </c>
      <c r="AZ8" s="585"/>
      <c r="BA8" s="56">
        <f t="shared" si="19"/>
        <v>0</v>
      </c>
      <c r="BB8" s="70">
        <f t="shared" si="48"/>
        <v>0</v>
      </c>
      <c r="BC8" s="70">
        <f t="shared" si="49"/>
        <v>0</v>
      </c>
      <c r="BD8" s="585"/>
      <c r="BE8" s="45">
        <f t="shared" si="20"/>
        <v>0</v>
      </c>
      <c r="BF8" s="585"/>
      <c r="BG8" s="45">
        <f t="shared" si="21"/>
        <v>0</v>
      </c>
      <c r="BH8" s="585"/>
      <c r="BI8" s="45">
        <f t="shared" si="22"/>
        <v>0</v>
      </c>
      <c r="BJ8" s="585"/>
      <c r="BK8" s="45">
        <f t="shared" si="23"/>
        <v>0</v>
      </c>
      <c r="BL8" s="585"/>
      <c r="BM8" s="45">
        <f t="shared" si="24"/>
        <v>0</v>
      </c>
      <c r="BN8" s="71">
        <f t="shared" si="25"/>
        <v>0</v>
      </c>
      <c r="BO8" s="71">
        <f t="shared" si="26"/>
        <v>0</v>
      </c>
      <c r="BP8" s="585"/>
      <c r="BQ8" s="48">
        <f t="shared" si="27"/>
        <v>0</v>
      </c>
      <c r="BR8" s="585"/>
      <c r="BS8" s="45">
        <f t="shared" si="50"/>
        <v>0</v>
      </c>
      <c r="BU8" s="45">
        <f t="shared" si="51"/>
        <v>0</v>
      </c>
      <c r="BV8" s="585"/>
      <c r="BW8" s="48">
        <f t="shared" si="28"/>
        <v>0</v>
      </c>
      <c r="BX8" s="585"/>
      <c r="BY8" s="48">
        <f t="shared" si="29"/>
        <v>0</v>
      </c>
      <c r="BZ8" s="585"/>
      <c r="CA8" s="48">
        <f t="shared" si="30"/>
        <v>0</v>
      </c>
      <c r="CB8" s="585"/>
      <c r="CC8" s="72">
        <f t="shared" si="31"/>
        <v>0</v>
      </c>
      <c r="CD8" s="60">
        <f t="shared" si="52"/>
        <v>0</v>
      </c>
      <c r="CE8" s="63">
        <f t="shared" si="53"/>
        <v>0</v>
      </c>
      <c r="CF8" s="63">
        <f t="shared" si="32"/>
        <v>0</v>
      </c>
      <c r="CG8" s="525">
        <f t="shared" si="33"/>
        <v>0</v>
      </c>
      <c r="HV8" s="17"/>
      <c r="HW8" s="483"/>
      <c r="HX8" s="622" t="s">
        <v>304</v>
      </c>
      <c r="HY8" s="622"/>
      <c r="HZ8" s="622"/>
      <c r="IA8" s="622"/>
      <c r="IB8" s="622"/>
      <c r="IC8" s="630">
        <v>814653</v>
      </c>
      <c r="ID8" s="623">
        <v>858319</v>
      </c>
      <c r="IE8" s="623">
        <v>905527</v>
      </c>
      <c r="IF8" s="623">
        <v>950804</v>
      </c>
      <c r="IG8" s="628">
        <v>993591</v>
      </c>
      <c r="IH8" s="628">
        <v>1050127</v>
      </c>
      <c r="II8" s="624"/>
      <c r="IJ8" s="624"/>
      <c r="IK8" s="624"/>
      <c r="IL8" s="17"/>
      <c r="IM8" s="17"/>
      <c r="IN8" s="17"/>
      <c r="IO8" s="17"/>
    </row>
    <row r="9" spans="1:249" ht="15.75">
      <c r="A9" s="61" t="str">
        <f>+$HX$23</f>
        <v>INSTR.IV-C</v>
      </c>
      <c r="B9" s="583"/>
      <c r="C9" s="47">
        <f t="shared" si="0"/>
        <v>876127</v>
      </c>
      <c r="D9" s="48">
        <f t="shared" si="1"/>
        <v>0</v>
      </c>
      <c r="E9" s="62">
        <f t="shared" si="2"/>
        <v>0</v>
      </c>
      <c r="F9" s="47">
        <f t="shared" si="3"/>
        <v>0</v>
      </c>
      <c r="G9" s="48">
        <f t="shared" si="34"/>
        <v>0</v>
      </c>
      <c r="H9" s="48">
        <f t="shared" si="4"/>
        <v>0</v>
      </c>
      <c r="I9" s="48">
        <f t="shared" si="54"/>
        <v>0</v>
      </c>
      <c r="J9" s="62">
        <f t="shared" si="5"/>
        <v>0</v>
      </c>
      <c r="K9" s="515">
        <f t="shared" si="35"/>
        <v>0</v>
      </c>
      <c r="L9" s="49">
        <f t="shared" si="36"/>
        <v>0</v>
      </c>
      <c r="M9" s="45">
        <f t="shared" si="37"/>
        <v>0</v>
      </c>
      <c r="N9" s="45">
        <f t="shared" si="38"/>
        <v>0</v>
      </c>
      <c r="O9" s="45">
        <f t="shared" si="39"/>
        <v>0</v>
      </c>
      <c r="P9" s="49">
        <f t="shared" si="40"/>
        <v>0</v>
      </c>
      <c r="Q9" s="63">
        <f t="shared" si="41"/>
        <v>0</v>
      </c>
      <c r="R9" s="64">
        <f t="shared" si="42"/>
        <v>0</v>
      </c>
      <c r="S9" s="51">
        <f t="shared" si="43"/>
        <v>0</v>
      </c>
      <c r="T9" s="65">
        <f t="shared" si="6"/>
        <v>0</v>
      </c>
      <c r="U9" s="63">
        <f t="shared" si="44"/>
        <v>0</v>
      </c>
      <c r="V9" s="63">
        <f t="shared" si="55"/>
        <v>0</v>
      </c>
      <c r="W9" s="53">
        <f t="shared" si="7"/>
        <v>0</v>
      </c>
      <c r="X9" s="66">
        <f>+W9+U9</f>
        <v>0</v>
      </c>
      <c r="Y9" s="67">
        <f t="shared" si="45"/>
        <v>0</v>
      </c>
      <c r="Z9" s="172"/>
      <c r="AA9" s="532">
        <f t="shared" si="8"/>
        <v>0</v>
      </c>
      <c r="AB9" s="585"/>
      <c r="AC9" s="56">
        <f t="shared" si="46"/>
        <v>0</v>
      </c>
      <c r="AD9" s="585"/>
      <c r="AE9" s="56">
        <f t="shared" si="9"/>
        <v>0</v>
      </c>
      <c r="AF9" s="585"/>
      <c r="AG9" s="56">
        <f t="shared" si="10"/>
        <v>0</v>
      </c>
      <c r="AH9" s="585"/>
      <c r="AI9" s="56">
        <f t="shared" si="11"/>
        <v>0</v>
      </c>
      <c r="AJ9" s="585"/>
      <c r="AK9" s="56">
        <f t="shared" si="12"/>
        <v>0</v>
      </c>
      <c r="AL9" s="585"/>
      <c r="AM9" s="68">
        <f t="shared" si="13"/>
        <v>0</v>
      </c>
      <c r="AN9" s="585"/>
      <c r="AO9" s="68">
        <f t="shared" si="14"/>
        <v>0</v>
      </c>
      <c r="AP9" s="585"/>
      <c r="AQ9" s="68">
        <f t="shared" si="15"/>
        <v>0</v>
      </c>
      <c r="AR9" s="585"/>
      <c r="AS9" s="68">
        <f t="shared" si="16"/>
        <v>0</v>
      </c>
      <c r="AT9" s="585"/>
      <c r="AU9" s="68">
        <f t="shared" si="17"/>
        <v>0</v>
      </c>
      <c r="AV9" s="585"/>
      <c r="AW9" s="68">
        <f t="shared" si="18"/>
        <v>0</v>
      </c>
      <c r="AX9" s="57"/>
      <c r="AY9" s="57">
        <f t="shared" si="47"/>
        <v>0</v>
      </c>
      <c r="AZ9" s="585"/>
      <c r="BA9" s="56">
        <f t="shared" si="19"/>
        <v>0</v>
      </c>
      <c r="BB9" s="70">
        <f t="shared" si="48"/>
        <v>0</v>
      </c>
      <c r="BC9" s="70">
        <f t="shared" si="49"/>
        <v>0</v>
      </c>
      <c r="BD9" s="585"/>
      <c r="BE9" s="45">
        <f t="shared" si="20"/>
        <v>0</v>
      </c>
      <c r="BF9" s="585"/>
      <c r="BG9" s="45">
        <f t="shared" si="21"/>
        <v>0</v>
      </c>
      <c r="BH9" s="585"/>
      <c r="BI9" s="45">
        <f t="shared" si="22"/>
        <v>0</v>
      </c>
      <c r="BJ9" s="585"/>
      <c r="BK9" s="45">
        <f t="shared" si="23"/>
        <v>0</v>
      </c>
      <c r="BL9" s="585"/>
      <c r="BM9" s="45">
        <f t="shared" si="24"/>
        <v>0</v>
      </c>
      <c r="BN9" s="71">
        <f t="shared" si="25"/>
        <v>0</v>
      </c>
      <c r="BO9" s="71">
        <f t="shared" si="26"/>
        <v>0</v>
      </c>
      <c r="BP9" s="585"/>
      <c r="BQ9" s="48">
        <f t="shared" si="27"/>
        <v>0</v>
      </c>
      <c r="BR9" s="585"/>
      <c r="BS9" s="45">
        <f t="shared" si="50"/>
        <v>0</v>
      </c>
      <c r="BU9" s="45">
        <f t="shared" si="51"/>
        <v>0</v>
      </c>
      <c r="BV9" s="585"/>
      <c r="BW9" s="48">
        <f t="shared" si="28"/>
        <v>0</v>
      </c>
      <c r="BX9" s="585"/>
      <c r="BY9" s="48">
        <f t="shared" si="29"/>
        <v>0</v>
      </c>
      <c r="BZ9" s="585"/>
      <c r="CA9" s="48">
        <f t="shared" si="30"/>
        <v>0</v>
      </c>
      <c r="CB9" s="585"/>
      <c r="CC9" s="72">
        <f t="shared" si="31"/>
        <v>0</v>
      </c>
      <c r="CD9" s="60">
        <f t="shared" si="52"/>
        <v>0</v>
      </c>
      <c r="CE9" s="63">
        <f t="shared" si="53"/>
        <v>0</v>
      </c>
      <c r="CF9" s="63">
        <f t="shared" si="32"/>
        <v>0</v>
      </c>
      <c r="CG9" s="525">
        <f t="shared" si="33"/>
        <v>0</v>
      </c>
      <c r="HV9" s="17"/>
      <c r="HW9" s="518"/>
      <c r="HX9" s="622" t="s">
        <v>140</v>
      </c>
      <c r="HY9" s="622"/>
      <c r="HZ9" s="622"/>
      <c r="IA9" s="622"/>
      <c r="IB9" s="622"/>
      <c r="IC9" s="623">
        <v>16429</v>
      </c>
      <c r="ID9" s="623">
        <v>17496</v>
      </c>
      <c r="IE9" s="623">
        <v>18459</v>
      </c>
      <c r="IF9" s="623">
        <v>19382</v>
      </c>
      <c r="IG9" s="628">
        <v>20255</v>
      </c>
      <c r="IH9" s="628">
        <v>21408</v>
      </c>
      <c r="II9" s="624"/>
      <c r="IJ9" s="624"/>
      <c r="IK9" s="624"/>
      <c r="IL9" s="629"/>
      <c r="IM9" s="17"/>
      <c r="IN9" s="17"/>
      <c r="IO9" s="17"/>
    </row>
    <row r="10" spans="1:249" ht="15.75">
      <c r="A10" s="61" t="str">
        <f>+$HX$24</f>
        <v>INSTR.III-B</v>
      </c>
      <c r="B10" s="583"/>
      <c r="C10" s="47">
        <f t="shared" si="0"/>
        <v>930632</v>
      </c>
      <c r="D10" s="48">
        <f t="shared" si="1"/>
        <v>0</v>
      </c>
      <c r="E10" s="62">
        <f t="shared" si="2"/>
        <v>0</v>
      </c>
      <c r="F10" s="47">
        <f t="shared" si="3"/>
        <v>0</v>
      </c>
      <c r="G10" s="48">
        <f t="shared" si="34"/>
        <v>0</v>
      </c>
      <c r="H10" s="48">
        <f t="shared" si="4"/>
        <v>0</v>
      </c>
      <c r="I10" s="48">
        <f t="shared" si="54"/>
        <v>0</v>
      </c>
      <c r="J10" s="62">
        <f t="shared" si="5"/>
        <v>0</v>
      </c>
      <c r="K10" s="515">
        <f t="shared" si="35"/>
        <v>0</v>
      </c>
      <c r="L10" s="49">
        <f t="shared" si="36"/>
        <v>0</v>
      </c>
      <c r="M10" s="45">
        <f t="shared" si="37"/>
        <v>0</v>
      </c>
      <c r="N10" s="45">
        <f t="shared" si="38"/>
        <v>0</v>
      </c>
      <c r="O10" s="45">
        <f t="shared" si="39"/>
        <v>0</v>
      </c>
      <c r="P10" s="49">
        <f t="shared" si="40"/>
        <v>0</v>
      </c>
      <c r="Q10" s="63">
        <f t="shared" si="41"/>
        <v>0</v>
      </c>
      <c r="R10" s="64">
        <f t="shared" si="42"/>
        <v>0</v>
      </c>
      <c r="S10" s="51">
        <f t="shared" si="43"/>
        <v>0</v>
      </c>
      <c r="T10" s="65">
        <f t="shared" si="6"/>
        <v>0</v>
      </c>
      <c r="U10" s="63">
        <f t="shared" si="44"/>
        <v>0</v>
      </c>
      <c r="V10" s="63">
        <f t="shared" si="55"/>
        <v>0</v>
      </c>
      <c r="W10" s="53">
        <f t="shared" si="7"/>
        <v>0</v>
      </c>
      <c r="X10" s="66">
        <f>+W10+U10</f>
        <v>0</v>
      </c>
      <c r="Y10" s="67">
        <f t="shared" si="45"/>
        <v>0</v>
      </c>
      <c r="Z10" s="172"/>
      <c r="AA10" s="532">
        <f t="shared" si="8"/>
        <v>0</v>
      </c>
      <c r="AB10" s="585"/>
      <c r="AC10" s="56">
        <f t="shared" si="46"/>
        <v>0</v>
      </c>
      <c r="AD10" s="585"/>
      <c r="AE10" s="56">
        <f t="shared" si="9"/>
        <v>0</v>
      </c>
      <c r="AF10" s="585"/>
      <c r="AG10" s="56">
        <f t="shared" si="10"/>
        <v>0</v>
      </c>
      <c r="AH10" s="585"/>
      <c r="AI10" s="56">
        <f t="shared" si="11"/>
        <v>0</v>
      </c>
      <c r="AJ10" s="585"/>
      <c r="AK10" s="56">
        <f t="shared" si="12"/>
        <v>0</v>
      </c>
      <c r="AL10" s="585"/>
      <c r="AM10" s="68">
        <f t="shared" si="13"/>
        <v>0</v>
      </c>
      <c r="AN10" s="585"/>
      <c r="AO10" s="68">
        <f t="shared" si="14"/>
        <v>0</v>
      </c>
      <c r="AP10" s="585"/>
      <c r="AQ10" s="68">
        <f t="shared" si="15"/>
        <v>0</v>
      </c>
      <c r="AR10" s="585"/>
      <c r="AS10" s="68">
        <f t="shared" si="16"/>
        <v>0</v>
      </c>
      <c r="AT10" s="585"/>
      <c r="AU10" s="68">
        <f t="shared" si="17"/>
        <v>0</v>
      </c>
      <c r="AV10" s="585"/>
      <c r="AW10" s="68">
        <f t="shared" si="18"/>
        <v>0</v>
      </c>
      <c r="AX10" s="57"/>
      <c r="AY10" s="57">
        <f t="shared" si="47"/>
        <v>0</v>
      </c>
      <c r="AZ10" s="585"/>
      <c r="BA10" s="56">
        <f t="shared" si="19"/>
        <v>0</v>
      </c>
      <c r="BB10" s="70">
        <f t="shared" si="48"/>
        <v>0</v>
      </c>
      <c r="BC10" s="70">
        <f t="shared" si="49"/>
        <v>0</v>
      </c>
      <c r="BD10" s="585"/>
      <c r="BE10" s="45">
        <f t="shared" si="20"/>
        <v>0</v>
      </c>
      <c r="BF10" s="585"/>
      <c r="BG10" s="45">
        <f t="shared" si="21"/>
        <v>0</v>
      </c>
      <c r="BH10" s="585"/>
      <c r="BI10" s="45">
        <f t="shared" si="22"/>
        <v>0</v>
      </c>
      <c r="BJ10" s="585"/>
      <c r="BK10" s="45">
        <f t="shared" si="23"/>
        <v>0</v>
      </c>
      <c r="BL10" s="585"/>
      <c r="BM10" s="45">
        <f t="shared" si="24"/>
        <v>0</v>
      </c>
      <c r="BN10" s="71">
        <f t="shared" si="25"/>
        <v>0</v>
      </c>
      <c r="BO10" s="71">
        <f t="shared" si="26"/>
        <v>0</v>
      </c>
      <c r="BP10" s="585"/>
      <c r="BQ10" s="48">
        <f t="shared" si="27"/>
        <v>0</v>
      </c>
      <c r="BR10" s="585"/>
      <c r="BS10" s="45">
        <f t="shared" si="50"/>
        <v>0</v>
      </c>
      <c r="BU10" s="45">
        <f t="shared" si="51"/>
        <v>0</v>
      </c>
      <c r="BV10" s="585"/>
      <c r="BW10" s="48">
        <f t="shared" si="28"/>
        <v>0</v>
      </c>
      <c r="BX10" s="585"/>
      <c r="BY10" s="48">
        <f t="shared" si="29"/>
        <v>0</v>
      </c>
      <c r="BZ10" s="585"/>
      <c r="CA10" s="48">
        <f t="shared" si="30"/>
        <v>0</v>
      </c>
      <c r="CB10" s="585"/>
      <c r="CC10" s="72">
        <f t="shared" si="31"/>
        <v>0</v>
      </c>
      <c r="CD10" s="60">
        <f t="shared" si="52"/>
        <v>0</v>
      </c>
      <c r="CE10" s="63">
        <f t="shared" si="53"/>
        <v>0</v>
      </c>
      <c r="CF10" s="63">
        <f t="shared" si="32"/>
        <v>0</v>
      </c>
      <c r="CG10" s="525">
        <f t="shared" si="33"/>
        <v>0</v>
      </c>
      <c r="HV10" s="17"/>
      <c r="HW10" s="483"/>
      <c r="HX10" s="631" t="s">
        <v>103</v>
      </c>
      <c r="HY10" s="631"/>
      <c r="HZ10" s="631"/>
      <c r="IA10" s="631"/>
      <c r="IB10" s="631"/>
      <c r="IC10" s="623">
        <v>37500</v>
      </c>
      <c r="ID10" s="623">
        <v>41600</v>
      </c>
      <c r="IE10" s="623">
        <v>44500</v>
      </c>
      <c r="IF10" s="623">
        <v>47700</v>
      </c>
      <c r="IG10" s="628">
        <v>50800</v>
      </c>
      <c r="IH10" s="628">
        <v>55000</v>
      </c>
      <c r="II10" s="624"/>
      <c r="IJ10" s="624"/>
      <c r="IK10" s="624"/>
      <c r="IL10" s="17">
        <f>+IG10*10.5</f>
        <v>533400</v>
      </c>
      <c r="IM10" s="17"/>
      <c r="IN10" s="17"/>
      <c r="IO10" s="17"/>
    </row>
    <row r="11" spans="1:249" ht="15.75">
      <c r="A11" s="61" t="str">
        <f>+$HX$25</f>
        <v>INSTR.I-II-A</v>
      </c>
      <c r="B11" s="583"/>
      <c r="C11" s="47">
        <f t="shared" si="0"/>
        <v>1082375</v>
      </c>
      <c r="D11" s="48">
        <f t="shared" si="1"/>
        <v>0</v>
      </c>
      <c r="E11" s="62">
        <f t="shared" si="2"/>
        <v>0</v>
      </c>
      <c r="F11" s="47">
        <f t="shared" si="3"/>
        <v>0</v>
      </c>
      <c r="G11" s="48">
        <f t="shared" si="34"/>
        <v>0</v>
      </c>
      <c r="H11" s="48">
        <f t="shared" si="4"/>
        <v>0</v>
      </c>
      <c r="I11" s="48">
        <f t="shared" si="54"/>
        <v>0</v>
      </c>
      <c r="J11" s="62">
        <f t="shared" si="5"/>
        <v>0</v>
      </c>
      <c r="K11" s="515">
        <f t="shared" si="35"/>
        <v>0</v>
      </c>
      <c r="L11" s="49">
        <f t="shared" si="36"/>
        <v>0</v>
      </c>
      <c r="M11" s="45">
        <f t="shared" si="37"/>
        <v>0</v>
      </c>
      <c r="N11" s="45">
        <f t="shared" si="38"/>
        <v>0</v>
      </c>
      <c r="O11" s="45">
        <f t="shared" si="39"/>
        <v>0</v>
      </c>
      <c r="P11" s="49">
        <f t="shared" si="40"/>
        <v>0</v>
      </c>
      <c r="Q11" s="63">
        <f t="shared" si="41"/>
        <v>0</v>
      </c>
      <c r="R11" s="64">
        <f t="shared" si="42"/>
        <v>0</v>
      </c>
      <c r="S11" s="51">
        <f t="shared" si="43"/>
        <v>0</v>
      </c>
      <c r="T11" s="65">
        <f t="shared" si="6"/>
        <v>0</v>
      </c>
      <c r="U11" s="63">
        <f t="shared" si="44"/>
        <v>0</v>
      </c>
      <c r="V11" s="63">
        <f t="shared" si="55"/>
        <v>0</v>
      </c>
      <c r="W11" s="53">
        <f t="shared" si="7"/>
        <v>0</v>
      </c>
      <c r="X11" s="66">
        <f aca="true" t="shared" si="56" ref="X11:X27">+W11+U11</f>
        <v>0</v>
      </c>
      <c r="Y11" s="67">
        <f t="shared" si="45"/>
        <v>0</v>
      </c>
      <c r="Z11" s="172"/>
      <c r="AA11" s="532">
        <f t="shared" si="8"/>
        <v>0</v>
      </c>
      <c r="AB11" s="585"/>
      <c r="AC11" s="56">
        <f t="shared" si="46"/>
        <v>0</v>
      </c>
      <c r="AD11" s="585"/>
      <c r="AE11" s="56">
        <f t="shared" si="9"/>
        <v>0</v>
      </c>
      <c r="AF11" s="585"/>
      <c r="AG11" s="56">
        <f t="shared" si="10"/>
        <v>0</v>
      </c>
      <c r="AH11" s="585"/>
      <c r="AI11" s="56">
        <f t="shared" si="11"/>
        <v>0</v>
      </c>
      <c r="AJ11" s="585"/>
      <c r="AK11" s="56">
        <f t="shared" si="12"/>
        <v>0</v>
      </c>
      <c r="AL11" s="585"/>
      <c r="AM11" s="68">
        <f t="shared" si="13"/>
        <v>0</v>
      </c>
      <c r="AN11" s="585"/>
      <c r="AO11" s="68">
        <f t="shared" si="14"/>
        <v>0</v>
      </c>
      <c r="AP11" s="585"/>
      <c r="AQ11" s="68">
        <f t="shared" si="15"/>
        <v>0</v>
      </c>
      <c r="AR11" s="585"/>
      <c r="AS11" s="68">
        <f t="shared" si="16"/>
        <v>0</v>
      </c>
      <c r="AT11" s="585"/>
      <c r="AU11" s="68">
        <f t="shared" si="17"/>
        <v>0</v>
      </c>
      <c r="AV11" s="585"/>
      <c r="AW11" s="68">
        <f t="shared" si="18"/>
        <v>0</v>
      </c>
      <c r="AX11" s="57"/>
      <c r="AY11" s="57">
        <f t="shared" si="47"/>
        <v>0</v>
      </c>
      <c r="AZ11" s="585"/>
      <c r="BA11" s="56">
        <f t="shared" si="19"/>
        <v>0</v>
      </c>
      <c r="BB11" s="70">
        <f t="shared" si="48"/>
        <v>0</v>
      </c>
      <c r="BC11" s="70">
        <f t="shared" si="49"/>
        <v>0</v>
      </c>
      <c r="BD11" s="585"/>
      <c r="BE11" s="45">
        <f t="shared" si="20"/>
        <v>0</v>
      </c>
      <c r="BF11" s="585"/>
      <c r="BG11" s="45">
        <f t="shared" si="21"/>
        <v>0</v>
      </c>
      <c r="BH11" s="585"/>
      <c r="BI11" s="45">
        <f t="shared" si="22"/>
        <v>0</v>
      </c>
      <c r="BJ11" s="585"/>
      <c r="BK11" s="45">
        <f t="shared" si="23"/>
        <v>0</v>
      </c>
      <c r="BL11" s="585"/>
      <c r="BM11" s="45">
        <f t="shared" si="24"/>
        <v>0</v>
      </c>
      <c r="BN11" s="71">
        <f t="shared" si="25"/>
        <v>0</v>
      </c>
      <c r="BO11" s="71">
        <f t="shared" si="26"/>
        <v>0</v>
      </c>
      <c r="BP11" s="585"/>
      <c r="BQ11" s="48">
        <f t="shared" si="27"/>
        <v>0</v>
      </c>
      <c r="BR11" s="585"/>
      <c r="BS11" s="45">
        <f t="shared" si="50"/>
        <v>0</v>
      </c>
      <c r="BU11" s="45">
        <f t="shared" si="51"/>
        <v>0</v>
      </c>
      <c r="BV11" s="585"/>
      <c r="BW11" s="48">
        <f t="shared" si="28"/>
        <v>0</v>
      </c>
      <c r="BX11" s="585"/>
      <c r="BY11" s="48">
        <f t="shared" si="29"/>
        <v>0</v>
      </c>
      <c r="BZ11" s="585"/>
      <c r="CA11" s="48">
        <f t="shared" si="30"/>
        <v>0</v>
      </c>
      <c r="CB11" s="585"/>
      <c r="CC11" s="72">
        <f t="shared" si="31"/>
        <v>0</v>
      </c>
      <c r="CD11" s="60">
        <f t="shared" si="52"/>
        <v>0</v>
      </c>
      <c r="CE11" s="63">
        <f t="shared" si="53"/>
        <v>0</v>
      </c>
      <c r="CF11" s="63">
        <f t="shared" si="32"/>
        <v>0</v>
      </c>
      <c r="CG11" s="525">
        <f t="shared" si="33"/>
        <v>0</v>
      </c>
      <c r="HV11" s="17"/>
      <c r="HW11" s="483"/>
      <c r="HX11" s="622" t="s">
        <v>104</v>
      </c>
      <c r="HY11" s="622"/>
      <c r="HZ11" s="622"/>
      <c r="IA11" s="622"/>
      <c r="IB11" s="622"/>
      <c r="IC11" s="622">
        <v>816587</v>
      </c>
      <c r="ID11" s="623">
        <v>860357</v>
      </c>
      <c r="IE11" s="623">
        <v>907677</v>
      </c>
      <c r="IF11" s="623">
        <v>953061</v>
      </c>
      <c r="IG11" s="628">
        <v>995949</v>
      </c>
      <c r="IH11" s="625">
        <v>1052619</v>
      </c>
      <c r="II11" s="624"/>
      <c r="IJ11" s="624"/>
      <c r="IK11" s="624"/>
      <c r="IL11" s="17"/>
      <c r="IM11" s="17"/>
      <c r="IN11" s="17"/>
      <c r="IO11" s="17"/>
    </row>
    <row r="12" spans="1:249" ht="15.75">
      <c r="A12" s="61" t="str">
        <f>+$HX$26</f>
        <v>A</v>
      </c>
      <c r="B12" s="583"/>
      <c r="C12" s="47">
        <f t="shared" si="0"/>
        <v>525240</v>
      </c>
      <c r="D12" s="48">
        <f t="shared" si="1"/>
        <v>0</v>
      </c>
      <c r="E12" s="62">
        <f t="shared" si="2"/>
        <v>0</v>
      </c>
      <c r="F12" s="47">
        <f t="shared" si="3"/>
        <v>0</v>
      </c>
      <c r="G12" s="48">
        <f t="shared" si="34"/>
        <v>0</v>
      </c>
      <c r="H12" s="48">
        <f t="shared" si="4"/>
        <v>0</v>
      </c>
      <c r="I12" s="48">
        <f t="shared" si="54"/>
        <v>0</v>
      </c>
      <c r="J12" s="62">
        <f t="shared" si="5"/>
        <v>0</v>
      </c>
      <c r="K12" s="515">
        <f t="shared" si="35"/>
        <v>0</v>
      </c>
      <c r="L12" s="49">
        <f t="shared" si="36"/>
        <v>0</v>
      </c>
      <c r="M12" s="45">
        <f t="shared" si="37"/>
        <v>0</v>
      </c>
      <c r="N12" s="45">
        <f t="shared" si="38"/>
        <v>0</v>
      </c>
      <c r="O12" s="45">
        <f t="shared" si="39"/>
        <v>0</v>
      </c>
      <c r="P12" s="49">
        <f t="shared" si="40"/>
        <v>0</v>
      </c>
      <c r="Q12" s="63">
        <f t="shared" si="41"/>
        <v>0</v>
      </c>
      <c r="R12" s="64">
        <f t="shared" si="42"/>
        <v>0</v>
      </c>
      <c r="S12" s="51">
        <f t="shared" si="43"/>
        <v>0</v>
      </c>
      <c r="T12" s="65">
        <f t="shared" si="6"/>
        <v>0</v>
      </c>
      <c r="U12" s="63">
        <f t="shared" si="44"/>
        <v>0</v>
      </c>
      <c r="V12" s="63">
        <f t="shared" si="55"/>
        <v>0</v>
      </c>
      <c r="W12" s="53">
        <f t="shared" si="7"/>
        <v>0</v>
      </c>
      <c r="X12" s="66">
        <f t="shared" si="56"/>
        <v>0</v>
      </c>
      <c r="Y12" s="67">
        <f t="shared" si="45"/>
        <v>0</v>
      </c>
      <c r="Z12" s="172"/>
      <c r="AA12" s="532">
        <f t="shared" si="8"/>
        <v>0</v>
      </c>
      <c r="AB12" s="585"/>
      <c r="AC12" s="56">
        <f t="shared" si="46"/>
        <v>0</v>
      </c>
      <c r="AD12" s="585"/>
      <c r="AE12" s="56">
        <f t="shared" si="9"/>
        <v>0</v>
      </c>
      <c r="AF12" s="585"/>
      <c r="AG12" s="56">
        <f t="shared" si="10"/>
        <v>0</v>
      </c>
      <c r="AH12" s="585"/>
      <c r="AI12" s="56">
        <f t="shared" si="11"/>
        <v>0</v>
      </c>
      <c r="AJ12" s="585"/>
      <c r="AK12" s="56">
        <f t="shared" si="12"/>
        <v>0</v>
      </c>
      <c r="AL12" s="585"/>
      <c r="AM12" s="68">
        <f t="shared" si="13"/>
        <v>0</v>
      </c>
      <c r="AN12" s="585"/>
      <c r="AO12" s="68">
        <f t="shared" si="14"/>
        <v>0</v>
      </c>
      <c r="AP12" s="585"/>
      <c r="AQ12" s="68">
        <f t="shared" si="15"/>
        <v>0</v>
      </c>
      <c r="AR12" s="585"/>
      <c r="AS12" s="68">
        <f t="shared" si="16"/>
        <v>0</v>
      </c>
      <c r="AT12" s="585"/>
      <c r="AU12" s="68">
        <f t="shared" si="17"/>
        <v>0</v>
      </c>
      <c r="AV12" s="585"/>
      <c r="AW12" s="68">
        <f t="shared" si="18"/>
        <v>0</v>
      </c>
      <c r="AX12" s="57"/>
      <c r="AY12" s="57">
        <f t="shared" si="47"/>
        <v>0</v>
      </c>
      <c r="AZ12" s="585"/>
      <c r="BA12" s="56">
        <f t="shared" si="19"/>
        <v>0</v>
      </c>
      <c r="BB12" s="70">
        <f t="shared" si="48"/>
        <v>0</v>
      </c>
      <c r="BC12" s="70">
        <f t="shared" si="49"/>
        <v>0</v>
      </c>
      <c r="BD12" s="585"/>
      <c r="BE12" s="45">
        <f t="shared" si="20"/>
        <v>0</v>
      </c>
      <c r="BF12" s="585"/>
      <c r="BG12" s="45">
        <f t="shared" si="21"/>
        <v>0</v>
      </c>
      <c r="BH12" s="585"/>
      <c r="BI12" s="45">
        <f t="shared" si="22"/>
        <v>0</v>
      </c>
      <c r="BJ12" s="585"/>
      <c r="BK12" s="45">
        <f t="shared" si="23"/>
        <v>0</v>
      </c>
      <c r="BL12" s="585"/>
      <c r="BM12" s="45">
        <f t="shared" si="24"/>
        <v>0</v>
      </c>
      <c r="BN12" s="71">
        <f t="shared" si="25"/>
        <v>0</v>
      </c>
      <c r="BO12" s="71">
        <f t="shared" si="26"/>
        <v>0</v>
      </c>
      <c r="BP12" s="585"/>
      <c r="BQ12" s="48">
        <f t="shared" si="27"/>
        <v>0</v>
      </c>
      <c r="BR12" s="585"/>
      <c r="BS12" s="45">
        <f t="shared" si="50"/>
        <v>0</v>
      </c>
      <c r="BU12" s="45">
        <f t="shared" si="51"/>
        <v>0</v>
      </c>
      <c r="BV12" s="585"/>
      <c r="BW12" s="48">
        <f t="shared" si="28"/>
        <v>0</v>
      </c>
      <c r="BX12" s="585"/>
      <c r="BY12" s="48">
        <f t="shared" si="29"/>
        <v>0</v>
      </c>
      <c r="BZ12" s="585"/>
      <c r="CA12" s="48">
        <f t="shared" si="30"/>
        <v>0</v>
      </c>
      <c r="CB12" s="585"/>
      <c r="CC12" s="72">
        <f t="shared" si="31"/>
        <v>0</v>
      </c>
      <c r="CD12" s="60">
        <f t="shared" si="52"/>
        <v>0</v>
      </c>
      <c r="CE12" s="63">
        <f t="shared" si="53"/>
        <v>0</v>
      </c>
      <c r="CF12" s="63">
        <f t="shared" si="32"/>
        <v>0</v>
      </c>
      <c r="CG12" s="525">
        <f t="shared" si="33"/>
        <v>0</v>
      </c>
      <c r="HV12" s="17"/>
      <c r="HW12" s="483"/>
      <c r="HX12" s="631" t="s">
        <v>306</v>
      </c>
      <c r="HY12" s="631"/>
      <c r="HZ12" s="631"/>
      <c r="IA12" s="631"/>
      <c r="IB12" s="631"/>
      <c r="IC12" s="623">
        <f aca="true" t="shared" si="57" ref="IC12:IH12">+IC5*3*$IC$17/30</f>
        <v>597600</v>
      </c>
      <c r="ID12" s="623">
        <f t="shared" si="57"/>
        <v>644400</v>
      </c>
      <c r="IE12" s="623">
        <f t="shared" si="57"/>
        <v>686700</v>
      </c>
      <c r="IF12" s="623">
        <f t="shared" si="57"/>
        <v>734400</v>
      </c>
      <c r="IG12" s="628">
        <f t="shared" si="57"/>
        <v>780660</v>
      </c>
      <c r="IH12" s="628">
        <f t="shared" si="57"/>
        <v>830700</v>
      </c>
      <c r="II12" s="624"/>
      <c r="IJ12" s="624"/>
      <c r="IK12" s="624"/>
      <c r="IL12" s="17"/>
      <c r="IM12" s="17"/>
      <c r="IN12" s="17"/>
      <c r="IO12" s="17"/>
    </row>
    <row r="13" spans="1:249" ht="15.75">
      <c r="A13" s="61" t="str">
        <f>+$HX$27</f>
        <v>B</v>
      </c>
      <c r="B13" s="583"/>
      <c r="C13" s="47">
        <f t="shared" si="0"/>
        <v>581850</v>
      </c>
      <c r="D13" s="48">
        <f t="shared" si="1"/>
        <v>0</v>
      </c>
      <c r="E13" s="62">
        <f t="shared" si="2"/>
        <v>0</v>
      </c>
      <c r="F13" s="47">
        <f t="shared" si="3"/>
        <v>0</v>
      </c>
      <c r="G13" s="48">
        <f t="shared" si="34"/>
        <v>0</v>
      </c>
      <c r="H13" s="48">
        <f t="shared" si="4"/>
        <v>0</v>
      </c>
      <c r="I13" s="48">
        <f t="shared" si="54"/>
        <v>0</v>
      </c>
      <c r="J13" s="62">
        <f t="shared" si="5"/>
        <v>0</v>
      </c>
      <c r="K13" s="515">
        <f t="shared" si="35"/>
        <v>0</v>
      </c>
      <c r="L13" s="49">
        <f t="shared" si="36"/>
        <v>0</v>
      </c>
      <c r="M13" s="45">
        <f t="shared" si="37"/>
        <v>0</v>
      </c>
      <c r="N13" s="45">
        <f t="shared" si="38"/>
        <v>0</v>
      </c>
      <c r="O13" s="45">
        <f t="shared" si="39"/>
        <v>0</v>
      </c>
      <c r="P13" s="49">
        <f t="shared" si="40"/>
        <v>0</v>
      </c>
      <c r="Q13" s="63">
        <f t="shared" si="41"/>
        <v>0</v>
      </c>
      <c r="R13" s="64">
        <f t="shared" si="42"/>
        <v>0</v>
      </c>
      <c r="S13" s="51">
        <f t="shared" si="43"/>
        <v>0</v>
      </c>
      <c r="T13" s="65">
        <f t="shared" si="6"/>
        <v>0</v>
      </c>
      <c r="U13" s="63">
        <f t="shared" si="44"/>
        <v>0</v>
      </c>
      <c r="V13" s="63">
        <f t="shared" si="55"/>
        <v>0</v>
      </c>
      <c r="W13" s="53">
        <f t="shared" si="7"/>
        <v>0</v>
      </c>
      <c r="X13" s="66">
        <f t="shared" si="56"/>
        <v>0</v>
      </c>
      <c r="Y13" s="67">
        <f t="shared" si="45"/>
        <v>0</v>
      </c>
      <c r="Z13" s="172"/>
      <c r="AA13" s="532">
        <f t="shared" si="8"/>
        <v>0</v>
      </c>
      <c r="AB13" s="585"/>
      <c r="AC13" s="56">
        <f t="shared" si="46"/>
        <v>0</v>
      </c>
      <c r="AD13" s="585"/>
      <c r="AE13" s="56">
        <f t="shared" si="9"/>
        <v>0</v>
      </c>
      <c r="AF13" s="585"/>
      <c r="AG13" s="56">
        <f t="shared" si="10"/>
        <v>0</v>
      </c>
      <c r="AH13" s="585"/>
      <c r="AI13" s="56">
        <f t="shared" si="11"/>
        <v>0</v>
      </c>
      <c r="AJ13" s="585"/>
      <c r="AK13" s="56">
        <f t="shared" si="12"/>
        <v>0</v>
      </c>
      <c r="AL13" s="585"/>
      <c r="AM13" s="68">
        <f t="shared" si="13"/>
        <v>0</v>
      </c>
      <c r="AN13" s="585"/>
      <c r="AO13" s="68">
        <f t="shared" si="14"/>
        <v>0</v>
      </c>
      <c r="AP13" s="585"/>
      <c r="AQ13" s="68">
        <f t="shared" si="15"/>
        <v>0</v>
      </c>
      <c r="AR13" s="585"/>
      <c r="AS13" s="68">
        <f t="shared" si="16"/>
        <v>0</v>
      </c>
      <c r="AT13" s="585"/>
      <c r="AU13" s="68">
        <f t="shared" si="17"/>
        <v>0</v>
      </c>
      <c r="AV13" s="585"/>
      <c r="AW13" s="68">
        <f t="shared" si="18"/>
        <v>0</v>
      </c>
      <c r="AX13" s="57"/>
      <c r="AY13" s="57">
        <f t="shared" si="47"/>
        <v>0</v>
      </c>
      <c r="AZ13" s="585"/>
      <c r="BA13" s="56">
        <f t="shared" si="19"/>
        <v>0</v>
      </c>
      <c r="BB13" s="70">
        <f t="shared" si="48"/>
        <v>0</v>
      </c>
      <c r="BC13" s="70">
        <f t="shared" si="49"/>
        <v>0</v>
      </c>
      <c r="BD13" s="585"/>
      <c r="BE13" s="45">
        <f t="shared" si="20"/>
        <v>0</v>
      </c>
      <c r="BF13" s="585"/>
      <c r="BG13" s="45">
        <f t="shared" si="21"/>
        <v>0</v>
      </c>
      <c r="BH13" s="585"/>
      <c r="BI13" s="45">
        <f t="shared" si="22"/>
        <v>0</v>
      </c>
      <c r="BJ13" s="585"/>
      <c r="BK13" s="45">
        <f t="shared" si="23"/>
        <v>0</v>
      </c>
      <c r="BL13" s="585"/>
      <c r="BM13" s="45">
        <f t="shared" si="24"/>
        <v>0</v>
      </c>
      <c r="BN13" s="71">
        <f t="shared" si="25"/>
        <v>0</v>
      </c>
      <c r="BO13" s="71">
        <f t="shared" si="26"/>
        <v>0</v>
      </c>
      <c r="BP13" s="585"/>
      <c r="BQ13" s="48">
        <f t="shared" si="27"/>
        <v>0</v>
      </c>
      <c r="BR13" s="585"/>
      <c r="BS13" s="45">
        <f t="shared" si="50"/>
        <v>0</v>
      </c>
      <c r="BU13" s="45">
        <f t="shared" si="51"/>
        <v>0</v>
      </c>
      <c r="BV13" s="585"/>
      <c r="BW13" s="48">
        <f t="shared" si="28"/>
        <v>0</v>
      </c>
      <c r="BX13" s="585"/>
      <c r="BY13" s="48">
        <f t="shared" si="29"/>
        <v>0</v>
      </c>
      <c r="BZ13" s="585"/>
      <c r="CA13" s="48">
        <f t="shared" si="30"/>
        <v>0</v>
      </c>
      <c r="CB13" s="585"/>
      <c r="CC13" s="72">
        <f t="shared" si="31"/>
        <v>0</v>
      </c>
      <c r="CD13" s="60">
        <f t="shared" si="52"/>
        <v>0</v>
      </c>
      <c r="CE13" s="63">
        <f t="shared" si="53"/>
        <v>0</v>
      </c>
      <c r="CF13" s="63">
        <f t="shared" si="32"/>
        <v>0</v>
      </c>
      <c r="CG13" s="525">
        <f t="shared" si="33"/>
        <v>0</v>
      </c>
      <c r="HV13" s="17"/>
      <c r="HW13" s="483"/>
      <c r="HX13" s="631" t="s">
        <v>307</v>
      </c>
      <c r="HY13" s="631"/>
      <c r="HZ13" s="631"/>
      <c r="IA13" s="631"/>
      <c r="IB13" s="631"/>
      <c r="IC13" s="623">
        <f aca="true" t="shared" si="58" ref="IC13:IH13">+IC5*3*0.933333333333333</f>
        <v>929600</v>
      </c>
      <c r="ID13" s="623">
        <f t="shared" si="58"/>
        <v>1002400</v>
      </c>
      <c r="IE13" s="623">
        <f t="shared" si="58"/>
        <v>1068200</v>
      </c>
      <c r="IF13" s="623">
        <f t="shared" si="58"/>
        <v>1142400</v>
      </c>
      <c r="IG13" s="628">
        <f t="shared" si="58"/>
        <v>1214360</v>
      </c>
      <c r="IH13" s="628">
        <f t="shared" si="58"/>
        <v>1292200</v>
      </c>
      <c r="II13" s="624"/>
      <c r="IJ13" s="624"/>
      <c r="IK13" s="624"/>
      <c r="IL13" s="17"/>
      <c r="IM13" s="17"/>
      <c r="IN13" s="17"/>
      <c r="IO13" s="17"/>
    </row>
    <row r="14" spans="1:249" ht="15.75">
      <c r="A14" s="61" t="str">
        <f>+$HX$28</f>
        <v>01</v>
      </c>
      <c r="B14" s="583"/>
      <c r="C14" s="47">
        <f t="shared" si="0"/>
        <v>652079</v>
      </c>
      <c r="D14" s="48">
        <f t="shared" si="1"/>
        <v>0</v>
      </c>
      <c r="E14" s="62">
        <f t="shared" si="2"/>
        <v>0</v>
      </c>
      <c r="F14" s="47">
        <f t="shared" si="3"/>
        <v>0</v>
      </c>
      <c r="G14" s="48">
        <f t="shared" si="34"/>
        <v>0</v>
      </c>
      <c r="H14" s="48">
        <f t="shared" si="4"/>
        <v>0</v>
      </c>
      <c r="I14" s="48">
        <f t="shared" si="54"/>
        <v>0</v>
      </c>
      <c r="J14" s="62">
        <f t="shared" si="5"/>
        <v>0</v>
      </c>
      <c r="K14" s="515">
        <f t="shared" si="35"/>
        <v>0</v>
      </c>
      <c r="L14" s="49">
        <f t="shared" si="36"/>
        <v>0</v>
      </c>
      <c r="M14" s="45">
        <f t="shared" si="37"/>
        <v>0</v>
      </c>
      <c r="N14" s="45">
        <f t="shared" si="38"/>
        <v>0</v>
      </c>
      <c r="O14" s="45">
        <f t="shared" si="39"/>
        <v>0</v>
      </c>
      <c r="P14" s="49">
        <f t="shared" si="40"/>
        <v>0</v>
      </c>
      <c r="Q14" s="63">
        <f t="shared" si="41"/>
        <v>0</v>
      </c>
      <c r="R14" s="64">
        <f t="shared" si="42"/>
        <v>0</v>
      </c>
      <c r="S14" s="51">
        <f t="shared" si="43"/>
        <v>0</v>
      </c>
      <c r="T14" s="65">
        <f t="shared" si="6"/>
        <v>0</v>
      </c>
      <c r="U14" s="63">
        <f t="shared" si="44"/>
        <v>0</v>
      </c>
      <c r="V14" s="63">
        <f t="shared" si="55"/>
        <v>0</v>
      </c>
      <c r="W14" s="53">
        <f t="shared" si="7"/>
        <v>0</v>
      </c>
      <c r="X14" s="66">
        <f t="shared" si="56"/>
        <v>0</v>
      </c>
      <c r="Y14" s="67">
        <f t="shared" si="45"/>
        <v>0</v>
      </c>
      <c r="Z14" s="172"/>
      <c r="AA14" s="532">
        <f t="shared" si="8"/>
        <v>0</v>
      </c>
      <c r="AB14" s="585"/>
      <c r="AC14" s="56">
        <f t="shared" si="46"/>
        <v>0</v>
      </c>
      <c r="AD14" s="585"/>
      <c r="AE14" s="56">
        <f t="shared" si="9"/>
        <v>0</v>
      </c>
      <c r="AF14" s="585"/>
      <c r="AG14" s="56">
        <f t="shared" si="10"/>
        <v>0</v>
      </c>
      <c r="AH14" s="585"/>
      <c r="AI14" s="56">
        <f t="shared" si="11"/>
        <v>0</v>
      </c>
      <c r="AJ14" s="585"/>
      <c r="AK14" s="56">
        <f t="shared" si="12"/>
        <v>0</v>
      </c>
      <c r="AL14" s="585"/>
      <c r="AM14" s="68">
        <f t="shared" si="13"/>
        <v>0</v>
      </c>
      <c r="AN14" s="585"/>
      <c r="AO14" s="68">
        <f t="shared" si="14"/>
        <v>0</v>
      </c>
      <c r="AP14" s="585"/>
      <c r="AQ14" s="68">
        <f t="shared" si="15"/>
        <v>0</v>
      </c>
      <c r="AR14" s="585"/>
      <c r="AS14" s="68">
        <f t="shared" si="16"/>
        <v>0</v>
      </c>
      <c r="AT14" s="585"/>
      <c r="AU14" s="68">
        <f t="shared" si="17"/>
        <v>0</v>
      </c>
      <c r="AV14" s="585"/>
      <c r="AW14" s="68">
        <f t="shared" si="18"/>
        <v>0</v>
      </c>
      <c r="AX14" s="57"/>
      <c r="AY14" s="57">
        <f t="shared" si="47"/>
        <v>0</v>
      </c>
      <c r="AZ14" s="585"/>
      <c r="BA14" s="56">
        <f t="shared" si="19"/>
        <v>0</v>
      </c>
      <c r="BB14" s="70">
        <f t="shared" si="48"/>
        <v>0</v>
      </c>
      <c r="BC14" s="70">
        <f t="shared" si="49"/>
        <v>0</v>
      </c>
      <c r="BD14" s="585"/>
      <c r="BE14" s="45">
        <f t="shared" si="20"/>
        <v>0</v>
      </c>
      <c r="BF14" s="585"/>
      <c r="BG14" s="45">
        <f t="shared" si="21"/>
        <v>0</v>
      </c>
      <c r="BH14" s="585"/>
      <c r="BI14" s="45">
        <f t="shared" si="22"/>
        <v>0</v>
      </c>
      <c r="BJ14" s="585"/>
      <c r="BK14" s="45">
        <f t="shared" si="23"/>
        <v>0</v>
      </c>
      <c r="BL14" s="585"/>
      <c r="BM14" s="45">
        <f t="shared" si="24"/>
        <v>0</v>
      </c>
      <c r="BN14" s="71">
        <f t="shared" si="25"/>
        <v>0</v>
      </c>
      <c r="BO14" s="71">
        <f t="shared" si="26"/>
        <v>0</v>
      </c>
      <c r="BP14" s="585"/>
      <c r="BQ14" s="48">
        <f t="shared" si="27"/>
        <v>0</v>
      </c>
      <c r="BR14" s="585"/>
      <c r="BS14" s="45">
        <f t="shared" si="50"/>
        <v>0</v>
      </c>
      <c r="BU14" s="45">
        <f t="shared" si="51"/>
        <v>0</v>
      </c>
      <c r="BV14" s="585"/>
      <c r="BW14" s="48">
        <f t="shared" si="28"/>
        <v>0</v>
      </c>
      <c r="BX14" s="585"/>
      <c r="BY14" s="48">
        <f t="shared" si="29"/>
        <v>0</v>
      </c>
      <c r="BZ14" s="585"/>
      <c r="CA14" s="48">
        <f t="shared" si="30"/>
        <v>0</v>
      </c>
      <c r="CB14" s="585"/>
      <c r="CC14" s="72">
        <f t="shared" si="31"/>
        <v>0</v>
      </c>
      <c r="CD14" s="60">
        <f t="shared" si="52"/>
        <v>0</v>
      </c>
      <c r="CE14" s="63">
        <f t="shared" si="53"/>
        <v>0</v>
      </c>
      <c r="CF14" s="63">
        <f t="shared" si="32"/>
        <v>0</v>
      </c>
      <c r="CG14" s="525">
        <f t="shared" si="33"/>
        <v>0</v>
      </c>
      <c r="HV14" s="17"/>
      <c r="HW14" s="483"/>
      <c r="HX14" s="622" t="s">
        <v>272</v>
      </c>
      <c r="HY14" s="622"/>
      <c r="HZ14" s="622"/>
      <c r="IA14" s="622"/>
      <c r="IB14" s="622"/>
      <c r="IC14" s="623">
        <v>28</v>
      </c>
      <c r="ID14" s="17"/>
      <c r="IE14" s="17"/>
      <c r="IF14" s="17"/>
      <c r="IG14" s="17"/>
      <c r="IH14" s="625"/>
      <c r="II14" s="17"/>
      <c r="IJ14" s="17"/>
      <c r="IK14" s="17"/>
      <c r="IL14" s="17"/>
      <c r="IM14" s="17"/>
      <c r="IN14" s="17"/>
      <c r="IO14" s="17"/>
    </row>
    <row r="15" spans="1:249" ht="15.75">
      <c r="A15" s="61" t="str">
        <f>+$HX$29</f>
        <v>02</v>
      </c>
      <c r="B15" s="583"/>
      <c r="C15" s="47">
        <f t="shared" si="0"/>
        <v>675922</v>
      </c>
      <c r="D15" s="48">
        <f t="shared" si="1"/>
        <v>0</v>
      </c>
      <c r="E15" s="62">
        <f t="shared" si="2"/>
        <v>0</v>
      </c>
      <c r="F15" s="47">
        <f t="shared" si="3"/>
        <v>0</v>
      </c>
      <c r="G15" s="48">
        <f t="shared" si="34"/>
        <v>0</v>
      </c>
      <c r="H15" s="48">
        <f t="shared" si="4"/>
        <v>0</v>
      </c>
      <c r="I15" s="48">
        <f t="shared" si="54"/>
        <v>0</v>
      </c>
      <c r="J15" s="62">
        <f t="shared" si="5"/>
        <v>0</v>
      </c>
      <c r="K15" s="515">
        <f t="shared" si="35"/>
        <v>0</v>
      </c>
      <c r="L15" s="49">
        <f t="shared" si="36"/>
        <v>0</v>
      </c>
      <c r="M15" s="45">
        <f t="shared" si="37"/>
        <v>0</v>
      </c>
      <c r="N15" s="45">
        <f t="shared" si="38"/>
        <v>0</v>
      </c>
      <c r="O15" s="45">
        <f t="shared" si="39"/>
        <v>0</v>
      </c>
      <c r="P15" s="49">
        <f t="shared" si="40"/>
        <v>0</v>
      </c>
      <c r="Q15" s="63">
        <f t="shared" si="41"/>
        <v>0</v>
      </c>
      <c r="R15" s="64">
        <f t="shared" si="42"/>
        <v>0</v>
      </c>
      <c r="S15" s="51">
        <f t="shared" si="43"/>
        <v>0</v>
      </c>
      <c r="T15" s="65">
        <f t="shared" si="6"/>
        <v>0</v>
      </c>
      <c r="U15" s="63">
        <f t="shared" si="44"/>
        <v>0</v>
      </c>
      <c r="V15" s="63">
        <f t="shared" si="55"/>
        <v>0</v>
      </c>
      <c r="W15" s="53">
        <f t="shared" si="7"/>
        <v>0</v>
      </c>
      <c r="X15" s="66">
        <f t="shared" si="56"/>
        <v>0</v>
      </c>
      <c r="Y15" s="67">
        <f t="shared" si="45"/>
        <v>0</v>
      </c>
      <c r="Z15" s="172"/>
      <c r="AA15" s="532">
        <f t="shared" si="8"/>
        <v>0</v>
      </c>
      <c r="AB15" s="585"/>
      <c r="AC15" s="56">
        <f t="shared" si="46"/>
        <v>0</v>
      </c>
      <c r="AD15" s="585"/>
      <c r="AE15" s="56">
        <f t="shared" si="9"/>
        <v>0</v>
      </c>
      <c r="AF15" s="585"/>
      <c r="AG15" s="56">
        <f t="shared" si="10"/>
        <v>0</v>
      </c>
      <c r="AH15" s="585"/>
      <c r="AI15" s="56">
        <f t="shared" si="11"/>
        <v>0</v>
      </c>
      <c r="AJ15" s="585"/>
      <c r="AK15" s="56">
        <f t="shared" si="12"/>
        <v>0</v>
      </c>
      <c r="AL15" s="585"/>
      <c r="AM15" s="68">
        <f t="shared" si="13"/>
        <v>0</v>
      </c>
      <c r="AN15" s="585"/>
      <c r="AO15" s="68">
        <f t="shared" si="14"/>
        <v>0</v>
      </c>
      <c r="AP15" s="585"/>
      <c r="AQ15" s="68">
        <f t="shared" si="15"/>
        <v>0</v>
      </c>
      <c r="AR15" s="585"/>
      <c r="AS15" s="68">
        <f t="shared" si="16"/>
        <v>0</v>
      </c>
      <c r="AT15" s="585"/>
      <c r="AU15" s="68">
        <f t="shared" si="17"/>
        <v>0</v>
      </c>
      <c r="AV15" s="585"/>
      <c r="AW15" s="68">
        <f t="shared" si="18"/>
        <v>0</v>
      </c>
      <c r="AX15" s="57"/>
      <c r="AY15" s="57">
        <f t="shared" si="47"/>
        <v>0</v>
      </c>
      <c r="AZ15" s="585"/>
      <c r="BA15" s="56">
        <f t="shared" si="19"/>
        <v>0</v>
      </c>
      <c r="BB15" s="70">
        <f t="shared" si="48"/>
        <v>0</v>
      </c>
      <c r="BC15" s="70">
        <f t="shared" si="49"/>
        <v>0</v>
      </c>
      <c r="BD15" s="585"/>
      <c r="BE15" s="45">
        <f t="shared" si="20"/>
        <v>0</v>
      </c>
      <c r="BF15" s="585"/>
      <c r="BG15" s="45">
        <f t="shared" si="21"/>
        <v>0</v>
      </c>
      <c r="BH15" s="585"/>
      <c r="BI15" s="45">
        <f t="shared" si="22"/>
        <v>0</v>
      </c>
      <c r="BJ15" s="585"/>
      <c r="BK15" s="45">
        <f t="shared" si="23"/>
        <v>0</v>
      </c>
      <c r="BL15" s="585"/>
      <c r="BM15" s="45">
        <f t="shared" si="24"/>
        <v>0</v>
      </c>
      <c r="BN15" s="71">
        <f t="shared" si="25"/>
        <v>0</v>
      </c>
      <c r="BO15" s="71">
        <f t="shared" si="26"/>
        <v>0</v>
      </c>
      <c r="BP15" s="585"/>
      <c r="BQ15" s="48">
        <f t="shared" si="27"/>
        <v>0</v>
      </c>
      <c r="BR15" s="585"/>
      <c r="BS15" s="45">
        <f t="shared" si="50"/>
        <v>0</v>
      </c>
      <c r="BU15" s="45">
        <f t="shared" si="51"/>
        <v>0</v>
      </c>
      <c r="BV15" s="585"/>
      <c r="BW15" s="48">
        <f t="shared" si="28"/>
        <v>0</v>
      </c>
      <c r="BX15" s="585"/>
      <c r="BY15" s="48">
        <f t="shared" si="29"/>
        <v>0</v>
      </c>
      <c r="BZ15" s="585"/>
      <c r="CA15" s="48">
        <f t="shared" si="30"/>
        <v>0</v>
      </c>
      <c r="CB15" s="585"/>
      <c r="CC15" s="72">
        <f t="shared" si="31"/>
        <v>0</v>
      </c>
      <c r="CD15" s="60">
        <f t="shared" si="52"/>
        <v>0</v>
      </c>
      <c r="CE15" s="63">
        <f t="shared" si="53"/>
        <v>0</v>
      </c>
      <c r="CF15" s="63">
        <f t="shared" si="32"/>
        <v>0</v>
      </c>
      <c r="CG15" s="525">
        <f t="shared" si="33"/>
        <v>0</v>
      </c>
      <c r="HV15" s="17"/>
      <c r="HW15" s="483"/>
      <c r="HX15" s="622" t="s">
        <v>273</v>
      </c>
      <c r="HY15" s="622"/>
      <c r="HZ15" s="622"/>
      <c r="IA15" s="622"/>
      <c r="IB15" s="622"/>
      <c r="IC15" s="623">
        <v>48</v>
      </c>
      <c r="ID15" s="17"/>
      <c r="IE15" s="17"/>
      <c r="IF15" s="17"/>
      <c r="IG15" s="17"/>
      <c r="IH15" s="625"/>
      <c r="II15" s="17"/>
      <c r="IJ15" s="17"/>
      <c r="IK15" s="17"/>
      <c r="IL15" s="17"/>
      <c r="IM15" s="17"/>
      <c r="IN15" s="17"/>
      <c r="IO15" s="17"/>
    </row>
    <row r="16" spans="1:249" ht="15.75">
      <c r="A16" s="61" t="str">
        <f>+$HX$30</f>
        <v>03</v>
      </c>
      <c r="B16" s="583"/>
      <c r="C16" s="47">
        <f t="shared" si="0"/>
        <v>717284</v>
      </c>
      <c r="D16" s="48">
        <f t="shared" si="1"/>
        <v>0</v>
      </c>
      <c r="E16" s="62">
        <f t="shared" si="2"/>
        <v>0</v>
      </c>
      <c r="F16" s="47">
        <f t="shared" si="3"/>
        <v>0</v>
      </c>
      <c r="G16" s="48">
        <f t="shared" si="34"/>
        <v>0</v>
      </c>
      <c r="H16" s="48">
        <f t="shared" si="4"/>
        <v>0</v>
      </c>
      <c r="I16" s="48">
        <f t="shared" si="54"/>
        <v>0</v>
      </c>
      <c r="J16" s="62">
        <f t="shared" si="5"/>
        <v>0</v>
      </c>
      <c r="K16" s="515">
        <f t="shared" si="35"/>
        <v>0</v>
      </c>
      <c r="L16" s="49">
        <f t="shared" si="36"/>
        <v>0</v>
      </c>
      <c r="M16" s="45">
        <f t="shared" si="37"/>
        <v>0</v>
      </c>
      <c r="N16" s="45">
        <f t="shared" si="38"/>
        <v>0</v>
      </c>
      <c r="O16" s="45">
        <f t="shared" si="39"/>
        <v>0</v>
      </c>
      <c r="P16" s="49">
        <f t="shared" si="40"/>
        <v>0</v>
      </c>
      <c r="Q16" s="63">
        <f t="shared" si="41"/>
        <v>0</v>
      </c>
      <c r="R16" s="64">
        <f t="shared" si="42"/>
        <v>0</v>
      </c>
      <c r="S16" s="51">
        <f t="shared" si="43"/>
        <v>0</v>
      </c>
      <c r="T16" s="65">
        <f t="shared" si="6"/>
        <v>0</v>
      </c>
      <c r="U16" s="63">
        <f t="shared" si="44"/>
        <v>0</v>
      </c>
      <c r="V16" s="63">
        <f t="shared" si="55"/>
        <v>0</v>
      </c>
      <c r="W16" s="53">
        <f t="shared" si="7"/>
        <v>0</v>
      </c>
      <c r="X16" s="66">
        <f t="shared" si="56"/>
        <v>0</v>
      </c>
      <c r="Y16" s="67">
        <f t="shared" si="45"/>
        <v>0</v>
      </c>
      <c r="Z16" s="172"/>
      <c r="AA16" s="532">
        <f t="shared" si="8"/>
        <v>0</v>
      </c>
      <c r="AB16" s="585"/>
      <c r="AC16" s="56">
        <f t="shared" si="46"/>
        <v>0</v>
      </c>
      <c r="AD16" s="585"/>
      <c r="AE16" s="56">
        <f t="shared" si="9"/>
        <v>0</v>
      </c>
      <c r="AF16" s="585"/>
      <c r="AG16" s="56">
        <f t="shared" si="10"/>
        <v>0</v>
      </c>
      <c r="AH16" s="585"/>
      <c r="AI16" s="56">
        <f t="shared" si="11"/>
        <v>0</v>
      </c>
      <c r="AJ16" s="585"/>
      <c r="AK16" s="56">
        <f t="shared" si="12"/>
        <v>0</v>
      </c>
      <c r="AL16" s="585"/>
      <c r="AM16" s="68">
        <f t="shared" si="13"/>
        <v>0</v>
      </c>
      <c r="AN16" s="585"/>
      <c r="AO16" s="68">
        <f t="shared" si="14"/>
        <v>0</v>
      </c>
      <c r="AP16" s="585"/>
      <c r="AQ16" s="68">
        <f t="shared" si="15"/>
        <v>0</v>
      </c>
      <c r="AR16" s="585"/>
      <c r="AS16" s="68">
        <f t="shared" si="16"/>
        <v>0</v>
      </c>
      <c r="AT16" s="585"/>
      <c r="AU16" s="68">
        <f t="shared" si="17"/>
        <v>0</v>
      </c>
      <c r="AV16" s="585"/>
      <c r="AW16" s="68">
        <f t="shared" si="18"/>
        <v>0</v>
      </c>
      <c r="AX16" s="57"/>
      <c r="AY16" s="57">
        <f t="shared" si="47"/>
        <v>0</v>
      </c>
      <c r="AZ16" s="585"/>
      <c r="BA16" s="56">
        <f t="shared" si="19"/>
        <v>0</v>
      </c>
      <c r="BB16" s="70">
        <f t="shared" si="48"/>
        <v>0</v>
      </c>
      <c r="BC16" s="70">
        <f t="shared" si="49"/>
        <v>0</v>
      </c>
      <c r="BD16" s="585"/>
      <c r="BE16" s="45">
        <f t="shared" si="20"/>
        <v>0</v>
      </c>
      <c r="BF16" s="585"/>
      <c r="BG16" s="45">
        <f t="shared" si="21"/>
        <v>0</v>
      </c>
      <c r="BH16" s="585"/>
      <c r="BI16" s="45">
        <f t="shared" si="22"/>
        <v>0</v>
      </c>
      <c r="BJ16" s="585"/>
      <c r="BK16" s="45">
        <f t="shared" si="23"/>
        <v>0</v>
      </c>
      <c r="BL16" s="585"/>
      <c r="BM16" s="45">
        <f t="shared" si="24"/>
        <v>0</v>
      </c>
      <c r="BN16" s="71">
        <f t="shared" si="25"/>
        <v>0</v>
      </c>
      <c r="BO16" s="71">
        <f t="shared" si="26"/>
        <v>0</v>
      </c>
      <c r="BP16" s="585"/>
      <c r="BQ16" s="48">
        <f t="shared" si="27"/>
        <v>0</v>
      </c>
      <c r="BR16" s="585"/>
      <c r="BS16" s="45">
        <f t="shared" si="50"/>
        <v>0</v>
      </c>
      <c r="BU16" s="45">
        <f t="shared" si="51"/>
        <v>0</v>
      </c>
      <c r="BV16" s="585"/>
      <c r="BW16" s="48">
        <f t="shared" si="28"/>
        <v>0</v>
      </c>
      <c r="BX16" s="585"/>
      <c r="BY16" s="48">
        <f t="shared" si="29"/>
        <v>0</v>
      </c>
      <c r="BZ16" s="585"/>
      <c r="CA16" s="48">
        <f t="shared" si="30"/>
        <v>0</v>
      </c>
      <c r="CB16" s="585"/>
      <c r="CC16" s="72">
        <f t="shared" si="31"/>
        <v>0</v>
      </c>
      <c r="CD16" s="60">
        <f t="shared" si="52"/>
        <v>0</v>
      </c>
      <c r="CE16" s="63">
        <f t="shared" si="53"/>
        <v>0</v>
      </c>
      <c r="CF16" s="63">
        <f t="shared" si="32"/>
        <v>0</v>
      </c>
      <c r="CG16" s="525">
        <f t="shared" si="33"/>
        <v>0</v>
      </c>
      <c r="HV16" s="17"/>
      <c r="HW16" s="483"/>
      <c r="HX16" s="622" t="s">
        <v>274</v>
      </c>
      <c r="HY16" s="622"/>
      <c r="HZ16" s="622"/>
      <c r="IA16" s="622"/>
      <c r="IB16" s="622"/>
      <c r="IC16" s="623">
        <v>53</v>
      </c>
      <c r="ID16" s="17"/>
      <c r="IE16" s="17"/>
      <c r="IF16" s="17"/>
      <c r="IG16" s="17"/>
      <c r="IH16" s="625"/>
      <c r="II16" s="17"/>
      <c r="IJ16" s="17"/>
      <c r="IK16" s="17"/>
      <c r="IL16" s="17"/>
      <c r="IM16" s="17"/>
      <c r="IN16" s="17"/>
      <c r="IO16" s="17"/>
    </row>
    <row r="17" spans="1:249" ht="15.75">
      <c r="A17" s="61" t="str">
        <f>+$HX$31</f>
        <v>04</v>
      </c>
      <c r="B17" s="583"/>
      <c r="C17" s="47">
        <f t="shared" si="0"/>
        <v>745600</v>
      </c>
      <c r="D17" s="48">
        <f t="shared" si="1"/>
        <v>0</v>
      </c>
      <c r="E17" s="62">
        <f t="shared" si="2"/>
        <v>0</v>
      </c>
      <c r="F17" s="47">
        <f t="shared" si="3"/>
        <v>0</v>
      </c>
      <c r="G17" s="48">
        <f t="shared" si="34"/>
        <v>0</v>
      </c>
      <c r="H17" s="48">
        <f t="shared" si="4"/>
        <v>0</v>
      </c>
      <c r="I17" s="48">
        <f t="shared" si="54"/>
        <v>0</v>
      </c>
      <c r="J17" s="62">
        <f t="shared" si="5"/>
        <v>0</v>
      </c>
      <c r="K17" s="515">
        <f t="shared" si="35"/>
        <v>0</v>
      </c>
      <c r="L17" s="49">
        <f t="shared" si="36"/>
        <v>0</v>
      </c>
      <c r="M17" s="45">
        <f t="shared" si="37"/>
        <v>0</v>
      </c>
      <c r="N17" s="45">
        <f t="shared" si="38"/>
        <v>0</v>
      </c>
      <c r="O17" s="45">
        <f t="shared" si="39"/>
        <v>0</v>
      </c>
      <c r="P17" s="49">
        <f t="shared" si="40"/>
        <v>0</v>
      </c>
      <c r="Q17" s="63">
        <f t="shared" si="41"/>
        <v>0</v>
      </c>
      <c r="R17" s="64">
        <f t="shared" si="42"/>
        <v>0</v>
      </c>
      <c r="S17" s="51">
        <f t="shared" si="43"/>
        <v>0</v>
      </c>
      <c r="T17" s="65">
        <f t="shared" si="6"/>
        <v>0</v>
      </c>
      <c r="U17" s="63">
        <f t="shared" si="44"/>
        <v>0</v>
      </c>
      <c r="V17" s="63">
        <f t="shared" si="55"/>
        <v>0</v>
      </c>
      <c r="W17" s="53">
        <f t="shared" si="7"/>
        <v>0</v>
      </c>
      <c r="X17" s="66">
        <f t="shared" si="56"/>
        <v>0</v>
      </c>
      <c r="Y17" s="67">
        <f t="shared" si="45"/>
        <v>0</v>
      </c>
      <c r="Z17" s="172"/>
      <c r="AA17" s="532">
        <f t="shared" si="8"/>
        <v>0</v>
      </c>
      <c r="AB17" s="585"/>
      <c r="AC17" s="56">
        <f t="shared" si="46"/>
        <v>0</v>
      </c>
      <c r="AD17" s="585"/>
      <c r="AE17" s="56">
        <f t="shared" si="9"/>
        <v>0</v>
      </c>
      <c r="AF17" s="585"/>
      <c r="AG17" s="56">
        <f t="shared" si="10"/>
        <v>0</v>
      </c>
      <c r="AH17" s="585"/>
      <c r="AI17" s="56">
        <f t="shared" si="11"/>
        <v>0</v>
      </c>
      <c r="AJ17" s="585"/>
      <c r="AK17" s="56">
        <f t="shared" si="12"/>
        <v>0</v>
      </c>
      <c r="AL17" s="585"/>
      <c r="AM17" s="68">
        <f t="shared" si="13"/>
        <v>0</v>
      </c>
      <c r="AN17" s="585"/>
      <c r="AO17" s="68">
        <f t="shared" si="14"/>
        <v>0</v>
      </c>
      <c r="AP17" s="585"/>
      <c r="AQ17" s="68">
        <f t="shared" si="15"/>
        <v>0</v>
      </c>
      <c r="AR17" s="585"/>
      <c r="AS17" s="68">
        <f t="shared" si="16"/>
        <v>0</v>
      </c>
      <c r="AT17" s="585"/>
      <c r="AU17" s="68">
        <f t="shared" si="17"/>
        <v>0</v>
      </c>
      <c r="AV17" s="585"/>
      <c r="AW17" s="68">
        <f t="shared" si="18"/>
        <v>0</v>
      </c>
      <c r="AX17" s="57"/>
      <c r="AY17" s="57">
        <f t="shared" si="47"/>
        <v>0</v>
      </c>
      <c r="AZ17" s="585"/>
      <c r="BA17" s="56">
        <f t="shared" si="19"/>
        <v>0</v>
      </c>
      <c r="BB17" s="70">
        <f t="shared" si="48"/>
        <v>0</v>
      </c>
      <c r="BC17" s="70">
        <f t="shared" si="49"/>
        <v>0</v>
      </c>
      <c r="BD17" s="585"/>
      <c r="BE17" s="45">
        <f t="shared" si="20"/>
        <v>0</v>
      </c>
      <c r="BF17" s="585"/>
      <c r="BG17" s="45">
        <f t="shared" si="21"/>
        <v>0</v>
      </c>
      <c r="BH17" s="585"/>
      <c r="BI17" s="45">
        <f t="shared" si="22"/>
        <v>0</v>
      </c>
      <c r="BJ17" s="585"/>
      <c r="BK17" s="45">
        <f t="shared" si="23"/>
        <v>0</v>
      </c>
      <c r="BL17" s="585"/>
      <c r="BM17" s="45">
        <f t="shared" si="24"/>
        <v>0</v>
      </c>
      <c r="BN17" s="71">
        <f t="shared" si="25"/>
        <v>0</v>
      </c>
      <c r="BO17" s="71">
        <f t="shared" si="26"/>
        <v>0</v>
      </c>
      <c r="BP17" s="585"/>
      <c r="BQ17" s="48">
        <f t="shared" si="27"/>
        <v>0</v>
      </c>
      <c r="BR17" s="585"/>
      <c r="BS17" s="45">
        <f t="shared" si="50"/>
        <v>0</v>
      </c>
      <c r="BU17" s="45">
        <f t="shared" si="51"/>
        <v>0</v>
      </c>
      <c r="BV17" s="585"/>
      <c r="BW17" s="48">
        <f t="shared" si="28"/>
        <v>0</v>
      </c>
      <c r="BX17" s="585"/>
      <c r="BY17" s="48">
        <f t="shared" si="29"/>
        <v>0</v>
      </c>
      <c r="BZ17" s="585"/>
      <c r="CA17" s="48">
        <f t="shared" si="30"/>
        <v>0</v>
      </c>
      <c r="CB17" s="585"/>
      <c r="CC17" s="72">
        <f t="shared" si="31"/>
        <v>0</v>
      </c>
      <c r="CD17" s="60">
        <f t="shared" si="52"/>
        <v>0</v>
      </c>
      <c r="CE17" s="63">
        <f t="shared" si="53"/>
        <v>0</v>
      </c>
      <c r="CF17" s="63">
        <f t="shared" si="32"/>
        <v>0</v>
      </c>
      <c r="CG17" s="525">
        <f t="shared" si="33"/>
        <v>0</v>
      </c>
      <c r="HV17" s="17"/>
      <c r="HW17" s="483"/>
      <c r="HX17" s="622" t="s">
        <v>108</v>
      </c>
      <c r="HY17" s="622"/>
      <c r="HZ17" s="622"/>
      <c r="IA17" s="622"/>
      <c r="IB17" s="622"/>
      <c r="IC17" s="623">
        <v>18</v>
      </c>
      <c r="ID17" s="17"/>
      <c r="IE17" s="17"/>
      <c r="IF17" s="17"/>
      <c r="IG17" s="17"/>
      <c r="IH17" s="625"/>
      <c r="II17" s="17"/>
      <c r="IJ17" s="17"/>
      <c r="IK17" s="17"/>
      <c r="IL17" s="17"/>
      <c r="IM17" s="17"/>
      <c r="IN17" s="17"/>
      <c r="IO17" s="17"/>
    </row>
    <row r="18" spans="1:249" ht="15.75">
      <c r="A18" s="61" t="str">
        <f>+$HX$32</f>
        <v>05</v>
      </c>
      <c r="B18" s="583"/>
      <c r="C18" s="47">
        <f t="shared" si="0"/>
        <v>792628</v>
      </c>
      <c r="D18" s="48">
        <f t="shared" si="1"/>
        <v>0</v>
      </c>
      <c r="E18" s="62">
        <f t="shared" si="2"/>
        <v>0</v>
      </c>
      <c r="F18" s="47">
        <f t="shared" si="3"/>
        <v>0</v>
      </c>
      <c r="G18" s="48">
        <f t="shared" si="34"/>
        <v>0</v>
      </c>
      <c r="H18" s="48">
        <f t="shared" si="4"/>
        <v>0</v>
      </c>
      <c r="I18" s="48">
        <f t="shared" si="54"/>
        <v>0</v>
      </c>
      <c r="J18" s="62">
        <f t="shared" si="5"/>
        <v>0</v>
      </c>
      <c r="K18" s="515">
        <f t="shared" si="35"/>
        <v>0</v>
      </c>
      <c r="L18" s="49">
        <f t="shared" si="36"/>
        <v>0</v>
      </c>
      <c r="M18" s="45">
        <f t="shared" si="37"/>
        <v>0</v>
      </c>
      <c r="N18" s="45">
        <f t="shared" si="38"/>
        <v>0</v>
      </c>
      <c r="O18" s="45">
        <f t="shared" si="39"/>
        <v>0</v>
      </c>
      <c r="P18" s="49">
        <f t="shared" si="40"/>
        <v>0</v>
      </c>
      <c r="Q18" s="63">
        <f t="shared" si="41"/>
        <v>0</v>
      </c>
      <c r="R18" s="64">
        <f t="shared" si="42"/>
        <v>0</v>
      </c>
      <c r="S18" s="51">
        <f t="shared" si="43"/>
        <v>0</v>
      </c>
      <c r="T18" s="65">
        <f t="shared" si="6"/>
        <v>0</v>
      </c>
      <c r="U18" s="63">
        <f t="shared" si="44"/>
        <v>0</v>
      </c>
      <c r="V18" s="63">
        <f t="shared" si="55"/>
        <v>0</v>
      </c>
      <c r="W18" s="53">
        <f t="shared" si="7"/>
        <v>0</v>
      </c>
      <c r="X18" s="66">
        <f t="shared" si="56"/>
        <v>0</v>
      </c>
      <c r="Y18" s="67">
        <f t="shared" si="45"/>
        <v>0</v>
      </c>
      <c r="Z18" s="172"/>
      <c r="AA18" s="532">
        <f t="shared" si="8"/>
        <v>0</v>
      </c>
      <c r="AB18" s="585"/>
      <c r="AC18" s="56">
        <f t="shared" si="46"/>
        <v>0</v>
      </c>
      <c r="AD18" s="585"/>
      <c r="AE18" s="56">
        <f t="shared" si="9"/>
        <v>0</v>
      </c>
      <c r="AF18" s="585"/>
      <c r="AG18" s="56">
        <f t="shared" si="10"/>
        <v>0</v>
      </c>
      <c r="AH18" s="585"/>
      <c r="AI18" s="56">
        <f t="shared" si="11"/>
        <v>0</v>
      </c>
      <c r="AJ18" s="585"/>
      <c r="AK18" s="56">
        <f t="shared" si="12"/>
        <v>0</v>
      </c>
      <c r="AL18" s="585"/>
      <c r="AM18" s="68">
        <f t="shared" si="13"/>
        <v>0</v>
      </c>
      <c r="AN18" s="585"/>
      <c r="AO18" s="68">
        <f t="shared" si="14"/>
        <v>0</v>
      </c>
      <c r="AP18" s="585"/>
      <c r="AQ18" s="68">
        <f t="shared" si="15"/>
        <v>0</v>
      </c>
      <c r="AR18" s="585"/>
      <c r="AS18" s="68">
        <f t="shared" si="16"/>
        <v>0</v>
      </c>
      <c r="AT18" s="585"/>
      <c r="AU18" s="68">
        <f t="shared" si="17"/>
        <v>0</v>
      </c>
      <c r="AV18" s="585"/>
      <c r="AW18" s="68">
        <f t="shared" si="18"/>
        <v>0</v>
      </c>
      <c r="AX18" s="57"/>
      <c r="AY18" s="57">
        <f t="shared" si="47"/>
        <v>0</v>
      </c>
      <c r="AZ18" s="585"/>
      <c r="BA18" s="56">
        <f t="shared" si="19"/>
        <v>0</v>
      </c>
      <c r="BB18" s="70">
        <f t="shared" si="48"/>
        <v>0</v>
      </c>
      <c r="BC18" s="70">
        <f t="shared" si="49"/>
        <v>0</v>
      </c>
      <c r="BD18" s="585"/>
      <c r="BE18" s="45">
        <f t="shared" si="20"/>
        <v>0</v>
      </c>
      <c r="BF18" s="585"/>
      <c r="BG18" s="45">
        <f t="shared" si="21"/>
        <v>0</v>
      </c>
      <c r="BH18" s="585"/>
      <c r="BI18" s="45">
        <f t="shared" si="22"/>
        <v>0</v>
      </c>
      <c r="BJ18" s="585"/>
      <c r="BK18" s="45">
        <f t="shared" si="23"/>
        <v>0</v>
      </c>
      <c r="BL18" s="585"/>
      <c r="BM18" s="45">
        <f t="shared" si="24"/>
        <v>0</v>
      </c>
      <c r="BN18" s="71">
        <f t="shared" si="25"/>
        <v>0</v>
      </c>
      <c r="BO18" s="71">
        <f t="shared" si="26"/>
        <v>0</v>
      </c>
      <c r="BP18" s="585"/>
      <c r="BQ18" s="48">
        <f t="shared" si="27"/>
        <v>0</v>
      </c>
      <c r="BR18" s="585"/>
      <c r="BS18" s="45">
        <f t="shared" si="50"/>
        <v>0</v>
      </c>
      <c r="BU18" s="45">
        <f t="shared" si="51"/>
        <v>0</v>
      </c>
      <c r="BV18" s="585"/>
      <c r="BW18" s="48">
        <f t="shared" si="28"/>
        <v>0</v>
      </c>
      <c r="BX18" s="585"/>
      <c r="BY18" s="48">
        <f t="shared" si="29"/>
        <v>0</v>
      </c>
      <c r="BZ18" s="585"/>
      <c r="CA18" s="48">
        <f t="shared" si="30"/>
        <v>0</v>
      </c>
      <c r="CB18" s="585"/>
      <c r="CC18" s="72">
        <f t="shared" si="31"/>
        <v>0</v>
      </c>
      <c r="CD18" s="60">
        <f t="shared" si="52"/>
        <v>0</v>
      </c>
      <c r="CE18" s="63">
        <f t="shared" si="53"/>
        <v>0</v>
      </c>
      <c r="CF18" s="63">
        <f t="shared" si="32"/>
        <v>0</v>
      </c>
      <c r="CG18" s="525">
        <f t="shared" si="33"/>
        <v>0</v>
      </c>
      <c r="HV18" s="17"/>
      <c r="HW18" s="483"/>
      <c r="HX18" s="17"/>
      <c r="HY18" s="17"/>
      <c r="HZ18" s="17"/>
      <c r="IA18" s="17"/>
      <c r="IB18" s="17"/>
      <c r="IC18" s="625"/>
      <c r="ID18" s="17"/>
      <c r="IE18" s="17"/>
      <c r="IF18" s="17"/>
      <c r="IG18" s="17"/>
      <c r="IH18" s="625"/>
      <c r="II18" s="17"/>
      <c r="IJ18" s="17"/>
      <c r="IK18" s="17"/>
      <c r="IL18" s="17"/>
      <c r="IM18" s="17"/>
      <c r="IN18" s="17"/>
      <c r="IO18" s="17"/>
    </row>
    <row r="19" spans="1:249" ht="15.75">
      <c r="A19" s="61" t="str">
        <f>+$HX$33</f>
        <v>06</v>
      </c>
      <c r="B19" s="583"/>
      <c r="C19" s="47">
        <f t="shared" si="0"/>
        <v>838439</v>
      </c>
      <c r="D19" s="48">
        <f t="shared" si="1"/>
        <v>0</v>
      </c>
      <c r="E19" s="62">
        <f t="shared" si="2"/>
        <v>0</v>
      </c>
      <c r="F19" s="47">
        <f t="shared" si="3"/>
        <v>0</v>
      </c>
      <c r="G19" s="48">
        <f t="shared" si="34"/>
        <v>0</v>
      </c>
      <c r="H19" s="48">
        <f t="shared" si="4"/>
        <v>0</v>
      </c>
      <c r="I19" s="48">
        <f t="shared" si="54"/>
        <v>0</v>
      </c>
      <c r="J19" s="62">
        <f t="shared" si="5"/>
        <v>0</v>
      </c>
      <c r="K19" s="515">
        <f t="shared" si="35"/>
        <v>0</v>
      </c>
      <c r="L19" s="49">
        <f t="shared" si="36"/>
        <v>0</v>
      </c>
      <c r="M19" s="45">
        <f t="shared" si="37"/>
        <v>0</v>
      </c>
      <c r="N19" s="45">
        <f t="shared" si="38"/>
        <v>0</v>
      </c>
      <c r="O19" s="45">
        <f t="shared" si="39"/>
        <v>0</v>
      </c>
      <c r="P19" s="49">
        <f t="shared" si="40"/>
        <v>0</v>
      </c>
      <c r="Q19" s="63">
        <f t="shared" si="41"/>
        <v>0</v>
      </c>
      <c r="R19" s="64">
        <f t="shared" si="42"/>
        <v>0</v>
      </c>
      <c r="S19" s="51">
        <f t="shared" si="43"/>
        <v>0</v>
      </c>
      <c r="T19" s="65">
        <f t="shared" si="6"/>
        <v>0</v>
      </c>
      <c r="U19" s="63">
        <f t="shared" si="44"/>
        <v>0</v>
      </c>
      <c r="V19" s="63">
        <f t="shared" si="55"/>
        <v>0</v>
      </c>
      <c r="W19" s="53">
        <f t="shared" si="7"/>
        <v>0</v>
      </c>
      <c r="X19" s="66">
        <f t="shared" si="56"/>
        <v>0</v>
      </c>
      <c r="Y19" s="67">
        <f t="shared" si="45"/>
        <v>0</v>
      </c>
      <c r="Z19" s="172"/>
      <c r="AA19" s="532">
        <f t="shared" si="8"/>
        <v>0</v>
      </c>
      <c r="AB19" s="585"/>
      <c r="AC19" s="56">
        <f t="shared" si="46"/>
        <v>0</v>
      </c>
      <c r="AD19" s="585"/>
      <c r="AE19" s="56">
        <f t="shared" si="9"/>
        <v>0</v>
      </c>
      <c r="AF19" s="585"/>
      <c r="AG19" s="56">
        <f t="shared" si="10"/>
        <v>0</v>
      </c>
      <c r="AH19" s="585"/>
      <c r="AI19" s="56">
        <f t="shared" si="11"/>
        <v>0</v>
      </c>
      <c r="AJ19" s="585"/>
      <c r="AK19" s="56">
        <f t="shared" si="12"/>
        <v>0</v>
      </c>
      <c r="AL19" s="585"/>
      <c r="AM19" s="68">
        <f t="shared" si="13"/>
        <v>0</v>
      </c>
      <c r="AN19" s="585"/>
      <c r="AO19" s="68">
        <f t="shared" si="14"/>
        <v>0</v>
      </c>
      <c r="AP19" s="585"/>
      <c r="AQ19" s="68">
        <f t="shared" si="15"/>
        <v>0</v>
      </c>
      <c r="AR19" s="585"/>
      <c r="AS19" s="68">
        <f t="shared" si="16"/>
        <v>0</v>
      </c>
      <c r="AT19" s="585"/>
      <c r="AU19" s="68">
        <f t="shared" si="17"/>
        <v>0</v>
      </c>
      <c r="AV19" s="585"/>
      <c r="AW19" s="68">
        <f t="shared" si="18"/>
        <v>0</v>
      </c>
      <c r="AX19" s="57"/>
      <c r="AY19" s="57">
        <f t="shared" si="47"/>
        <v>0</v>
      </c>
      <c r="AZ19" s="585"/>
      <c r="BA19" s="56">
        <f t="shared" si="19"/>
        <v>0</v>
      </c>
      <c r="BB19" s="70">
        <f t="shared" si="48"/>
        <v>0</v>
      </c>
      <c r="BC19" s="70">
        <f t="shared" si="49"/>
        <v>0</v>
      </c>
      <c r="BD19" s="585"/>
      <c r="BE19" s="45">
        <f t="shared" si="20"/>
        <v>0</v>
      </c>
      <c r="BF19" s="585"/>
      <c r="BG19" s="45">
        <f t="shared" si="21"/>
        <v>0</v>
      </c>
      <c r="BH19" s="585"/>
      <c r="BI19" s="45">
        <f t="shared" si="22"/>
        <v>0</v>
      </c>
      <c r="BJ19" s="585"/>
      <c r="BK19" s="45">
        <f t="shared" si="23"/>
        <v>0</v>
      </c>
      <c r="BL19" s="585"/>
      <c r="BM19" s="45">
        <f t="shared" si="24"/>
        <v>0</v>
      </c>
      <c r="BN19" s="71">
        <f t="shared" si="25"/>
        <v>0</v>
      </c>
      <c r="BO19" s="71">
        <f t="shared" si="26"/>
        <v>0</v>
      </c>
      <c r="BP19" s="585"/>
      <c r="BQ19" s="48">
        <f t="shared" si="27"/>
        <v>0</v>
      </c>
      <c r="BR19" s="585"/>
      <c r="BS19" s="45">
        <f t="shared" si="50"/>
        <v>0</v>
      </c>
      <c r="BU19" s="45">
        <f t="shared" si="51"/>
        <v>0</v>
      </c>
      <c r="BV19" s="585"/>
      <c r="BW19" s="48">
        <f t="shared" si="28"/>
        <v>0</v>
      </c>
      <c r="BX19" s="585"/>
      <c r="BY19" s="48">
        <f t="shared" si="29"/>
        <v>0</v>
      </c>
      <c r="BZ19" s="585"/>
      <c r="CA19" s="48">
        <f t="shared" si="30"/>
        <v>0</v>
      </c>
      <c r="CB19" s="585"/>
      <c r="CC19" s="72">
        <f t="shared" si="31"/>
        <v>0</v>
      </c>
      <c r="CD19" s="60">
        <f t="shared" si="52"/>
        <v>0</v>
      </c>
      <c r="CE19" s="63">
        <f t="shared" si="53"/>
        <v>0</v>
      </c>
      <c r="CF19" s="63">
        <f t="shared" si="32"/>
        <v>0</v>
      </c>
      <c r="CG19" s="525">
        <f t="shared" si="33"/>
        <v>0</v>
      </c>
      <c r="HV19" s="17"/>
      <c r="HW19" s="483"/>
      <c r="HX19" s="632" t="s">
        <v>191</v>
      </c>
      <c r="HY19" s="632"/>
      <c r="HZ19" s="632"/>
      <c r="IA19" s="632"/>
      <c r="IB19" s="632"/>
      <c r="IC19" s="633"/>
      <c r="ID19" s="622"/>
      <c r="IE19" s="622"/>
      <c r="IF19" s="622"/>
      <c r="IG19" s="17"/>
      <c r="IH19" s="625"/>
      <c r="II19" s="17"/>
      <c r="IJ19" s="17"/>
      <c r="IK19" s="17"/>
      <c r="IL19" s="17"/>
      <c r="IM19" s="17"/>
      <c r="IN19" s="17"/>
      <c r="IO19" s="17"/>
    </row>
    <row r="20" spans="1:249" ht="15.75">
      <c r="A20" s="61" t="str">
        <f>+$HX$34</f>
        <v>07</v>
      </c>
      <c r="B20" s="583"/>
      <c r="C20" s="47">
        <f t="shared" si="0"/>
        <v>938315</v>
      </c>
      <c r="D20" s="48">
        <f t="shared" si="1"/>
        <v>0</v>
      </c>
      <c r="E20" s="62">
        <f t="shared" si="2"/>
        <v>0</v>
      </c>
      <c r="F20" s="47">
        <f t="shared" si="3"/>
        <v>0</v>
      </c>
      <c r="G20" s="48">
        <f t="shared" si="34"/>
        <v>0</v>
      </c>
      <c r="H20" s="48">
        <f t="shared" si="4"/>
        <v>0</v>
      </c>
      <c r="I20" s="48">
        <f t="shared" si="54"/>
        <v>0</v>
      </c>
      <c r="J20" s="62">
        <f t="shared" si="5"/>
        <v>0</v>
      </c>
      <c r="K20" s="515">
        <f t="shared" si="35"/>
        <v>0</v>
      </c>
      <c r="L20" s="49">
        <f t="shared" si="36"/>
        <v>0</v>
      </c>
      <c r="M20" s="45">
        <f t="shared" si="37"/>
        <v>0</v>
      </c>
      <c r="N20" s="45">
        <f t="shared" si="38"/>
        <v>0</v>
      </c>
      <c r="O20" s="45">
        <f t="shared" si="39"/>
        <v>0</v>
      </c>
      <c r="P20" s="49">
        <f t="shared" si="40"/>
        <v>0</v>
      </c>
      <c r="Q20" s="63">
        <f t="shared" si="41"/>
        <v>0</v>
      </c>
      <c r="R20" s="64">
        <f t="shared" si="42"/>
        <v>0</v>
      </c>
      <c r="S20" s="51">
        <f t="shared" si="43"/>
        <v>0</v>
      </c>
      <c r="T20" s="65">
        <f t="shared" si="6"/>
        <v>0</v>
      </c>
      <c r="U20" s="63">
        <f t="shared" si="44"/>
        <v>0</v>
      </c>
      <c r="V20" s="63">
        <f t="shared" si="55"/>
        <v>0</v>
      </c>
      <c r="W20" s="53">
        <f t="shared" si="7"/>
        <v>0</v>
      </c>
      <c r="X20" s="66">
        <f t="shared" si="56"/>
        <v>0</v>
      </c>
      <c r="Y20" s="67">
        <f t="shared" si="45"/>
        <v>0</v>
      </c>
      <c r="Z20" s="172"/>
      <c r="AA20" s="532">
        <f t="shared" si="8"/>
        <v>0</v>
      </c>
      <c r="AB20" s="585"/>
      <c r="AC20" s="56">
        <f t="shared" si="46"/>
        <v>0</v>
      </c>
      <c r="AD20" s="585"/>
      <c r="AE20" s="56">
        <f t="shared" si="9"/>
        <v>0</v>
      </c>
      <c r="AF20" s="585"/>
      <c r="AG20" s="56">
        <f t="shared" si="10"/>
        <v>0</v>
      </c>
      <c r="AH20" s="585"/>
      <c r="AI20" s="56">
        <f t="shared" si="11"/>
        <v>0</v>
      </c>
      <c r="AJ20" s="585"/>
      <c r="AK20" s="56">
        <f t="shared" si="12"/>
        <v>0</v>
      </c>
      <c r="AL20" s="585"/>
      <c r="AM20" s="68">
        <f t="shared" si="13"/>
        <v>0</v>
      </c>
      <c r="AN20" s="585"/>
      <c r="AO20" s="68">
        <f t="shared" si="14"/>
        <v>0</v>
      </c>
      <c r="AP20" s="585"/>
      <c r="AQ20" s="68">
        <f t="shared" si="15"/>
        <v>0</v>
      </c>
      <c r="AR20" s="585"/>
      <c r="AS20" s="68">
        <f t="shared" si="16"/>
        <v>0</v>
      </c>
      <c r="AT20" s="585"/>
      <c r="AU20" s="68">
        <f t="shared" si="17"/>
        <v>0</v>
      </c>
      <c r="AV20" s="585"/>
      <c r="AW20" s="68">
        <f t="shared" si="18"/>
        <v>0</v>
      </c>
      <c r="AX20" s="57"/>
      <c r="AY20" s="57">
        <f t="shared" si="47"/>
        <v>0</v>
      </c>
      <c r="AZ20" s="585"/>
      <c r="BA20" s="56">
        <f t="shared" si="19"/>
        <v>0</v>
      </c>
      <c r="BB20" s="70">
        <f t="shared" si="48"/>
        <v>0</v>
      </c>
      <c r="BC20" s="70">
        <f t="shared" si="49"/>
        <v>0</v>
      </c>
      <c r="BD20" s="585"/>
      <c r="BE20" s="45">
        <f t="shared" si="20"/>
        <v>0</v>
      </c>
      <c r="BF20" s="585"/>
      <c r="BG20" s="45">
        <f t="shared" si="21"/>
        <v>0</v>
      </c>
      <c r="BH20" s="585"/>
      <c r="BI20" s="45">
        <f t="shared" si="22"/>
        <v>0</v>
      </c>
      <c r="BJ20" s="585"/>
      <c r="BK20" s="45">
        <f t="shared" si="23"/>
        <v>0</v>
      </c>
      <c r="BL20" s="585"/>
      <c r="BM20" s="45">
        <f t="shared" si="24"/>
        <v>0</v>
      </c>
      <c r="BN20" s="71">
        <f t="shared" si="25"/>
        <v>0</v>
      </c>
      <c r="BO20" s="71">
        <f t="shared" si="26"/>
        <v>0</v>
      </c>
      <c r="BP20" s="585"/>
      <c r="BQ20" s="48">
        <f t="shared" si="27"/>
        <v>0</v>
      </c>
      <c r="BR20" s="585"/>
      <c r="BS20" s="45">
        <f t="shared" si="50"/>
        <v>0</v>
      </c>
      <c r="BU20" s="45">
        <f t="shared" si="51"/>
        <v>0</v>
      </c>
      <c r="BV20" s="585"/>
      <c r="BW20" s="48">
        <f t="shared" si="28"/>
        <v>0</v>
      </c>
      <c r="BX20" s="585"/>
      <c r="BY20" s="48">
        <f t="shared" si="29"/>
        <v>0</v>
      </c>
      <c r="BZ20" s="585"/>
      <c r="CA20" s="48">
        <f t="shared" si="30"/>
        <v>0</v>
      </c>
      <c r="CB20" s="585"/>
      <c r="CC20" s="72">
        <f t="shared" si="31"/>
        <v>0</v>
      </c>
      <c r="CD20" s="60">
        <f t="shared" si="52"/>
        <v>0</v>
      </c>
      <c r="CE20" s="63">
        <f t="shared" si="53"/>
        <v>0</v>
      </c>
      <c r="CF20" s="63">
        <f t="shared" si="32"/>
        <v>0</v>
      </c>
      <c r="CG20" s="525">
        <f t="shared" si="33"/>
        <v>0</v>
      </c>
      <c r="HV20" s="17"/>
      <c r="HW20" s="483"/>
      <c r="HX20" s="622" t="s">
        <v>127</v>
      </c>
      <c r="HY20" s="622"/>
      <c r="HZ20" s="622"/>
      <c r="IA20" s="622"/>
      <c r="IB20" s="630">
        <v>346147</v>
      </c>
      <c r="IC20" s="623">
        <v>370378</v>
      </c>
      <c r="ID20" s="623">
        <v>394416</v>
      </c>
      <c r="IE20" s="623">
        <v>416109</v>
      </c>
      <c r="IF20" s="623">
        <v>436915</v>
      </c>
      <c r="IG20" s="625">
        <v>456577</v>
      </c>
      <c r="IH20" s="630">
        <v>482557</v>
      </c>
      <c r="II20" s="624">
        <f aca="true" t="shared" si="59" ref="II20:II45">+(IH20-IG20)/IG20</f>
        <v>0.05690168361525</v>
      </c>
      <c r="IJ20" s="634">
        <f>+IF(II20&gt;=0.064,(+II20-0.064),"")</f>
      </c>
      <c r="IK20" s="625"/>
      <c r="IL20" s="17"/>
      <c r="IM20" s="17"/>
      <c r="IN20" s="17"/>
      <c r="IO20" s="17"/>
    </row>
    <row r="21" spans="1:249" ht="15.75">
      <c r="A21" s="61" t="str">
        <f>+$HX$35</f>
        <v>08</v>
      </c>
      <c r="B21" s="583"/>
      <c r="C21" s="47">
        <f t="shared" si="0"/>
        <v>1030680</v>
      </c>
      <c r="D21" s="48">
        <f t="shared" si="1"/>
        <v>0</v>
      </c>
      <c r="E21" s="62">
        <f t="shared" si="2"/>
        <v>0</v>
      </c>
      <c r="F21" s="47">
        <f t="shared" si="3"/>
        <v>0</v>
      </c>
      <c r="G21" s="48">
        <f t="shared" si="34"/>
        <v>0</v>
      </c>
      <c r="H21" s="48">
        <f t="shared" si="4"/>
        <v>0</v>
      </c>
      <c r="I21" s="48">
        <f t="shared" si="54"/>
        <v>0</v>
      </c>
      <c r="J21" s="62">
        <f t="shared" si="5"/>
        <v>0</v>
      </c>
      <c r="K21" s="515">
        <f t="shared" si="35"/>
        <v>0</v>
      </c>
      <c r="L21" s="49">
        <f t="shared" si="36"/>
        <v>0</v>
      </c>
      <c r="M21" s="45">
        <f t="shared" si="37"/>
        <v>0</v>
      </c>
      <c r="N21" s="45">
        <f t="shared" si="38"/>
        <v>0</v>
      </c>
      <c r="O21" s="45">
        <f t="shared" si="39"/>
        <v>0</v>
      </c>
      <c r="P21" s="49">
        <f t="shared" si="40"/>
        <v>0</v>
      </c>
      <c r="Q21" s="63">
        <f t="shared" si="41"/>
        <v>0</v>
      </c>
      <c r="R21" s="64">
        <f t="shared" si="42"/>
        <v>0</v>
      </c>
      <c r="S21" s="51">
        <f t="shared" si="43"/>
        <v>0</v>
      </c>
      <c r="T21" s="65">
        <f t="shared" si="6"/>
        <v>0</v>
      </c>
      <c r="U21" s="63">
        <f t="shared" si="44"/>
        <v>0</v>
      </c>
      <c r="V21" s="63">
        <f t="shared" si="55"/>
        <v>0</v>
      </c>
      <c r="W21" s="53">
        <f t="shared" si="7"/>
        <v>0</v>
      </c>
      <c r="X21" s="66">
        <f t="shared" si="56"/>
        <v>0</v>
      </c>
      <c r="Y21" s="67">
        <f t="shared" si="45"/>
        <v>0</v>
      </c>
      <c r="Z21" s="172"/>
      <c r="AA21" s="532">
        <f t="shared" si="8"/>
        <v>0</v>
      </c>
      <c r="AB21" s="585"/>
      <c r="AC21" s="56">
        <f t="shared" si="46"/>
        <v>0</v>
      </c>
      <c r="AD21" s="585"/>
      <c r="AE21" s="56">
        <f t="shared" si="9"/>
        <v>0</v>
      </c>
      <c r="AF21" s="585"/>
      <c r="AG21" s="56">
        <f t="shared" si="10"/>
        <v>0</v>
      </c>
      <c r="AH21" s="585"/>
      <c r="AI21" s="56">
        <f t="shared" si="11"/>
        <v>0</v>
      </c>
      <c r="AJ21" s="585"/>
      <c r="AK21" s="56">
        <f t="shared" si="12"/>
        <v>0</v>
      </c>
      <c r="AL21" s="585"/>
      <c r="AM21" s="68">
        <f t="shared" si="13"/>
        <v>0</v>
      </c>
      <c r="AN21" s="585"/>
      <c r="AO21" s="68">
        <f t="shared" si="14"/>
        <v>0</v>
      </c>
      <c r="AP21" s="585"/>
      <c r="AQ21" s="68">
        <f t="shared" si="15"/>
        <v>0</v>
      </c>
      <c r="AR21" s="585"/>
      <c r="AS21" s="68">
        <f t="shared" si="16"/>
        <v>0</v>
      </c>
      <c r="AT21" s="585"/>
      <c r="AU21" s="68">
        <f t="shared" si="17"/>
        <v>0</v>
      </c>
      <c r="AV21" s="585"/>
      <c r="AW21" s="68">
        <f t="shared" si="18"/>
        <v>0</v>
      </c>
      <c r="AX21" s="57"/>
      <c r="AY21" s="57">
        <f t="shared" si="47"/>
        <v>0</v>
      </c>
      <c r="AZ21" s="585"/>
      <c r="BA21" s="56">
        <f t="shared" si="19"/>
        <v>0</v>
      </c>
      <c r="BB21" s="70">
        <f t="shared" si="48"/>
        <v>0</v>
      </c>
      <c r="BC21" s="70">
        <f t="shared" si="49"/>
        <v>0</v>
      </c>
      <c r="BD21" s="585"/>
      <c r="BE21" s="45">
        <f t="shared" si="20"/>
        <v>0</v>
      </c>
      <c r="BF21" s="585"/>
      <c r="BG21" s="45">
        <f t="shared" si="21"/>
        <v>0</v>
      </c>
      <c r="BH21" s="585"/>
      <c r="BI21" s="45">
        <f t="shared" si="22"/>
        <v>0</v>
      </c>
      <c r="BJ21" s="585"/>
      <c r="BK21" s="45">
        <f t="shared" si="23"/>
        <v>0</v>
      </c>
      <c r="BL21" s="585"/>
      <c r="BM21" s="45">
        <f t="shared" si="24"/>
        <v>0</v>
      </c>
      <c r="BN21" s="71">
        <f t="shared" si="25"/>
        <v>0</v>
      </c>
      <c r="BO21" s="71">
        <f t="shared" si="26"/>
        <v>0</v>
      </c>
      <c r="BP21" s="585"/>
      <c r="BQ21" s="48">
        <f t="shared" si="27"/>
        <v>0</v>
      </c>
      <c r="BR21" s="585"/>
      <c r="BS21" s="45">
        <f t="shared" si="50"/>
        <v>0</v>
      </c>
      <c r="BU21" s="45">
        <f t="shared" si="51"/>
        <v>0</v>
      </c>
      <c r="BV21" s="585"/>
      <c r="BW21" s="48">
        <f t="shared" si="28"/>
        <v>0</v>
      </c>
      <c r="BX21" s="585"/>
      <c r="BY21" s="48">
        <f t="shared" si="29"/>
        <v>0</v>
      </c>
      <c r="BZ21" s="585"/>
      <c r="CA21" s="48">
        <f t="shared" si="30"/>
        <v>0</v>
      </c>
      <c r="CB21" s="585"/>
      <c r="CC21" s="72">
        <f t="shared" si="31"/>
        <v>0</v>
      </c>
      <c r="CD21" s="60">
        <f t="shared" si="52"/>
        <v>0</v>
      </c>
      <c r="CE21" s="63">
        <f t="shared" si="53"/>
        <v>0</v>
      </c>
      <c r="CF21" s="63">
        <f t="shared" si="32"/>
        <v>0</v>
      </c>
      <c r="CG21" s="525">
        <f t="shared" si="33"/>
        <v>0</v>
      </c>
      <c r="HV21" s="17"/>
      <c r="HW21" s="483"/>
      <c r="HX21" s="622" t="s">
        <v>128</v>
      </c>
      <c r="HY21" s="622"/>
      <c r="HZ21" s="622"/>
      <c r="IA21" s="622"/>
      <c r="IB21" s="630">
        <v>461733</v>
      </c>
      <c r="IC21" s="623">
        <v>494055</v>
      </c>
      <c r="ID21" s="623">
        <v>526120</v>
      </c>
      <c r="IE21" s="623">
        <v>555057</v>
      </c>
      <c r="IF21" s="623">
        <v>582810</v>
      </c>
      <c r="IG21" s="625">
        <v>609037</v>
      </c>
      <c r="IH21" s="630">
        <v>643692</v>
      </c>
      <c r="II21" s="624">
        <f t="shared" si="59"/>
        <v>0.056901304846831965</v>
      </c>
      <c r="IJ21" s="634">
        <f>+IF(II21&gt;=0.064,(+II21-0.064),"")</f>
      </c>
      <c r="IK21" s="625"/>
      <c r="IL21" s="17"/>
      <c r="IM21" s="17"/>
      <c r="IN21" s="17"/>
      <c r="IO21" s="17"/>
    </row>
    <row r="22" spans="1:249" ht="15.75">
      <c r="A22" s="61" t="str">
        <f>+$HX$36</f>
        <v>09</v>
      </c>
      <c r="B22" s="583"/>
      <c r="C22" s="47">
        <f t="shared" si="0"/>
        <v>1141779</v>
      </c>
      <c r="D22" s="48">
        <f t="shared" si="1"/>
        <v>0</v>
      </c>
      <c r="E22" s="62">
        <f t="shared" si="2"/>
        <v>0</v>
      </c>
      <c r="F22" s="47">
        <f t="shared" si="3"/>
        <v>0</v>
      </c>
      <c r="G22" s="48">
        <f t="shared" si="34"/>
        <v>0</v>
      </c>
      <c r="H22" s="48">
        <f t="shared" si="4"/>
        <v>0</v>
      </c>
      <c r="I22" s="48">
        <f t="shared" si="54"/>
        <v>0</v>
      </c>
      <c r="J22" s="62">
        <f t="shared" si="5"/>
        <v>0</v>
      </c>
      <c r="K22" s="515">
        <f t="shared" si="35"/>
        <v>0</v>
      </c>
      <c r="L22" s="49">
        <f t="shared" si="36"/>
        <v>0</v>
      </c>
      <c r="M22" s="45">
        <f t="shared" si="37"/>
        <v>0</v>
      </c>
      <c r="N22" s="45">
        <f t="shared" si="38"/>
        <v>0</v>
      </c>
      <c r="O22" s="45">
        <f t="shared" si="39"/>
        <v>0</v>
      </c>
      <c r="P22" s="49">
        <f t="shared" si="40"/>
        <v>0</v>
      </c>
      <c r="Q22" s="63">
        <f t="shared" si="41"/>
        <v>0</v>
      </c>
      <c r="R22" s="64">
        <f t="shared" si="42"/>
        <v>0</v>
      </c>
      <c r="S22" s="51">
        <f t="shared" si="43"/>
        <v>0</v>
      </c>
      <c r="T22" s="65">
        <f t="shared" si="6"/>
        <v>0</v>
      </c>
      <c r="U22" s="63">
        <f t="shared" si="44"/>
        <v>0</v>
      </c>
      <c r="V22" s="63">
        <f t="shared" si="55"/>
        <v>0</v>
      </c>
      <c r="W22" s="53">
        <f t="shared" si="7"/>
        <v>0</v>
      </c>
      <c r="X22" s="66">
        <f t="shared" si="56"/>
        <v>0</v>
      </c>
      <c r="Y22" s="67">
        <f t="shared" si="45"/>
        <v>0</v>
      </c>
      <c r="Z22" s="172"/>
      <c r="AA22" s="532">
        <f t="shared" si="8"/>
        <v>0</v>
      </c>
      <c r="AB22" s="585"/>
      <c r="AC22" s="56">
        <f t="shared" si="46"/>
        <v>0</v>
      </c>
      <c r="AD22" s="585"/>
      <c r="AE22" s="56">
        <f t="shared" si="9"/>
        <v>0</v>
      </c>
      <c r="AF22" s="585"/>
      <c r="AG22" s="56">
        <f t="shared" si="10"/>
        <v>0</v>
      </c>
      <c r="AH22" s="585"/>
      <c r="AI22" s="56">
        <f t="shared" si="11"/>
        <v>0</v>
      </c>
      <c r="AJ22" s="585"/>
      <c r="AK22" s="56">
        <f t="shared" si="12"/>
        <v>0</v>
      </c>
      <c r="AL22" s="585"/>
      <c r="AM22" s="68">
        <f t="shared" si="13"/>
        <v>0</v>
      </c>
      <c r="AN22" s="585"/>
      <c r="AO22" s="68">
        <f t="shared" si="14"/>
        <v>0</v>
      </c>
      <c r="AP22" s="585"/>
      <c r="AQ22" s="68">
        <f t="shared" si="15"/>
        <v>0</v>
      </c>
      <c r="AR22" s="585"/>
      <c r="AS22" s="68">
        <f t="shared" si="16"/>
        <v>0</v>
      </c>
      <c r="AT22" s="585"/>
      <c r="AU22" s="68">
        <f t="shared" si="17"/>
        <v>0</v>
      </c>
      <c r="AV22" s="585"/>
      <c r="AW22" s="68">
        <f t="shared" si="18"/>
        <v>0</v>
      </c>
      <c r="AX22" s="57"/>
      <c r="AY22" s="57">
        <f t="shared" si="47"/>
        <v>0</v>
      </c>
      <c r="AZ22" s="585"/>
      <c r="BA22" s="56">
        <f t="shared" si="19"/>
        <v>0</v>
      </c>
      <c r="BB22" s="70">
        <f t="shared" si="48"/>
        <v>0</v>
      </c>
      <c r="BC22" s="70">
        <f t="shared" si="49"/>
        <v>0</v>
      </c>
      <c r="BD22" s="585"/>
      <c r="BE22" s="45">
        <f t="shared" si="20"/>
        <v>0</v>
      </c>
      <c r="BF22" s="585"/>
      <c r="BG22" s="45">
        <f t="shared" si="21"/>
        <v>0</v>
      </c>
      <c r="BH22" s="585"/>
      <c r="BI22" s="45">
        <f t="shared" si="22"/>
        <v>0</v>
      </c>
      <c r="BJ22" s="585"/>
      <c r="BK22" s="45">
        <f t="shared" si="23"/>
        <v>0</v>
      </c>
      <c r="BL22" s="585"/>
      <c r="BM22" s="45">
        <f t="shared" si="24"/>
        <v>0</v>
      </c>
      <c r="BN22" s="71">
        <f t="shared" si="25"/>
        <v>0</v>
      </c>
      <c r="BO22" s="71">
        <f t="shared" si="26"/>
        <v>0</v>
      </c>
      <c r="BP22" s="585"/>
      <c r="BQ22" s="48">
        <f t="shared" si="27"/>
        <v>0</v>
      </c>
      <c r="BR22" s="585"/>
      <c r="BS22" s="45">
        <f t="shared" si="50"/>
        <v>0</v>
      </c>
      <c r="BU22" s="45">
        <f t="shared" si="51"/>
        <v>0</v>
      </c>
      <c r="BV22" s="585"/>
      <c r="BW22" s="48">
        <f t="shared" si="28"/>
        <v>0</v>
      </c>
      <c r="BX22" s="585"/>
      <c r="BY22" s="48">
        <f t="shared" si="29"/>
        <v>0</v>
      </c>
      <c r="BZ22" s="585"/>
      <c r="CA22" s="48">
        <f t="shared" si="30"/>
        <v>0</v>
      </c>
      <c r="CB22" s="585"/>
      <c r="CC22" s="72">
        <f t="shared" si="31"/>
        <v>0</v>
      </c>
      <c r="CD22" s="60">
        <f t="shared" si="52"/>
        <v>0</v>
      </c>
      <c r="CE22" s="63">
        <f t="shared" si="53"/>
        <v>0</v>
      </c>
      <c r="CF22" s="63">
        <f t="shared" si="32"/>
        <v>0</v>
      </c>
      <c r="CG22" s="525">
        <f t="shared" si="33"/>
        <v>0</v>
      </c>
      <c r="HV22" s="17"/>
      <c r="HW22" s="483"/>
      <c r="HX22" s="622" t="s">
        <v>129</v>
      </c>
      <c r="HY22" s="622"/>
      <c r="HZ22" s="622"/>
      <c r="IA22" s="622"/>
      <c r="IB22" s="630">
        <v>564199</v>
      </c>
      <c r="IC22" s="623">
        <v>603693</v>
      </c>
      <c r="ID22" s="623">
        <v>642873</v>
      </c>
      <c r="IE22" s="623">
        <v>678232</v>
      </c>
      <c r="IF22" s="623">
        <v>712144</v>
      </c>
      <c r="IG22" s="625">
        <v>744191</v>
      </c>
      <c r="IH22" s="630">
        <v>786536</v>
      </c>
      <c r="II22" s="624">
        <f t="shared" si="59"/>
        <v>0.05690071500461575</v>
      </c>
      <c r="IJ22" s="634">
        <f aca="true" t="shared" si="60" ref="IJ22:IJ41">+IF(II22&gt;=6.4%,(+II22-6.4%),"")</f>
      </c>
      <c r="IK22" s="625"/>
      <c r="IL22" s="17"/>
      <c r="IM22" s="17"/>
      <c r="IN22" s="17"/>
      <c r="IO22" s="17"/>
    </row>
    <row r="23" spans="1:249" ht="15.75">
      <c r="A23" s="61" t="str">
        <f>+$HX$37</f>
        <v>10</v>
      </c>
      <c r="B23" s="583"/>
      <c r="C23" s="47">
        <f t="shared" si="0"/>
        <v>1250166</v>
      </c>
      <c r="D23" s="48">
        <f t="shared" si="1"/>
        <v>0</v>
      </c>
      <c r="E23" s="62">
        <f t="shared" si="2"/>
        <v>0</v>
      </c>
      <c r="F23" s="47">
        <f t="shared" si="3"/>
        <v>0</v>
      </c>
      <c r="G23" s="48">
        <f t="shared" si="34"/>
        <v>0</v>
      </c>
      <c r="H23" s="48">
        <f t="shared" si="4"/>
        <v>0</v>
      </c>
      <c r="I23" s="48">
        <f t="shared" si="54"/>
        <v>0</v>
      </c>
      <c r="J23" s="62">
        <f t="shared" si="5"/>
        <v>0</v>
      </c>
      <c r="K23" s="515">
        <f t="shared" si="35"/>
        <v>0</v>
      </c>
      <c r="L23" s="49">
        <f t="shared" si="36"/>
        <v>0</v>
      </c>
      <c r="M23" s="45">
        <f t="shared" si="37"/>
        <v>0</v>
      </c>
      <c r="N23" s="45">
        <f t="shared" si="38"/>
        <v>0</v>
      </c>
      <c r="O23" s="45">
        <f t="shared" si="39"/>
        <v>0</v>
      </c>
      <c r="P23" s="49">
        <f t="shared" si="40"/>
        <v>0</v>
      </c>
      <c r="Q23" s="63">
        <f t="shared" si="41"/>
        <v>0</v>
      </c>
      <c r="R23" s="64">
        <f t="shared" si="42"/>
        <v>0</v>
      </c>
      <c r="S23" s="51">
        <f t="shared" si="43"/>
        <v>0</v>
      </c>
      <c r="T23" s="65">
        <f t="shared" si="6"/>
        <v>0</v>
      </c>
      <c r="U23" s="63">
        <f t="shared" si="44"/>
        <v>0</v>
      </c>
      <c r="V23" s="63">
        <f t="shared" si="55"/>
        <v>0</v>
      </c>
      <c r="W23" s="53">
        <f t="shared" si="7"/>
        <v>0</v>
      </c>
      <c r="X23" s="66">
        <f t="shared" si="56"/>
        <v>0</v>
      </c>
      <c r="Y23" s="67">
        <f t="shared" si="45"/>
        <v>0</v>
      </c>
      <c r="Z23" s="172"/>
      <c r="AA23" s="532">
        <f t="shared" si="8"/>
        <v>0</v>
      </c>
      <c r="AB23" s="585"/>
      <c r="AC23" s="56">
        <f t="shared" si="46"/>
        <v>0</v>
      </c>
      <c r="AD23" s="585"/>
      <c r="AE23" s="56">
        <f t="shared" si="9"/>
        <v>0</v>
      </c>
      <c r="AF23" s="585"/>
      <c r="AG23" s="56">
        <f t="shared" si="10"/>
        <v>0</v>
      </c>
      <c r="AH23" s="585"/>
      <c r="AI23" s="56">
        <f t="shared" si="11"/>
        <v>0</v>
      </c>
      <c r="AJ23" s="585"/>
      <c r="AK23" s="56">
        <f t="shared" si="12"/>
        <v>0</v>
      </c>
      <c r="AL23" s="585"/>
      <c r="AM23" s="68">
        <f t="shared" si="13"/>
        <v>0</v>
      </c>
      <c r="AN23" s="585"/>
      <c r="AO23" s="68">
        <f t="shared" si="14"/>
        <v>0</v>
      </c>
      <c r="AP23" s="585"/>
      <c r="AQ23" s="68">
        <f t="shared" si="15"/>
        <v>0</v>
      </c>
      <c r="AR23" s="585"/>
      <c r="AS23" s="68">
        <f t="shared" si="16"/>
        <v>0</v>
      </c>
      <c r="AT23" s="585"/>
      <c r="AU23" s="68">
        <f t="shared" si="17"/>
        <v>0</v>
      </c>
      <c r="AV23" s="585"/>
      <c r="AW23" s="68">
        <f t="shared" si="18"/>
        <v>0</v>
      </c>
      <c r="AX23" s="57"/>
      <c r="AY23" s="57">
        <f t="shared" si="47"/>
        <v>0</v>
      </c>
      <c r="AZ23" s="585"/>
      <c r="BA23" s="56">
        <f t="shared" si="19"/>
        <v>0</v>
      </c>
      <c r="BB23" s="70">
        <f t="shared" si="48"/>
        <v>0</v>
      </c>
      <c r="BC23" s="70">
        <f t="shared" si="49"/>
        <v>0</v>
      </c>
      <c r="BD23" s="585"/>
      <c r="BE23" s="45">
        <f t="shared" si="20"/>
        <v>0</v>
      </c>
      <c r="BF23" s="585"/>
      <c r="BG23" s="45">
        <f t="shared" si="21"/>
        <v>0</v>
      </c>
      <c r="BH23" s="585"/>
      <c r="BI23" s="45">
        <f t="shared" si="22"/>
        <v>0</v>
      </c>
      <c r="BJ23" s="585"/>
      <c r="BK23" s="45">
        <f t="shared" si="23"/>
        <v>0</v>
      </c>
      <c r="BL23" s="585"/>
      <c r="BM23" s="45">
        <f t="shared" si="24"/>
        <v>0</v>
      </c>
      <c r="BN23" s="71">
        <f t="shared" si="25"/>
        <v>0</v>
      </c>
      <c r="BO23" s="71">
        <f t="shared" si="26"/>
        <v>0</v>
      </c>
      <c r="BP23" s="585"/>
      <c r="BQ23" s="48">
        <f t="shared" si="27"/>
        <v>0</v>
      </c>
      <c r="BR23" s="585"/>
      <c r="BS23" s="45">
        <f t="shared" si="50"/>
        <v>0</v>
      </c>
      <c r="BU23" s="45">
        <f t="shared" si="51"/>
        <v>0</v>
      </c>
      <c r="BV23" s="585"/>
      <c r="BW23" s="48">
        <f t="shared" si="28"/>
        <v>0</v>
      </c>
      <c r="BX23" s="585"/>
      <c r="BY23" s="48">
        <f t="shared" si="29"/>
        <v>0</v>
      </c>
      <c r="BZ23" s="585"/>
      <c r="CA23" s="48">
        <f t="shared" si="30"/>
        <v>0</v>
      </c>
      <c r="CB23" s="585"/>
      <c r="CC23" s="72">
        <f t="shared" si="31"/>
        <v>0</v>
      </c>
      <c r="CD23" s="60">
        <f t="shared" si="52"/>
        <v>0</v>
      </c>
      <c r="CE23" s="63">
        <f t="shared" si="53"/>
        <v>0</v>
      </c>
      <c r="CF23" s="63">
        <f t="shared" si="32"/>
        <v>0</v>
      </c>
      <c r="CG23" s="525">
        <f t="shared" si="33"/>
        <v>0</v>
      </c>
      <c r="HV23" s="17"/>
      <c r="HW23" s="483"/>
      <c r="HX23" s="622" t="s">
        <v>131</v>
      </c>
      <c r="HY23" s="622"/>
      <c r="HZ23" s="622"/>
      <c r="IA23" s="622"/>
      <c r="IB23" s="630">
        <v>637641</v>
      </c>
      <c r="IC23" s="623">
        <v>678897</v>
      </c>
      <c r="ID23" s="623">
        <v>716101</v>
      </c>
      <c r="IE23" s="623">
        <v>755487</v>
      </c>
      <c r="IF23" s="623">
        <v>793262</v>
      </c>
      <c r="IG23" s="630">
        <v>828959</v>
      </c>
      <c r="IH23" s="630">
        <v>876127</v>
      </c>
      <c r="II23" s="624">
        <f t="shared" si="59"/>
        <v>0.05690028095478787</v>
      </c>
      <c r="IJ23" s="634">
        <f t="shared" si="60"/>
      </c>
      <c r="IK23" s="630"/>
      <c r="IL23" s="622"/>
      <c r="IM23" s="633"/>
      <c r="IN23" s="622"/>
      <c r="IO23" s="622"/>
    </row>
    <row r="24" spans="1:249" ht="15.75">
      <c r="A24" s="61" t="str">
        <f>+$HX$38</f>
        <v>11</v>
      </c>
      <c r="B24" s="583"/>
      <c r="C24" s="47">
        <f t="shared" si="0"/>
        <v>1427513</v>
      </c>
      <c r="D24" s="48">
        <f t="shared" si="1"/>
        <v>0</v>
      </c>
      <c r="E24" s="62">
        <f t="shared" si="2"/>
        <v>0</v>
      </c>
      <c r="F24" s="47">
        <f t="shared" si="3"/>
        <v>0</v>
      </c>
      <c r="G24" s="48">
        <f t="shared" si="34"/>
        <v>0</v>
      </c>
      <c r="H24" s="48">
        <f t="shared" si="4"/>
        <v>0</v>
      </c>
      <c r="I24" s="48">
        <f t="shared" si="54"/>
        <v>0</v>
      </c>
      <c r="J24" s="62">
        <f t="shared" si="5"/>
        <v>0</v>
      </c>
      <c r="K24" s="515">
        <f t="shared" si="35"/>
        <v>0</v>
      </c>
      <c r="L24" s="49">
        <f t="shared" si="36"/>
        <v>0</v>
      </c>
      <c r="M24" s="45">
        <f t="shared" si="37"/>
        <v>0</v>
      </c>
      <c r="N24" s="45">
        <f t="shared" si="38"/>
        <v>0</v>
      </c>
      <c r="O24" s="45">
        <f t="shared" si="39"/>
        <v>0</v>
      </c>
      <c r="P24" s="49">
        <f t="shared" si="40"/>
        <v>0</v>
      </c>
      <c r="Q24" s="63">
        <f t="shared" si="41"/>
        <v>0</v>
      </c>
      <c r="R24" s="64">
        <f t="shared" si="42"/>
        <v>0</v>
      </c>
      <c r="S24" s="51">
        <f t="shared" si="43"/>
        <v>0</v>
      </c>
      <c r="T24" s="65">
        <f t="shared" si="6"/>
        <v>0</v>
      </c>
      <c r="U24" s="63">
        <f t="shared" si="44"/>
        <v>0</v>
      </c>
      <c r="V24" s="63">
        <f t="shared" si="55"/>
        <v>0</v>
      </c>
      <c r="W24" s="53">
        <f t="shared" si="7"/>
        <v>0</v>
      </c>
      <c r="X24" s="66">
        <f t="shared" si="56"/>
        <v>0</v>
      </c>
      <c r="Y24" s="67">
        <f t="shared" si="45"/>
        <v>0</v>
      </c>
      <c r="Z24" s="172"/>
      <c r="AA24" s="532">
        <f t="shared" si="8"/>
        <v>0</v>
      </c>
      <c r="AB24" s="585"/>
      <c r="AC24" s="56">
        <f t="shared" si="46"/>
        <v>0</v>
      </c>
      <c r="AD24" s="585"/>
      <c r="AE24" s="56">
        <f t="shared" si="9"/>
        <v>0</v>
      </c>
      <c r="AF24" s="585"/>
      <c r="AG24" s="56">
        <f t="shared" si="10"/>
        <v>0</v>
      </c>
      <c r="AH24" s="585"/>
      <c r="AI24" s="56">
        <f t="shared" si="11"/>
        <v>0</v>
      </c>
      <c r="AJ24" s="585"/>
      <c r="AK24" s="56">
        <f t="shared" si="12"/>
        <v>0</v>
      </c>
      <c r="AL24" s="585"/>
      <c r="AM24" s="68">
        <f t="shared" si="13"/>
        <v>0</v>
      </c>
      <c r="AN24" s="585"/>
      <c r="AO24" s="68">
        <f t="shared" si="14"/>
        <v>0</v>
      </c>
      <c r="AP24" s="585"/>
      <c r="AQ24" s="68">
        <f t="shared" si="15"/>
        <v>0</v>
      </c>
      <c r="AR24" s="585"/>
      <c r="AS24" s="68">
        <f t="shared" si="16"/>
        <v>0</v>
      </c>
      <c r="AT24" s="585"/>
      <c r="AU24" s="68">
        <f t="shared" si="17"/>
        <v>0</v>
      </c>
      <c r="AV24" s="585"/>
      <c r="AW24" s="68">
        <f t="shared" si="18"/>
        <v>0</v>
      </c>
      <c r="AX24" s="57"/>
      <c r="AY24" s="57">
        <f t="shared" si="47"/>
        <v>0</v>
      </c>
      <c r="AZ24" s="585"/>
      <c r="BA24" s="56">
        <f t="shared" si="19"/>
        <v>0</v>
      </c>
      <c r="BB24" s="70">
        <f t="shared" si="48"/>
        <v>0</v>
      </c>
      <c r="BC24" s="70">
        <f t="shared" si="49"/>
        <v>0</v>
      </c>
      <c r="BD24" s="585"/>
      <c r="BE24" s="45">
        <f t="shared" si="20"/>
        <v>0</v>
      </c>
      <c r="BF24" s="585"/>
      <c r="BG24" s="45">
        <f t="shared" si="21"/>
        <v>0</v>
      </c>
      <c r="BH24" s="585"/>
      <c r="BI24" s="45">
        <f t="shared" si="22"/>
        <v>0</v>
      </c>
      <c r="BJ24" s="585"/>
      <c r="BK24" s="45">
        <f t="shared" si="23"/>
        <v>0</v>
      </c>
      <c r="BL24" s="585"/>
      <c r="BM24" s="45">
        <f t="shared" si="24"/>
        <v>0</v>
      </c>
      <c r="BN24" s="71">
        <f t="shared" si="25"/>
        <v>0</v>
      </c>
      <c r="BO24" s="71">
        <f t="shared" si="26"/>
        <v>0</v>
      </c>
      <c r="BP24" s="585"/>
      <c r="BQ24" s="48">
        <f t="shared" si="27"/>
        <v>0</v>
      </c>
      <c r="BR24" s="585"/>
      <c r="BS24" s="45">
        <f t="shared" si="50"/>
        <v>0</v>
      </c>
      <c r="BU24" s="45">
        <f t="shared" si="51"/>
        <v>0</v>
      </c>
      <c r="BV24" s="585"/>
      <c r="BW24" s="48">
        <f t="shared" si="28"/>
        <v>0</v>
      </c>
      <c r="BX24" s="585"/>
      <c r="BY24" s="48">
        <f t="shared" si="29"/>
        <v>0</v>
      </c>
      <c r="BZ24" s="585"/>
      <c r="CA24" s="48">
        <f t="shared" si="30"/>
        <v>0</v>
      </c>
      <c r="CB24" s="585"/>
      <c r="CC24" s="72">
        <f t="shared" si="31"/>
        <v>0</v>
      </c>
      <c r="CD24" s="60">
        <f t="shared" si="52"/>
        <v>0</v>
      </c>
      <c r="CE24" s="63">
        <f t="shared" si="53"/>
        <v>0</v>
      </c>
      <c r="CF24" s="63">
        <f t="shared" si="32"/>
        <v>0</v>
      </c>
      <c r="CG24" s="525">
        <f t="shared" si="33"/>
        <v>0</v>
      </c>
      <c r="HV24" s="17"/>
      <c r="HW24" s="483"/>
      <c r="HX24" s="622" t="s">
        <v>138</v>
      </c>
      <c r="HY24" s="622"/>
      <c r="HZ24" s="622"/>
      <c r="IA24" s="622"/>
      <c r="IB24" s="630">
        <v>677884</v>
      </c>
      <c r="IC24" s="623">
        <v>721337</v>
      </c>
      <c r="ID24" s="623">
        <v>760650</v>
      </c>
      <c r="IE24" s="623">
        <v>802486</v>
      </c>
      <c r="IF24" s="623">
        <v>842611</v>
      </c>
      <c r="IG24" s="630">
        <v>880529</v>
      </c>
      <c r="IH24" s="630">
        <v>930632</v>
      </c>
      <c r="II24" s="624">
        <f t="shared" si="59"/>
        <v>0.056901021999275436</v>
      </c>
      <c r="IJ24" s="634">
        <f t="shared" si="60"/>
      </c>
      <c r="IK24" s="630"/>
      <c r="IL24" s="622"/>
      <c r="IM24" s="17"/>
      <c r="IN24" s="622"/>
      <c r="IO24" s="623"/>
    </row>
    <row r="25" spans="1:249" ht="15.75">
      <c r="A25" s="61" t="str">
        <f>+$HX$39</f>
        <v>12</v>
      </c>
      <c r="B25" s="583"/>
      <c r="C25" s="47">
        <f t="shared" si="0"/>
        <v>1698112</v>
      </c>
      <c r="D25" s="48">
        <f t="shared" si="1"/>
        <v>0</v>
      </c>
      <c r="E25" s="62">
        <f t="shared" si="2"/>
        <v>0</v>
      </c>
      <c r="F25" s="47">
        <f t="shared" si="3"/>
        <v>0</v>
      </c>
      <c r="G25" s="48">
        <f t="shared" si="34"/>
        <v>0</v>
      </c>
      <c r="H25" s="48">
        <f t="shared" si="4"/>
        <v>0</v>
      </c>
      <c r="I25" s="48">
        <f t="shared" si="54"/>
        <v>0</v>
      </c>
      <c r="J25" s="62">
        <f t="shared" si="5"/>
        <v>0</v>
      </c>
      <c r="K25" s="515">
        <f t="shared" si="35"/>
        <v>0</v>
      </c>
      <c r="L25" s="49">
        <f t="shared" si="36"/>
        <v>0</v>
      </c>
      <c r="M25" s="45">
        <f t="shared" si="37"/>
        <v>0</v>
      </c>
      <c r="N25" s="45">
        <f t="shared" si="38"/>
        <v>0</v>
      </c>
      <c r="O25" s="45">
        <f t="shared" si="39"/>
        <v>0</v>
      </c>
      <c r="P25" s="49">
        <f t="shared" si="40"/>
        <v>0</v>
      </c>
      <c r="Q25" s="63">
        <f t="shared" si="41"/>
        <v>0</v>
      </c>
      <c r="R25" s="64">
        <f t="shared" si="42"/>
        <v>0</v>
      </c>
      <c r="S25" s="51">
        <f t="shared" si="43"/>
        <v>0</v>
      </c>
      <c r="T25" s="65">
        <f t="shared" si="6"/>
        <v>0</v>
      </c>
      <c r="U25" s="63">
        <f t="shared" si="44"/>
        <v>0</v>
      </c>
      <c r="V25" s="63">
        <f t="shared" si="55"/>
        <v>0</v>
      </c>
      <c r="W25" s="53">
        <f t="shared" si="7"/>
        <v>0</v>
      </c>
      <c r="X25" s="66">
        <f t="shared" si="56"/>
        <v>0</v>
      </c>
      <c r="Y25" s="67">
        <f t="shared" si="45"/>
        <v>0</v>
      </c>
      <c r="Z25" s="172"/>
      <c r="AA25" s="532">
        <f t="shared" si="8"/>
        <v>0</v>
      </c>
      <c r="AB25" s="585"/>
      <c r="AC25" s="56">
        <f t="shared" si="46"/>
        <v>0</v>
      </c>
      <c r="AD25" s="585"/>
      <c r="AE25" s="56">
        <f t="shared" si="9"/>
        <v>0</v>
      </c>
      <c r="AF25" s="585"/>
      <c r="AG25" s="56">
        <f t="shared" si="10"/>
        <v>0</v>
      </c>
      <c r="AH25" s="585"/>
      <c r="AI25" s="56">
        <f t="shared" si="11"/>
        <v>0</v>
      </c>
      <c r="AJ25" s="585"/>
      <c r="AK25" s="56">
        <f t="shared" si="12"/>
        <v>0</v>
      </c>
      <c r="AL25" s="585"/>
      <c r="AM25" s="68">
        <f t="shared" si="13"/>
        <v>0</v>
      </c>
      <c r="AN25" s="585"/>
      <c r="AO25" s="68">
        <f t="shared" si="14"/>
        <v>0</v>
      </c>
      <c r="AP25" s="585"/>
      <c r="AQ25" s="68">
        <f t="shared" si="15"/>
        <v>0</v>
      </c>
      <c r="AR25" s="585"/>
      <c r="AS25" s="68">
        <f t="shared" si="16"/>
        <v>0</v>
      </c>
      <c r="AT25" s="585"/>
      <c r="AU25" s="68">
        <f t="shared" si="17"/>
        <v>0</v>
      </c>
      <c r="AV25" s="585"/>
      <c r="AW25" s="68">
        <f t="shared" si="18"/>
        <v>0</v>
      </c>
      <c r="AX25" s="57"/>
      <c r="AY25" s="57">
        <f t="shared" si="47"/>
        <v>0</v>
      </c>
      <c r="AZ25" s="585"/>
      <c r="BA25" s="56">
        <f t="shared" si="19"/>
        <v>0</v>
      </c>
      <c r="BB25" s="70">
        <f t="shared" si="48"/>
        <v>0</v>
      </c>
      <c r="BC25" s="70">
        <f t="shared" si="49"/>
        <v>0</v>
      </c>
      <c r="BD25" s="585"/>
      <c r="BE25" s="45">
        <f t="shared" si="20"/>
        <v>0</v>
      </c>
      <c r="BF25" s="585"/>
      <c r="BG25" s="45">
        <f t="shared" si="21"/>
        <v>0</v>
      </c>
      <c r="BH25" s="585"/>
      <c r="BI25" s="45">
        <f t="shared" si="22"/>
        <v>0</v>
      </c>
      <c r="BJ25" s="585"/>
      <c r="BK25" s="45">
        <f t="shared" si="23"/>
        <v>0</v>
      </c>
      <c r="BL25" s="585"/>
      <c r="BM25" s="45">
        <f t="shared" si="24"/>
        <v>0</v>
      </c>
      <c r="BN25" s="71">
        <f t="shared" si="25"/>
        <v>0</v>
      </c>
      <c r="BO25" s="71">
        <f t="shared" si="26"/>
        <v>0</v>
      </c>
      <c r="BP25" s="585"/>
      <c r="BQ25" s="48">
        <f t="shared" si="27"/>
        <v>0</v>
      </c>
      <c r="BR25" s="585"/>
      <c r="BS25" s="45">
        <f t="shared" si="50"/>
        <v>0</v>
      </c>
      <c r="BU25" s="45">
        <f t="shared" si="51"/>
        <v>0</v>
      </c>
      <c r="BV25" s="585"/>
      <c r="BW25" s="48">
        <f t="shared" si="28"/>
        <v>0</v>
      </c>
      <c r="BX25" s="585"/>
      <c r="BY25" s="48">
        <f t="shared" si="29"/>
        <v>0</v>
      </c>
      <c r="BZ25" s="585"/>
      <c r="CA25" s="48">
        <f t="shared" si="30"/>
        <v>0</v>
      </c>
      <c r="CB25" s="585"/>
      <c r="CC25" s="72">
        <f t="shared" si="31"/>
        <v>0</v>
      </c>
      <c r="CD25" s="60">
        <f t="shared" si="52"/>
        <v>0</v>
      </c>
      <c r="CE25" s="63">
        <f t="shared" si="53"/>
        <v>0</v>
      </c>
      <c r="CF25" s="63">
        <f t="shared" si="32"/>
        <v>0</v>
      </c>
      <c r="CG25" s="525">
        <f t="shared" si="33"/>
        <v>0</v>
      </c>
      <c r="HV25" s="17"/>
      <c r="HW25" s="483"/>
      <c r="HX25" s="622" t="s">
        <v>139</v>
      </c>
      <c r="HY25" s="622"/>
      <c r="HZ25" s="622"/>
      <c r="IA25" s="622"/>
      <c r="IB25" s="630">
        <v>790799</v>
      </c>
      <c r="IC25" s="623">
        <v>839750</v>
      </c>
      <c r="ID25" s="623">
        <v>884677</v>
      </c>
      <c r="IE25" s="623">
        <v>933335</v>
      </c>
      <c r="IF25" s="623">
        <v>980002</v>
      </c>
      <c r="IG25" s="630">
        <v>1024103</v>
      </c>
      <c r="IH25" s="630">
        <v>1082375</v>
      </c>
      <c r="II25" s="624">
        <f t="shared" si="59"/>
        <v>0.056900526607186974</v>
      </c>
      <c r="IJ25" s="634">
        <f t="shared" si="60"/>
      </c>
      <c r="IK25" s="630"/>
      <c r="IL25" s="622"/>
      <c r="IM25" s="17"/>
      <c r="IN25" s="622"/>
      <c r="IO25" s="623"/>
    </row>
    <row r="26" spans="1:249" ht="16.5" customHeight="1">
      <c r="A26" s="61" t="str">
        <f>+$HX$40</f>
        <v>13</v>
      </c>
      <c r="B26" s="583"/>
      <c r="C26" s="47">
        <f t="shared" si="0"/>
        <v>1879682</v>
      </c>
      <c r="D26" s="48">
        <f t="shared" si="1"/>
        <v>0</v>
      </c>
      <c r="E26" s="62">
        <f t="shared" si="2"/>
        <v>0</v>
      </c>
      <c r="F26" s="47">
        <f t="shared" si="3"/>
        <v>0</v>
      </c>
      <c r="G26" s="48">
        <f t="shared" si="34"/>
        <v>0</v>
      </c>
      <c r="H26" s="48">
        <f t="shared" si="4"/>
        <v>0</v>
      </c>
      <c r="I26" s="48">
        <f t="shared" si="54"/>
        <v>0</v>
      </c>
      <c r="J26" s="62">
        <f t="shared" si="5"/>
        <v>0</v>
      </c>
      <c r="K26" s="515">
        <f t="shared" si="35"/>
        <v>0</v>
      </c>
      <c r="L26" s="49">
        <f t="shared" si="36"/>
        <v>0</v>
      </c>
      <c r="M26" s="45">
        <f t="shared" si="37"/>
        <v>0</v>
      </c>
      <c r="N26" s="45">
        <f t="shared" si="38"/>
        <v>0</v>
      </c>
      <c r="O26" s="45">
        <f t="shared" si="39"/>
        <v>0</v>
      </c>
      <c r="P26" s="49">
        <f t="shared" si="40"/>
        <v>0</v>
      </c>
      <c r="Q26" s="63">
        <f t="shared" si="41"/>
        <v>0</v>
      </c>
      <c r="R26" s="64">
        <f t="shared" si="42"/>
        <v>0</v>
      </c>
      <c r="S26" s="51">
        <f t="shared" si="43"/>
        <v>0</v>
      </c>
      <c r="T26" s="65">
        <f t="shared" si="6"/>
        <v>0</v>
      </c>
      <c r="U26" s="63">
        <f t="shared" si="44"/>
        <v>0</v>
      </c>
      <c r="V26" s="63">
        <f t="shared" si="55"/>
        <v>0</v>
      </c>
      <c r="W26" s="53">
        <f t="shared" si="7"/>
        <v>0</v>
      </c>
      <c r="X26" s="66">
        <f t="shared" si="56"/>
        <v>0</v>
      </c>
      <c r="Y26" s="67">
        <f t="shared" si="45"/>
        <v>0</v>
      </c>
      <c r="Z26" s="172"/>
      <c r="AA26" s="532">
        <f t="shared" si="8"/>
        <v>0</v>
      </c>
      <c r="AB26" s="585"/>
      <c r="AC26" s="56">
        <f t="shared" si="46"/>
        <v>0</v>
      </c>
      <c r="AD26" s="585"/>
      <c r="AE26" s="56">
        <f t="shared" si="9"/>
        <v>0</v>
      </c>
      <c r="AF26" s="585"/>
      <c r="AG26" s="56">
        <f t="shared" si="10"/>
        <v>0</v>
      </c>
      <c r="AH26" s="585"/>
      <c r="AI26" s="56">
        <f t="shared" si="11"/>
        <v>0</v>
      </c>
      <c r="AJ26" s="585"/>
      <c r="AK26" s="56">
        <f t="shared" si="12"/>
        <v>0</v>
      </c>
      <c r="AL26" s="585"/>
      <c r="AM26" s="68">
        <f t="shared" si="13"/>
        <v>0</v>
      </c>
      <c r="AN26" s="585"/>
      <c r="AO26" s="68">
        <f t="shared" si="14"/>
        <v>0</v>
      </c>
      <c r="AP26" s="585"/>
      <c r="AQ26" s="68">
        <f t="shared" si="15"/>
        <v>0</v>
      </c>
      <c r="AR26" s="585"/>
      <c r="AS26" s="68">
        <f t="shared" si="16"/>
        <v>0</v>
      </c>
      <c r="AT26" s="585"/>
      <c r="AU26" s="68">
        <f t="shared" si="17"/>
        <v>0</v>
      </c>
      <c r="AV26" s="585"/>
      <c r="AW26" s="68">
        <f t="shared" si="18"/>
        <v>0</v>
      </c>
      <c r="AX26" s="57"/>
      <c r="AY26" s="57">
        <f t="shared" si="47"/>
        <v>0</v>
      </c>
      <c r="AZ26" s="585"/>
      <c r="BA26" s="56">
        <f t="shared" si="19"/>
        <v>0</v>
      </c>
      <c r="BB26" s="70">
        <f t="shared" si="48"/>
        <v>0</v>
      </c>
      <c r="BC26" s="70">
        <f t="shared" si="49"/>
        <v>0</v>
      </c>
      <c r="BD26" s="585"/>
      <c r="BE26" s="45">
        <f t="shared" si="20"/>
        <v>0</v>
      </c>
      <c r="BF26" s="585"/>
      <c r="BG26" s="45">
        <f t="shared" si="21"/>
        <v>0</v>
      </c>
      <c r="BH26" s="585"/>
      <c r="BI26" s="45">
        <f t="shared" si="22"/>
        <v>0</v>
      </c>
      <c r="BJ26" s="585"/>
      <c r="BK26" s="45">
        <f t="shared" si="23"/>
        <v>0</v>
      </c>
      <c r="BL26" s="585"/>
      <c r="BM26" s="45">
        <f t="shared" si="24"/>
        <v>0</v>
      </c>
      <c r="BN26" s="71">
        <f t="shared" si="25"/>
        <v>0</v>
      </c>
      <c r="BO26" s="71">
        <f t="shared" si="26"/>
        <v>0</v>
      </c>
      <c r="BP26" s="585"/>
      <c r="BQ26" s="48">
        <f t="shared" si="27"/>
        <v>0</v>
      </c>
      <c r="BR26" s="585"/>
      <c r="BS26" s="45">
        <f t="shared" si="50"/>
        <v>0</v>
      </c>
      <c r="BU26" s="45">
        <f t="shared" si="51"/>
        <v>0</v>
      </c>
      <c r="BV26" s="585"/>
      <c r="BW26" s="48">
        <f t="shared" si="28"/>
        <v>0</v>
      </c>
      <c r="BX26" s="585"/>
      <c r="BY26" s="48">
        <f t="shared" si="29"/>
        <v>0</v>
      </c>
      <c r="BZ26" s="585"/>
      <c r="CA26" s="48">
        <f t="shared" si="30"/>
        <v>0</v>
      </c>
      <c r="CB26" s="585"/>
      <c r="CC26" s="72">
        <f t="shared" si="31"/>
        <v>0</v>
      </c>
      <c r="CD26" s="60">
        <f t="shared" si="52"/>
        <v>0</v>
      </c>
      <c r="CE26" s="63">
        <f t="shared" si="53"/>
        <v>0</v>
      </c>
      <c r="CF26" s="63">
        <f t="shared" si="32"/>
        <v>0</v>
      </c>
      <c r="CG26" s="525">
        <f t="shared" si="33"/>
        <v>0</v>
      </c>
      <c r="HV26" s="17"/>
      <c r="HW26" s="483"/>
      <c r="HX26" s="622" t="s">
        <v>141</v>
      </c>
      <c r="HY26" s="622"/>
      <c r="HZ26" s="622"/>
      <c r="IA26" s="622"/>
      <c r="IB26" s="630">
        <v>376765</v>
      </c>
      <c r="IC26" s="623">
        <v>403139</v>
      </c>
      <c r="ID26" s="623">
        <v>429303</v>
      </c>
      <c r="IE26" s="623">
        <v>452915</v>
      </c>
      <c r="IF26" s="623">
        <v>475561</v>
      </c>
      <c r="IG26" s="630">
        <v>496962</v>
      </c>
      <c r="IH26" s="630">
        <v>525240</v>
      </c>
      <c r="II26" s="624">
        <f t="shared" si="59"/>
        <v>0.056901734941504585</v>
      </c>
      <c r="IJ26" s="634">
        <f t="shared" si="60"/>
      </c>
      <c r="IK26" s="630"/>
      <c r="IL26" s="622"/>
      <c r="IM26" s="17"/>
      <c r="IN26" s="622"/>
      <c r="IO26" s="17"/>
    </row>
    <row r="27" spans="1:249" ht="16.5" customHeight="1">
      <c r="A27" s="61" t="str">
        <f>+$HX$41</f>
        <v>14</v>
      </c>
      <c r="B27" s="583"/>
      <c r="C27" s="47">
        <f t="shared" si="0"/>
        <v>2140766</v>
      </c>
      <c r="D27" s="48">
        <f t="shared" si="1"/>
        <v>0</v>
      </c>
      <c r="E27" s="62">
        <f t="shared" si="2"/>
        <v>0</v>
      </c>
      <c r="F27" s="47">
        <f t="shared" si="3"/>
        <v>0</v>
      </c>
      <c r="G27" s="48">
        <f t="shared" si="34"/>
        <v>0</v>
      </c>
      <c r="H27" s="48">
        <f t="shared" si="4"/>
        <v>0</v>
      </c>
      <c r="I27" s="48">
        <f t="shared" si="54"/>
        <v>0</v>
      </c>
      <c r="J27" s="62">
        <f t="shared" si="5"/>
        <v>0</v>
      </c>
      <c r="K27" s="515">
        <f t="shared" si="35"/>
        <v>0</v>
      </c>
      <c r="L27" s="49">
        <f t="shared" si="36"/>
        <v>0</v>
      </c>
      <c r="M27" s="45">
        <f t="shared" si="37"/>
        <v>0</v>
      </c>
      <c r="N27" s="45">
        <f t="shared" si="38"/>
        <v>0</v>
      </c>
      <c r="O27" s="45">
        <f t="shared" si="39"/>
        <v>0</v>
      </c>
      <c r="P27" s="49">
        <f t="shared" si="40"/>
        <v>0</v>
      </c>
      <c r="Q27" s="63">
        <f t="shared" si="41"/>
        <v>0</v>
      </c>
      <c r="R27" s="64">
        <f t="shared" si="42"/>
        <v>0</v>
      </c>
      <c r="S27" s="51">
        <f t="shared" si="43"/>
        <v>0</v>
      </c>
      <c r="T27" s="65">
        <f t="shared" si="6"/>
        <v>0</v>
      </c>
      <c r="U27" s="63">
        <f t="shared" si="44"/>
        <v>0</v>
      </c>
      <c r="V27" s="63">
        <f t="shared" si="55"/>
        <v>0</v>
      </c>
      <c r="W27" s="53">
        <f t="shared" si="7"/>
        <v>0</v>
      </c>
      <c r="X27" s="66">
        <f t="shared" si="56"/>
        <v>0</v>
      </c>
      <c r="Y27" s="67">
        <f t="shared" si="45"/>
        <v>0</v>
      </c>
      <c r="Z27" s="172"/>
      <c r="AA27" s="532">
        <f t="shared" si="8"/>
        <v>0</v>
      </c>
      <c r="AB27" s="585"/>
      <c r="AC27" s="56">
        <f t="shared" si="46"/>
        <v>0</v>
      </c>
      <c r="AD27" s="585"/>
      <c r="AE27" s="56">
        <f t="shared" si="9"/>
        <v>0</v>
      </c>
      <c r="AF27" s="585"/>
      <c r="AG27" s="56">
        <f t="shared" si="10"/>
        <v>0</v>
      </c>
      <c r="AH27" s="585"/>
      <c r="AI27" s="56">
        <f t="shared" si="11"/>
        <v>0</v>
      </c>
      <c r="AJ27" s="585"/>
      <c r="AK27" s="56">
        <f t="shared" si="12"/>
        <v>0</v>
      </c>
      <c r="AL27" s="585"/>
      <c r="AM27" s="68">
        <f t="shared" si="13"/>
        <v>0</v>
      </c>
      <c r="AN27" s="585"/>
      <c r="AO27" s="68">
        <f t="shared" si="14"/>
        <v>0</v>
      </c>
      <c r="AP27" s="585"/>
      <c r="AQ27" s="68">
        <f t="shared" si="15"/>
        <v>0</v>
      </c>
      <c r="AR27" s="585"/>
      <c r="AS27" s="68">
        <f t="shared" si="16"/>
        <v>0</v>
      </c>
      <c r="AT27" s="585"/>
      <c r="AU27" s="68">
        <f t="shared" si="17"/>
        <v>0</v>
      </c>
      <c r="AV27" s="585"/>
      <c r="AW27" s="68">
        <f t="shared" si="18"/>
        <v>0</v>
      </c>
      <c r="AX27" s="57"/>
      <c r="AY27" s="57">
        <f t="shared" si="47"/>
        <v>0</v>
      </c>
      <c r="AZ27" s="585"/>
      <c r="BA27" s="56">
        <f t="shared" si="19"/>
        <v>0</v>
      </c>
      <c r="BB27" s="70">
        <f t="shared" si="48"/>
        <v>0</v>
      </c>
      <c r="BC27" s="70">
        <f t="shared" si="49"/>
        <v>0</v>
      </c>
      <c r="BD27" s="585"/>
      <c r="BE27" s="45">
        <f t="shared" si="20"/>
        <v>0</v>
      </c>
      <c r="BF27" s="585"/>
      <c r="BG27" s="45">
        <f t="shared" si="21"/>
        <v>0</v>
      </c>
      <c r="BH27" s="585"/>
      <c r="BI27" s="45">
        <f t="shared" si="22"/>
        <v>0</v>
      </c>
      <c r="BJ27" s="585"/>
      <c r="BK27" s="45">
        <f t="shared" si="23"/>
        <v>0</v>
      </c>
      <c r="BL27" s="585"/>
      <c r="BM27" s="45">
        <f t="shared" si="24"/>
        <v>0</v>
      </c>
      <c r="BN27" s="71">
        <f t="shared" si="25"/>
        <v>0</v>
      </c>
      <c r="BO27" s="71">
        <f t="shared" si="26"/>
        <v>0</v>
      </c>
      <c r="BP27" s="585"/>
      <c r="BQ27" s="48">
        <f t="shared" si="27"/>
        <v>0</v>
      </c>
      <c r="BR27" s="585"/>
      <c r="BS27" s="45">
        <f t="shared" si="50"/>
        <v>0</v>
      </c>
      <c r="BU27" s="45">
        <f t="shared" si="51"/>
        <v>0</v>
      </c>
      <c r="BV27" s="585"/>
      <c r="BW27" s="48">
        <f t="shared" si="28"/>
        <v>0</v>
      </c>
      <c r="BX27" s="585"/>
      <c r="BY27" s="48">
        <f t="shared" si="29"/>
        <v>0</v>
      </c>
      <c r="BZ27" s="585"/>
      <c r="CA27" s="48">
        <f t="shared" si="30"/>
        <v>0</v>
      </c>
      <c r="CB27" s="585"/>
      <c r="CC27" s="72">
        <f t="shared" si="31"/>
        <v>0</v>
      </c>
      <c r="CD27" s="60">
        <f t="shared" si="52"/>
        <v>0</v>
      </c>
      <c r="CE27" s="63">
        <f t="shared" si="53"/>
        <v>0</v>
      </c>
      <c r="CF27" s="63">
        <f t="shared" si="32"/>
        <v>0</v>
      </c>
      <c r="CG27" s="525">
        <f t="shared" si="33"/>
        <v>0</v>
      </c>
      <c r="HV27" s="17"/>
      <c r="HW27" s="483"/>
      <c r="HX27" s="622" t="s">
        <v>142</v>
      </c>
      <c r="HY27" s="622"/>
      <c r="HZ27" s="622"/>
      <c r="IA27" s="622"/>
      <c r="IB27" s="630">
        <v>417373</v>
      </c>
      <c r="IC27" s="623">
        <v>446590</v>
      </c>
      <c r="ID27" s="623">
        <v>475574</v>
      </c>
      <c r="IE27" s="623">
        <v>501731</v>
      </c>
      <c r="IF27" s="623">
        <v>526818</v>
      </c>
      <c r="IG27" s="630">
        <v>550525</v>
      </c>
      <c r="IH27" s="630">
        <v>581850</v>
      </c>
      <c r="II27" s="624">
        <f t="shared" si="59"/>
        <v>0.05690023159711185</v>
      </c>
      <c r="IJ27" s="634">
        <f t="shared" si="60"/>
      </c>
      <c r="IK27" s="630"/>
      <c r="IL27" s="622"/>
      <c r="IM27" s="17"/>
      <c r="IN27" s="622"/>
      <c r="IO27" s="17"/>
    </row>
    <row r="28" spans="1:249" ht="15.75">
      <c r="A28" s="74" t="str">
        <f>+$HX$42</f>
        <v>OP</v>
      </c>
      <c r="B28" s="583"/>
      <c r="C28" s="47">
        <f>+IF($E$1=2003,IC42,IF($E$1=2004,ID42,IF($E$1=2005,IE42,IF($E$1=2006,IF42,IF($E$1=2007,IG42,IF($E$1=2008,IH42,IF($E$1=2009,II42,IF($E$1=2010,IJ42,0))))))))</f>
        <v>482796.14759999997</v>
      </c>
      <c r="D28" s="48">
        <f t="shared" si="1"/>
        <v>0</v>
      </c>
      <c r="E28" s="62">
        <f t="shared" si="2"/>
        <v>0</v>
      </c>
      <c r="F28" s="47">
        <f t="shared" si="3"/>
        <v>0</v>
      </c>
      <c r="G28" s="48">
        <f t="shared" si="34"/>
        <v>0</v>
      </c>
      <c r="H28" s="48">
        <f t="shared" si="4"/>
        <v>0</v>
      </c>
      <c r="I28" s="48">
        <f t="shared" si="54"/>
        <v>0</v>
      </c>
      <c r="J28" s="62">
        <f t="shared" si="5"/>
        <v>0</v>
      </c>
      <c r="K28" s="515">
        <f t="shared" si="35"/>
        <v>0</v>
      </c>
      <c r="L28" s="49">
        <f t="shared" si="36"/>
        <v>0</v>
      </c>
      <c r="M28" s="45">
        <f t="shared" si="37"/>
        <v>0</v>
      </c>
      <c r="N28" s="45">
        <f t="shared" si="38"/>
        <v>0</v>
      </c>
      <c r="O28" s="45">
        <f t="shared" si="39"/>
        <v>0</v>
      </c>
      <c r="P28" s="49">
        <f t="shared" si="40"/>
        <v>0</v>
      </c>
      <c r="Q28" s="63">
        <f>SUM(L28:P28)</f>
        <v>0</v>
      </c>
      <c r="R28" s="64">
        <f t="shared" si="42"/>
        <v>0</v>
      </c>
      <c r="S28" s="51">
        <f t="shared" si="43"/>
        <v>0</v>
      </c>
      <c r="T28" s="65">
        <f t="shared" si="6"/>
        <v>0</v>
      </c>
      <c r="U28" s="63">
        <f>SUM(S28:T28)</f>
        <v>0</v>
      </c>
      <c r="V28" s="63">
        <f>+K28+Q28+R28+U28</f>
        <v>0</v>
      </c>
      <c r="W28" s="53">
        <f t="shared" si="7"/>
        <v>0</v>
      </c>
      <c r="X28" s="66">
        <f>+W28+U28</f>
        <v>0</v>
      </c>
      <c r="Y28" s="67">
        <f t="shared" si="45"/>
        <v>0</v>
      </c>
      <c r="Z28" s="172"/>
      <c r="AA28" s="532">
        <f t="shared" si="8"/>
        <v>0</v>
      </c>
      <c r="AB28" s="585"/>
      <c r="AC28" s="56">
        <f t="shared" si="46"/>
        <v>0</v>
      </c>
      <c r="AD28" s="585"/>
      <c r="AE28" s="56">
        <f t="shared" si="9"/>
        <v>0</v>
      </c>
      <c r="AF28" s="585"/>
      <c r="AG28" s="56">
        <f t="shared" si="10"/>
        <v>0</v>
      </c>
      <c r="AH28" s="585"/>
      <c r="AI28" s="56">
        <f t="shared" si="11"/>
        <v>0</v>
      </c>
      <c r="AJ28" s="585"/>
      <c r="AK28" s="56">
        <f t="shared" si="12"/>
        <v>0</v>
      </c>
      <c r="AL28" s="585"/>
      <c r="AM28" s="68">
        <f t="shared" si="13"/>
        <v>0</v>
      </c>
      <c r="AN28" s="585"/>
      <c r="AO28" s="68">
        <f t="shared" si="14"/>
        <v>0</v>
      </c>
      <c r="AP28" s="585"/>
      <c r="AQ28" s="68">
        <f t="shared" si="15"/>
        <v>0</v>
      </c>
      <c r="AR28" s="585"/>
      <c r="AS28" s="68">
        <f t="shared" si="16"/>
        <v>0</v>
      </c>
      <c r="AT28" s="585"/>
      <c r="AU28" s="68">
        <f t="shared" si="17"/>
        <v>0</v>
      </c>
      <c r="AV28" s="585"/>
      <c r="AW28" s="68">
        <f t="shared" si="18"/>
        <v>0</v>
      </c>
      <c r="AX28" s="57"/>
      <c r="AY28" s="57">
        <f t="shared" si="47"/>
        <v>0</v>
      </c>
      <c r="AZ28" s="585"/>
      <c r="BA28" s="56">
        <f t="shared" si="19"/>
        <v>0</v>
      </c>
      <c r="BB28" s="70">
        <f t="shared" si="48"/>
        <v>0</v>
      </c>
      <c r="BC28" s="70">
        <f t="shared" si="49"/>
        <v>0</v>
      </c>
      <c r="BD28" s="585"/>
      <c r="BE28" s="45">
        <f t="shared" si="20"/>
        <v>0</v>
      </c>
      <c r="BF28" s="585"/>
      <c r="BG28" s="45">
        <f t="shared" si="21"/>
        <v>0</v>
      </c>
      <c r="BH28" s="585"/>
      <c r="BI28" s="45">
        <f t="shared" si="22"/>
        <v>0</v>
      </c>
      <c r="BJ28" s="585"/>
      <c r="BK28" s="45">
        <f t="shared" si="23"/>
        <v>0</v>
      </c>
      <c r="BL28" s="585"/>
      <c r="BM28" s="45">
        <f t="shared" si="24"/>
        <v>0</v>
      </c>
      <c r="BN28" s="71">
        <f t="shared" si="25"/>
        <v>0</v>
      </c>
      <c r="BO28" s="71">
        <f t="shared" si="26"/>
        <v>0</v>
      </c>
      <c r="BP28" s="585"/>
      <c r="BQ28" s="48">
        <f t="shared" si="27"/>
        <v>0</v>
      </c>
      <c r="BR28" s="585"/>
      <c r="BS28" s="45">
        <f t="shared" si="50"/>
        <v>0</v>
      </c>
      <c r="BU28" s="45">
        <f t="shared" si="51"/>
        <v>0</v>
      </c>
      <c r="BV28" s="585"/>
      <c r="BW28" s="48">
        <f t="shared" si="28"/>
        <v>0</v>
      </c>
      <c r="BX28" s="585"/>
      <c r="BY28" s="48">
        <f t="shared" si="29"/>
        <v>0</v>
      </c>
      <c r="BZ28" s="585"/>
      <c r="CA28" s="48">
        <f t="shared" si="30"/>
        <v>0</v>
      </c>
      <c r="CB28" s="585"/>
      <c r="CC28" s="72">
        <f t="shared" si="31"/>
        <v>0</v>
      </c>
      <c r="CD28" s="60">
        <f t="shared" si="52"/>
        <v>0</v>
      </c>
      <c r="CE28" s="63">
        <f t="shared" si="53"/>
        <v>0</v>
      </c>
      <c r="CF28" s="63">
        <f t="shared" si="32"/>
        <v>0</v>
      </c>
      <c r="CG28" s="525">
        <f t="shared" si="33"/>
        <v>0</v>
      </c>
      <c r="HV28" s="17"/>
      <c r="HW28" s="483"/>
      <c r="HX28" s="622" t="s">
        <v>3</v>
      </c>
      <c r="HY28" s="622"/>
      <c r="HZ28" s="622"/>
      <c r="IA28" s="622"/>
      <c r="IB28" s="630">
        <v>467750</v>
      </c>
      <c r="IC28" s="623">
        <v>500493</v>
      </c>
      <c r="ID28" s="623">
        <v>532975</v>
      </c>
      <c r="IE28" s="623">
        <v>562289</v>
      </c>
      <c r="IF28" s="623">
        <v>590404</v>
      </c>
      <c r="IG28" s="630">
        <v>616973</v>
      </c>
      <c r="IH28" s="630">
        <v>652079</v>
      </c>
      <c r="II28" s="624">
        <f t="shared" si="59"/>
        <v>0.05690038299893188</v>
      </c>
      <c r="IJ28" s="634">
        <f t="shared" si="60"/>
      </c>
      <c r="IK28" s="630"/>
      <c r="IL28" s="622"/>
      <c r="IM28" s="17"/>
      <c r="IN28" s="635"/>
      <c r="IO28" s="17"/>
    </row>
    <row r="29" spans="1:249" ht="15.75">
      <c r="A29" s="74" t="str">
        <f>+$HX$43</f>
        <v>OS</v>
      </c>
      <c r="B29" s="583"/>
      <c r="C29" s="47">
        <f>+IF($E$1=2003,IC43,IF($E$1=2004,ID43,IF($E$1=2005,IE43,IF($E$1=2006,IF43,IF($E$1=2007,IG43,IF($E$1=2008,IH43,IF($E$1=2009,II43,IF($E$1=2010,IJ43,0))))))))</f>
        <v>683496.1731</v>
      </c>
      <c r="D29" s="48">
        <f t="shared" si="1"/>
        <v>0</v>
      </c>
      <c r="E29" s="62">
        <f t="shared" si="2"/>
        <v>0</v>
      </c>
      <c r="F29" s="47">
        <f t="shared" si="3"/>
        <v>0</v>
      </c>
      <c r="G29" s="48">
        <f t="shared" si="34"/>
        <v>0</v>
      </c>
      <c r="H29" s="48">
        <f t="shared" si="4"/>
        <v>0</v>
      </c>
      <c r="I29" s="48">
        <f t="shared" si="54"/>
        <v>0</v>
      </c>
      <c r="J29" s="62">
        <f t="shared" si="5"/>
        <v>0</v>
      </c>
      <c r="K29" s="515">
        <f t="shared" si="35"/>
        <v>0</v>
      </c>
      <c r="L29" s="49">
        <f t="shared" si="36"/>
        <v>0</v>
      </c>
      <c r="M29" s="45">
        <f t="shared" si="37"/>
        <v>0</v>
      </c>
      <c r="N29" s="45">
        <f t="shared" si="38"/>
        <v>0</v>
      </c>
      <c r="O29" s="45">
        <f t="shared" si="39"/>
        <v>0</v>
      </c>
      <c r="P29" s="49">
        <f t="shared" si="40"/>
        <v>0</v>
      </c>
      <c r="Q29" s="63">
        <f>SUM(L29:P29)</f>
        <v>0</v>
      </c>
      <c r="R29" s="64">
        <f t="shared" si="42"/>
        <v>0</v>
      </c>
      <c r="S29" s="51">
        <f t="shared" si="43"/>
        <v>0</v>
      </c>
      <c r="T29" s="65">
        <f t="shared" si="6"/>
        <v>0</v>
      </c>
      <c r="U29" s="63">
        <f>SUM(S29:T29)</f>
        <v>0</v>
      </c>
      <c r="V29" s="63">
        <f t="shared" si="55"/>
        <v>0</v>
      </c>
      <c r="W29" s="53">
        <f t="shared" si="7"/>
        <v>0</v>
      </c>
      <c r="X29" s="66">
        <f>+W29+U29</f>
        <v>0</v>
      </c>
      <c r="Y29" s="67">
        <f t="shared" si="45"/>
        <v>0</v>
      </c>
      <c r="Z29" s="172"/>
      <c r="AA29" s="532">
        <f t="shared" si="8"/>
        <v>0</v>
      </c>
      <c r="AB29" s="585"/>
      <c r="AC29" s="56">
        <f t="shared" si="46"/>
        <v>0</v>
      </c>
      <c r="AD29" s="585"/>
      <c r="AE29" s="56">
        <f t="shared" si="9"/>
        <v>0</v>
      </c>
      <c r="AF29" s="585"/>
      <c r="AG29" s="56">
        <f t="shared" si="10"/>
        <v>0</v>
      </c>
      <c r="AH29" s="585"/>
      <c r="AI29" s="56">
        <f t="shared" si="11"/>
        <v>0</v>
      </c>
      <c r="AJ29" s="585"/>
      <c r="AK29" s="56">
        <f t="shared" si="12"/>
        <v>0</v>
      </c>
      <c r="AL29" s="585"/>
      <c r="AM29" s="68">
        <f t="shared" si="13"/>
        <v>0</v>
      </c>
      <c r="AN29" s="585"/>
      <c r="AO29" s="68">
        <f t="shared" si="14"/>
        <v>0</v>
      </c>
      <c r="AP29" s="585"/>
      <c r="AQ29" s="68">
        <f t="shared" si="15"/>
        <v>0</v>
      </c>
      <c r="AR29" s="585"/>
      <c r="AS29" s="68">
        <f t="shared" si="16"/>
        <v>0</v>
      </c>
      <c r="AT29" s="585"/>
      <c r="AU29" s="68">
        <f t="shared" si="17"/>
        <v>0</v>
      </c>
      <c r="AV29" s="585"/>
      <c r="AW29" s="68">
        <f t="shared" si="18"/>
        <v>0</v>
      </c>
      <c r="AX29" s="57"/>
      <c r="AY29" s="57">
        <f t="shared" si="47"/>
        <v>0</v>
      </c>
      <c r="AZ29" s="585"/>
      <c r="BA29" s="56">
        <f t="shared" si="19"/>
        <v>0</v>
      </c>
      <c r="BB29" s="70">
        <f t="shared" si="48"/>
        <v>0</v>
      </c>
      <c r="BC29" s="70">
        <f t="shared" si="49"/>
        <v>0</v>
      </c>
      <c r="BD29" s="585"/>
      <c r="BE29" s="45">
        <f t="shared" si="20"/>
        <v>0</v>
      </c>
      <c r="BF29" s="585"/>
      <c r="BG29" s="45">
        <f t="shared" si="21"/>
        <v>0</v>
      </c>
      <c r="BH29" s="585"/>
      <c r="BI29" s="45">
        <f t="shared" si="22"/>
        <v>0</v>
      </c>
      <c r="BJ29" s="585"/>
      <c r="BK29" s="45">
        <f t="shared" si="23"/>
        <v>0</v>
      </c>
      <c r="BL29" s="585"/>
      <c r="BM29" s="45">
        <f t="shared" si="24"/>
        <v>0</v>
      </c>
      <c r="BN29" s="71">
        <f t="shared" si="25"/>
        <v>0</v>
      </c>
      <c r="BO29" s="71">
        <f t="shared" si="26"/>
        <v>0</v>
      </c>
      <c r="BP29" s="585"/>
      <c r="BQ29" s="48">
        <f t="shared" si="27"/>
        <v>0</v>
      </c>
      <c r="BR29" s="585"/>
      <c r="BS29" s="45">
        <f t="shared" si="50"/>
        <v>0</v>
      </c>
      <c r="BU29" s="45">
        <f t="shared" si="51"/>
        <v>0</v>
      </c>
      <c r="BV29" s="585"/>
      <c r="BW29" s="48">
        <f t="shared" si="28"/>
        <v>0</v>
      </c>
      <c r="BX29" s="585"/>
      <c r="BY29" s="48">
        <f t="shared" si="29"/>
        <v>0</v>
      </c>
      <c r="BZ29" s="585"/>
      <c r="CA29" s="48">
        <f t="shared" si="30"/>
        <v>0</v>
      </c>
      <c r="CB29" s="585"/>
      <c r="CC29" s="72">
        <f t="shared" si="31"/>
        <v>0</v>
      </c>
      <c r="CD29" s="60">
        <f t="shared" si="52"/>
        <v>0</v>
      </c>
      <c r="CE29" s="63">
        <f t="shared" si="53"/>
        <v>0</v>
      </c>
      <c r="CF29" s="63">
        <f t="shared" si="32"/>
        <v>0</v>
      </c>
      <c r="CG29" s="525">
        <f t="shared" si="33"/>
        <v>0</v>
      </c>
      <c r="HV29" s="17"/>
      <c r="HW29" s="483"/>
      <c r="HX29" s="622" t="s">
        <v>16</v>
      </c>
      <c r="HY29" s="622"/>
      <c r="HZ29" s="622"/>
      <c r="IA29" s="622"/>
      <c r="IB29" s="630">
        <v>484853</v>
      </c>
      <c r="IC29" s="623">
        <v>518793</v>
      </c>
      <c r="ID29" s="623">
        <v>552463</v>
      </c>
      <c r="IE29" s="623">
        <v>582849</v>
      </c>
      <c r="IF29" s="623">
        <v>611992</v>
      </c>
      <c r="IG29" s="630">
        <v>639532</v>
      </c>
      <c r="IH29" s="630">
        <v>675922</v>
      </c>
      <c r="II29" s="624">
        <f t="shared" si="59"/>
        <v>0.056900983844436245</v>
      </c>
      <c r="IJ29" s="634">
        <f t="shared" si="60"/>
      </c>
      <c r="IK29" s="630"/>
      <c r="IL29" s="622"/>
      <c r="IM29" s="17"/>
      <c r="IN29" s="622"/>
      <c r="IO29" s="17"/>
    </row>
    <row r="30" spans="1:249" ht="15.75">
      <c r="A30" s="74" t="str">
        <f>+$HX$44</f>
        <v>DO</v>
      </c>
      <c r="B30" s="583"/>
      <c r="C30" s="47">
        <f>+IF($E$1=2003,IC44,IF($E$1=2004,ID44,IF($E$1=2005,IE44,IF($E$1=2006,IF44,IF($E$1=2007,IG44,IF($E$1=2008,IH44,IF($E$1=2009,II44,IF($E$1=2010,IJ44,0))))))))</f>
        <v>722683.9112999999</v>
      </c>
      <c r="D30" s="48">
        <f t="shared" si="1"/>
        <v>0</v>
      </c>
      <c r="E30" s="62">
        <f t="shared" si="2"/>
        <v>0</v>
      </c>
      <c r="F30" s="47">
        <f t="shared" si="3"/>
        <v>0</v>
      </c>
      <c r="G30" s="48">
        <f t="shared" si="34"/>
        <v>0</v>
      </c>
      <c r="H30" s="48">
        <f t="shared" si="4"/>
        <v>0</v>
      </c>
      <c r="I30" s="48">
        <f t="shared" si="54"/>
        <v>0</v>
      </c>
      <c r="J30" s="62">
        <f t="shared" si="5"/>
        <v>0</v>
      </c>
      <c r="K30" s="515">
        <f t="shared" si="35"/>
        <v>0</v>
      </c>
      <c r="L30" s="49">
        <f t="shared" si="36"/>
        <v>0</v>
      </c>
      <c r="M30" s="45">
        <f t="shared" si="37"/>
        <v>0</v>
      </c>
      <c r="N30" s="45">
        <f t="shared" si="38"/>
        <v>0</v>
      </c>
      <c r="O30" s="45">
        <f t="shared" si="39"/>
        <v>0</v>
      </c>
      <c r="P30" s="49">
        <f t="shared" si="40"/>
        <v>0</v>
      </c>
      <c r="Q30" s="63">
        <f>SUM(L30:P30)</f>
        <v>0</v>
      </c>
      <c r="R30" s="64">
        <f t="shared" si="42"/>
        <v>0</v>
      </c>
      <c r="S30" s="51">
        <f t="shared" si="43"/>
        <v>0</v>
      </c>
      <c r="T30" s="65">
        <f t="shared" si="6"/>
        <v>0</v>
      </c>
      <c r="U30" s="63">
        <f>SUM(S30:T30)</f>
        <v>0</v>
      </c>
      <c r="V30" s="63">
        <f t="shared" si="55"/>
        <v>0</v>
      </c>
      <c r="W30" s="53">
        <f t="shared" si="7"/>
        <v>0</v>
      </c>
      <c r="X30" s="66">
        <f>+W30+U30</f>
        <v>0</v>
      </c>
      <c r="Y30" s="67">
        <f t="shared" si="45"/>
        <v>0</v>
      </c>
      <c r="Z30" s="172"/>
      <c r="AA30" s="532">
        <f t="shared" si="8"/>
        <v>0</v>
      </c>
      <c r="AB30" s="585"/>
      <c r="AC30" s="56">
        <f t="shared" si="46"/>
        <v>0</v>
      </c>
      <c r="AD30" s="585"/>
      <c r="AE30" s="56">
        <f t="shared" si="9"/>
        <v>0</v>
      </c>
      <c r="AF30" s="585"/>
      <c r="AG30" s="56">
        <f t="shared" si="10"/>
        <v>0</v>
      </c>
      <c r="AH30" s="585"/>
      <c r="AI30" s="56">
        <f t="shared" si="11"/>
        <v>0</v>
      </c>
      <c r="AJ30" s="585"/>
      <c r="AK30" s="56">
        <f t="shared" si="12"/>
        <v>0</v>
      </c>
      <c r="AL30" s="585"/>
      <c r="AM30" s="68">
        <f t="shared" si="13"/>
        <v>0</v>
      </c>
      <c r="AN30" s="585"/>
      <c r="AO30" s="68">
        <f t="shared" si="14"/>
        <v>0</v>
      </c>
      <c r="AP30" s="585"/>
      <c r="AQ30" s="68">
        <f t="shared" si="15"/>
        <v>0</v>
      </c>
      <c r="AR30" s="585"/>
      <c r="AS30" s="68">
        <f t="shared" si="16"/>
        <v>0</v>
      </c>
      <c r="AT30" s="585"/>
      <c r="AU30" s="68">
        <f t="shared" si="17"/>
        <v>0</v>
      </c>
      <c r="AV30" s="585"/>
      <c r="AW30" s="68">
        <f t="shared" si="18"/>
        <v>0</v>
      </c>
      <c r="AX30" s="57"/>
      <c r="AY30" s="57">
        <f t="shared" si="47"/>
        <v>0</v>
      </c>
      <c r="AZ30" s="585"/>
      <c r="BA30" s="56">
        <f t="shared" si="19"/>
        <v>0</v>
      </c>
      <c r="BB30" s="70">
        <f t="shared" si="48"/>
        <v>0</v>
      </c>
      <c r="BC30" s="70">
        <f t="shared" si="49"/>
        <v>0</v>
      </c>
      <c r="BD30" s="585"/>
      <c r="BE30" s="45">
        <f t="shared" si="20"/>
        <v>0</v>
      </c>
      <c r="BF30" s="585"/>
      <c r="BG30" s="45">
        <f t="shared" si="21"/>
        <v>0</v>
      </c>
      <c r="BH30" s="585"/>
      <c r="BI30" s="45">
        <f t="shared" si="22"/>
        <v>0</v>
      </c>
      <c r="BJ30" s="585"/>
      <c r="BK30" s="45">
        <f t="shared" si="23"/>
        <v>0</v>
      </c>
      <c r="BL30" s="585"/>
      <c r="BM30" s="45">
        <f t="shared" si="24"/>
        <v>0</v>
      </c>
      <c r="BN30" s="71">
        <f t="shared" si="25"/>
        <v>0</v>
      </c>
      <c r="BO30" s="71">
        <f t="shared" si="26"/>
        <v>0</v>
      </c>
      <c r="BP30" s="585"/>
      <c r="BQ30" s="48">
        <f t="shared" si="27"/>
        <v>0</v>
      </c>
      <c r="BR30" s="585"/>
      <c r="BS30" s="45">
        <f t="shared" si="50"/>
        <v>0</v>
      </c>
      <c r="BU30" s="45">
        <f t="shared" si="51"/>
        <v>0</v>
      </c>
      <c r="BV30" s="585"/>
      <c r="BW30" s="48">
        <f t="shared" si="28"/>
        <v>0</v>
      </c>
      <c r="BX30" s="585"/>
      <c r="BY30" s="48">
        <f t="shared" si="29"/>
        <v>0</v>
      </c>
      <c r="BZ30" s="585"/>
      <c r="CA30" s="48">
        <f t="shared" si="30"/>
        <v>0</v>
      </c>
      <c r="CB30" s="585"/>
      <c r="CC30" s="72">
        <f t="shared" si="31"/>
        <v>0</v>
      </c>
      <c r="CD30" s="60">
        <f t="shared" si="52"/>
        <v>0</v>
      </c>
      <c r="CE30" s="63">
        <f t="shared" si="53"/>
        <v>0</v>
      </c>
      <c r="CF30" s="63">
        <f t="shared" si="32"/>
        <v>0</v>
      </c>
      <c r="CG30" s="525">
        <f t="shared" si="33"/>
        <v>0</v>
      </c>
      <c r="HV30" s="17"/>
      <c r="HW30" s="483"/>
      <c r="HX30" s="622" t="s">
        <v>5</v>
      </c>
      <c r="HY30" s="622"/>
      <c r="HZ30" s="622"/>
      <c r="IA30" s="622"/>
      <c r="IB30" s="630">
        <v>514523</v>
      </c>
      <c r="IC30" s="623">
        <v>550540</v>
      </c>
      <c r="ID30" s="623">
        <v>586271</v>
      </c>
      <c r="IE30" s="623">
        <v>618516</v>
      </c>
      <c r="IF30" s="623">
        <v>649442</v>
      </c>
      <c r="IG30" s="630">
        <v>678667</v>
      </c>
      <c r="IH30" s="630">
        <v>717284</v>
      </c>
      <c r="II30" s="624">
        <f t="shared" si="59"/>
        <v>0.05690124906618415</v>
      </c>
      <c r="IJ30" s="634">
        <f t="shared" si="60"/>
      </c>
      <c r="IK30" s="630"/>
      <c r="IL30" s="622"/>
      <c r="IM30" s="17"/>
      <c r="IN30" s="631"/>
      <c r="IO30" s="17"/>
    </row>
    <row r="31" spans="1:249" ht="16.5" thickBot="1">
      <c r="A31" s="75" t="str">
        <f>+$HX$45</f>
        <v>OS1</v>
      </c>
      <c r="B31" s="583"/>
      <c r="C31" s="47">
        <f>+IF($E$1=2003,IC45,IF($E$1=2004,ID45,IF($E$1=2005,IE45,IF($E$1=2006,IF45,IF($E$1=2007,IG45,IF($E$1=2008,IH45,IF($E$1=2009,II45,IF($E$1=2010,IJ45,0))))))))</f>
        <v>723842.2737</v>
      </c>
      <c r="D31" s="76">
        <f t="shared" si="1"/>
        <v>0</v>
      </c>
      <c r="E31" s="77">
        <f t="shared" si="2"/>
        <v>0</v>
      </c>
      <c r="F31" s="47">
        <f t="shared" si="3"/>
        <v>0</v>
      </c>
      <c r="G31" s="48">
        <f t="shared" si="34"/>
        <v>0</v>
      </c>
      <c r="H31" s="514">
        <f t="shared" si="4"/>
        <v>0</v>
      </c>
      <c r="I31" s="514">
        <f t="shared" si="54"/>
        <v>0</v>
      </c>
      <c r="J31" s="77">
        <f t="shared" si="5"/>
        <v>0</v>
      </c>
      <c r="K31" s="515">
        <f t="shared" si="35"/>
        <v>0</v>
      </c>
      <c r="L31" s="49">
        <f t="shared" si="36"/>
        <v>0</v>
      </c>
      <c r="M31" s="45">
        <f t="shared" si="37"/>
        <v>0</v>
      </c>
      <c r="N31" s="45">
        <f t="shared" si="38"/>
        <v>0</v>
      </c>
      <c r="O31" s="45">
        <f t="shared" si="39"/>
        <v>0</v>
      </c>
      <c r="P31" s="49">
        <f t="shared" si="40"/>
        <v>0</v>
      </c>
      <c r="Q31" s="78">
        <f>SUM(L31:P31)</f>
        <v>0</v>
      </c>
      <c r="R31" s="79">
        <f t="shared" si="42"/>
        <v>0</v>
      </c>
      <c r="S31" s="51">
        <f t="shared" si="43"/>
        <v>0</v>
      </c>
      <c r="T31" s="80">
        <f t="shared" si="6"/>
        <v>0</v>
      </c>
      <c r="U31" s="78">
        <f>SUM(S31:T31)</f>
        <v>0</v>
      </c>
      <c r="V31" s="78">
        <f t="shared" si="55"/>
        <v>0</v>
      </c>
      <c r="W31" s="53">
        <f t="shared" si="7"/>
        <v>0</v>
      </c>
      <c r="X31" s="81">
        <f>+W31+U31</f>
        <v>0</v>
      </c>
      <c r="Y31" s="82">
        <f t="shared" si="45"/>
        <v>0</v>
      </c>
      <c r="Z31" s="172"/>
      <c r="AA31" s="533">
        <f t="shared" si="8"/>
        <v>0</v>
      </c>
      <c r="AB31" s="585"/>
      <c r="AC31" s="56">
        <f t="shared" si="46"/>
        <v>0</v>
      </c>
      <c r="AD31" s="585"/>
      <c r="AE31" s="56">
        <f t="shared" si="9"/>
        <v>0</v>
      </c>
      <c r="AF31" s="585"/>
      <c r="AG31" s="56">
        <f t="shared" si="10"/>
        <v>0</v>
      </c>
      <c r="AH31" s="585"/>
      <c r="AI31" s="56">
        <f t="shared" si="11"/>
        <v>0</v>
      </c>
      <c r="AJ31" s="585"/>
      <c r="AK31" s="56">
        <f t="shared" si="12"/>
        <v>0</v>
      </c>
      <c r="AL31" s="585"/>
      <c r="AM31" s="68">
        <f t="shared" si="13"/>
        <v>0</v>
      </c>
      <c r="AN31" s="585"/>
      <c r="AO31" s="68">
        <f t="shared" si="14"/>
        <v>0</v>
      </c>
      <c r="AP31" s="585"/>
      <c r="AQ31" s="68">
        <f t="shared" si="15"/>
        <v>0</v>
      </c>
      <c r="AR31" s="585"/>
      <c r="AS31" s="68">
        <f t="shared" si="16"/>
        <v>0</v>
      </c>
      <c r="AT31" s="585"/>
      <c r="AU31" s="68">
        <f t="shared" si="17"/>
        <v>0</v>
      </c>
      <c r="AV31" s="585"/>
      <c r="AW31" s="68">
        <f t="shared" si="18"/>
        <v>0</v>
      </c>
      <c r="AX31" s="57"/>
      <c r="AY31" s="57">
        <f t="shared" si="47"/>
        <v>0</v>
      </c>
      <c r="AZ31" s="585"/>
      <c r="BA31" s="56">
        <f t="shared" si="19"/>
        <v>0</v>
      </c>
      <c r="BB31" s="83">
        <f t="shared" si="48"/>
        <v>0</v>
      </c>
      <c r="BC31" s="83">
        <f t="shared" si="49"/>
        <v>0</v>
      </c>
      <c r="BD31" s="585"/>
      <c r="BE31" s="45">
        <f t="shared" si="20"/>
        <v>0</v>
      </c>
      <c r="BF31" s="585"/>
      <c r="BG31" s="45">
        <f t="shared" si="21"/>
        <v>0</v>
      </c>
      <c r="BH31" s="585"/>
      <c r="BI31" s="45">
        <f t="shared" si="22"/>
        <v>0</v>
      </c>
      <c r="BJ31" s="585"/>
      <c r="BK31" s="45">
        <f t="shared" si="23"/>
        <v>0</v>
      </c>
      <c r="BL31" s="585"/>
      <c r="BM31" s="45">
        <f t="shared" si="24"/>
        <v>0</v>
      </c>
      <c r="BN31" s="84">
        <f t="shared" si="25"/>
        <v>0</v>
      </c>
      <c r="BO31" s="84">
        <f t="shared" si="26"/>
        <v>0</v>
      </c>
      <c r="BP31" s="585"/>
      <c r="BQ31" s="76">
        <f t="shared" si="27"/>
        <v>0</v>
      </c>
      <c r="BR31" s="585"/>
      <c r="BS31" s="45">
        <f t="shared" si="50"/>
        <v>0</v>
      </c>
      <c r="BU31" s="45">
        <f t="shared" si="51"/>
        <v>0</v>
      </c>
      <c r="BV31" s="585"/>
      <c r="BW31" s="76">
        <f t="shared" si="28"/>
        <v>0</v>
      </c>
      <c r="BX31" s="585"/>
      <c r="BY31" s="76">
        <f t="shared" si="29"/>
        <v>0</v>
      </c>
      <c r="BZ31" s="585"/>
      <c r="CA31" s="76">
        <f t="shared" si="30"/>
        <v>0</v>
      </c>
      <c r="CB31" s="585"/>
      <c r="CC31" s="85">
        <f t="shared" si="31"/>
        <v>0</v>
      </c>
      <c r="CD31" s="60">
        <f t="shared" si="52"/>
        <v>0</v>
      </c>
      <c r="CE31" s="63">
        <f t="shared" si="53"/>
        <v>0</v>
      </c>
      <c r="CF31" s="78">
        <f t="shared" si="32"/>
        <v>0</v>
      </c>
      <c r="CG31" s="526">
        <f t="shared" si="33"/>
        <v>0</v>
      </c>
      <c r="HV31" s="17"/>
      <c r="HW31" s="483"/>
      <c r="HX31" s="18" t="s">
        <v>19</v>
      </c>
      <c r="HY31" s="18"/>
      <c r="HZ31" s="18"/>
      <c r="IA31" s="18"/>
      <c r="IB31" s="73">
        <v>534835</v>
      </c>
      <c r="IC31" s="636">
        <v>572274</v>
      </c>
      <c r="ID31" s="636">
        <v>609415</v>
      </c>
      <c r="IE31" s="636">
        <v>642933</v>
      </c>
      <c r="IF31" s="636">
        <v>675080</v>
      </c>
      <c r="IG31" s="73">
        <v>705459</v>
      </c>
      <c r="IH31" s="630">
        <v>745600</v>
      </c>
      <c r="II31" s="624">
        <f t="shared" si="59"/>
        <v>0.05690054276719129</v>
      </c>
      <c r="IJ31" s="634">
        <f t="shared" si="60"/>
      </c>
      <c r="IK31" s="73"/>
      <c r="IL31" s="18"/>
      <c r="IM31" s="17"/>
      <c r="IN31" s="637"/>
      <c r="IO31" s="17"/>
    </row>
    <row r="32" spans="1:249" ht="63.75" customHeight="1" thickBot="1">
      <c r="A32" s="86" t="s">
        <v>80</v>
      </c>
      <c r="B32" s="87">
        <f aca="true" t="shared" si="61" ref="B32:X32">SUM(B6:B31)</f>
        <v>0</v>
      </c>
      <c r="C32" s="87"/>
      <c r="D32" s="87">
        <f t="shared" si="61"/>
        <v>0</v>
      </c>
      <c r="E32" s="87">
        <f t="shared" si="61"/>
        <v>0</v>
      </c>
      <c r="F32" s="87">
        <f t="shared" si="61"/>
        <v>0</v>
      </c>
      <c r="G32" s="87">
        <f t="shared" si="61"/>
        <v>0</v>
      </c>
      <c r="H32" s="481">
        <f t="shared" si="61"/>
        <v>0</v>
      </c>
      <c r="I32" s="87">
        <f t="shared" si="61"/>
        <v>0</v>
      </c>
      <c r="J32" s="87">
        <f t="shared" si="61"/>
        <v>0</v>
      </c>
      <c r="K32" s="87">
        <f t="shared" si="61"/>
        <v>0</v>
      </c>
      <c r="L32" s="87">
        <f t="shared" si="61"/>
        <v>0</v>
      </c>
      <c r="M32" s="87">
        <f t="shared" si="61"/>
        <v>0</v>
      </c>
      <c r="N32" s="87">
        <f t="shared" si="61"/>
        <v>0</v>
      </c>
      <c r="O32" s="87">
        <f t="shared" si="61"/>
        <v>0</v>
      </c>
      <c r="P32" s="87">
        <f t="shared" si="61"/>
        <v>0</v>
      </c>
      <c r="Q32" s="87">
        <f t="shared" si="61"/>
        <v>0</v>
      </c>
      <c r="R32" s="485">
        <f t="shared" si="61"/>
        <v>0</v>
      </c>
      <c r="S32" s="87">
        <f t="shared" si="61"/>
        <v>0</v>
      </c>
      <c r="T32" s="87">
        <f t="shared" si="61"/>
        <v>0</v>
      </c>
      <c r="U32" s="87">
        <f t="shared" si="61"/>
        <v>0</v>
      </c>
      <c r="V32" s="87">
        <f t="shared" si="61"/>
        <v>0</v>
      </c>
      <c r="W32" s="86">
        <f t="shared" si="61"/>
        <v>0</v>
      </c>
      <c r="X32" s="87">
        <f t="shared" si="61"/>
        <v>0</v>
      </c>
      <c r="Y32" s="87">
        <f t="shared" si="45"/>
        <v>0</v>
      </c>
      <c r="Z32" s="87">
        <f>SUM(Z6:Z31)</f>
        <v>0</v>
      </c>
      <c r="AA32" s="527">
        <f>SUM(AA6:AA31)</f>
        <v>0</v>
      </c>
      <c r="AB32" s="511">
        <f aca="true" t="shared" si="62" ref="AB32:AS32">SUM(AB6:AB31)</f>
        <v>0</v>
      </c>
      <c r="AC32" s="86">
        <f t="shared" si="62"/>
        <v>0</v>
      </c>
      <c r="AD32" s="87">
        <f t="shared" si="62"/>
        <v>0</v>
      </c>
      <c r="AE32" s="86">
        <f t="shared" si="62"/>
        <v>0</v>
      </c>
      <c r="AF32" s="87">
        <f t="shared" si="62"/>
        <v>0</v>
      </c>
      <c r="AG32" s="86">
        <f t="shared" si="62"/>
        <v>0</v>
      </c>
      <c r="AH32" s="87">
        <f t="shared" si="62"/>
        <v>0</v>
      </c>
      <c r="AI32" s="86">
        <f t="shared" si="62"/>
        <v>0</v>
      </c>
      <c r="AJ32" s="87">
        <f t="shared" si="62"/>
        <v>0</v>
      </c>
      <c r="AK32" s="86">
        <f t="shared" si="62"/>
        <v>0</v>
      </c>
      <c r="AL32" s="87">
        <f t="shared" si="62"/>
        <v>0</v>
      </c>
      <c r="AM32" s="86">
        <f t="shared" si="62"/>
        <v>0</v>
      </c>
      <c r="AN32" s="87">
        <f t="shared" si="62"/>
        <v>0</v>
      </c>
      <c r="AO32" s="86">
        <f t="shared" si="62"/>
        <v>0</v>
      </c>
      <c r="AP32" s="87">
        <f t="shared" si="62"/>
        <v>0</v>
      </c>
      <c r="AQ32" s="86">
        <f t="shared" si="62"/>
        <v>0</v>
      </c>
      <c r="AR32" s="87">
        <f t="shared" si="62"/>
        <v>0</v>
      </c>
      <c r="AS32" s="86">
        <f t="shared" si="62"/>
        <v>0</v>
      </c>
      <c r="AT32" s="87">
        <f>SUM(AT6:AT31)</f>
        <v>0</v>
      </c>
      <c r="AU32" s="86">
        <f>SUM(AU6:AU31)</f>
        <v>0</v>
      </c>
      <c r="AV32" s="87">
        <f aca="true" t="shared" si="63" ref="AV32:BS32">SUM(AV6:AV31)</f>
        <v>0</v>
      </c>
      <c r="AW32" s="86">
        <f t="shared" si="63"/>
        <v>0</v>
      </c>
      <c r="AX32" s="87">
        <f t="shared" si="63"/>
        <v>0</v>
      </c>
      <c r="AY32" s="87">
        <f t="shared" si="63"/>
        <v>0</v>
      </c>
      <c r="AZ32" s="87">
        <f t="shared" si="63"/>
        <v>0</v>
      </c>
      <c r="BA32" s="86">
        <f t="shared" si="63"/>
        <v>0</v>
      </c>
      <c r="BB32" s="88">
        <f t="shared" si="63"/>
        <v>0</v>
      </c>
      <c r="BC32" s="88">
        <f t="shared" si="63"/>
        <v>0</v>
      </c>
      <c r="BD32" s="87">
        <f t="shared" si="63"/>
        <v>0</v>
      </c>
      <c r="BE32" s="87">
        <f t="shared" si="63"/>
        <v>0</v>
      </c>
      <c r="BF32" s="87">
        <f t="shared" si="63"/>
        <v>0</v>
      </c>
      <c r="BG32" s="87">
        <f t="shared" si="63"/>
        <v>0</v>
      </c>
      <c r="BH32" s="87">
        <f t="shared" si="63"/>
        <v>0</v>
      </c>
      <c r="BI32" s="87">
        <f t="shared" si="63"/>
        <v>0</v>
      </c>
      <c r="BJ32" s="87">
        <f t="shared" si="63"/>
        <v>0</v>
      </c>
      <c r="BK32" s="87">
        <f t="shared" si="63"/>
        <v>0</v>
      </c>
      <c r="BL32" s="87">
        <f t="shared" si="63"/>
        <v>0</v>
      </c>
      <c r="BM32" s="87">
        <f t="shared" si="63"/>
        <v>0</v>
      </c>
      <c r="BN32" s="87">
        <f t="shared" si="63"/>
        <v>0</v>
      </c>
      <c r="BO32" s="87">
        <f t="shared" si="63"/>
        <v>0</v>
      </c>
      <c r="BP32" s="87">
        <f t="shared" si="63"/>
        <v>0</v>
      </c>
      <c r="BQ32" s="87">
        <f t="shared" si="63"/>
        <v>0</v>
      </c>
      <c r="BR32" s="87">
        <f t="shared" si="63"/>
        <v>0</v>
      </c>
      <c r="BS32" s="87">
        <f t="shared" si="63"/>
        <v>0</v>
      </c>
      <c r="BT32" s="87">
        <f aca="true" t="shared" si="64" ref="BT32:CG32">SUM(BT6:BT31)</f>
        <v>0</v>
      </c>
      <c r="BU32" s="87">
        <f t="shared" si="64"/>
        <v>0</v>
      </c>
      <c r="BV32" s="87">
        <f t="shared" si="64"/>
        <v>0</v>
      </c>
      <c r="BW32" s="87">
        <f t="shared" si="64"/>
        <v>0</v>
      </c>
      <c r="BX32" s="87">
        <f t="shared" si="64"/>
        <v>0</v>
      </c>
      <c r="BY32" s="87">
        <f t="shared" si="64"/>
        <v>0</v>
      </c>
      <c r="BZ32" s="87">
        <f t="shared" si="64"/>
        <v>0</v>
      </c>
      <c r="CA32" s="87">
        <f t="shared" si="64"/>
        <v>0</v>
      </c>
      <c r="CB32" s="87">
        <f t="shared" si="64"/>
        <v>0</v>
      </c>
      <c r="CC32" s="87">
        <f t="shared" si="64"/>
        <v>0</v>
      </c>
      <c r="CD32" s="60">
        <f t="shared" si="52"/>
        <v>0</v>
      </c>
      <c r="CE32" s="63">
        <f t="shared" si="53"/>
        <v>0</v>
      </c>
      <c r="CF32" s="87">
        <f t="shared" si="64"/>
        <v>0</v>
      </c>
      <c r="CG32" s="86">
        <f t="shared" si="64"/>
        <v>0</v>
      </c>
      <c r="HV32" s="17"/>
      <c r="HW32" s="483"/>
      <c r="HX32" s="18" t="s">
        <v>105</v>
      </c>
      <c r="HY32" s="18"/>
      <c r="HZ32" s="18"/>
      <c r="IA32" s="18"/>
      <c r="IB32" s="73">
        <v>568569</v>
      </c>
      <c r="IC32" s="636">
        <v>608369</v>
      </c>
      <c r="ID32" s="636">
        <v>647853</v>
      </c>
      <c r="IE32" s="636">
        <v>683485</v>
      </c>
      <c r="IF32" s="636">
        <v>717660</v>
      </c>
      <c r="IG32" s="73">
        <v>749955</v>
      </c>
      <c r="IH32" s="630">
        <v>792628</v>
      </c>
      <c r="II32" s="624">
        <f t="shared" si="59"/>
        <v>0.05690074737817603</v>
      </c>
      <c r="IJ32" s="634">
        <f t="shared" si="60"/>
      </c>
      <c r="IK32" s="73"/>
      <c r="IL32" s="18"/>
      <c r="IM32" s="17"/>
      <c r="IN32" s="18"/>
      <c r="IO32" s="636"/>
    </row>
    <row r="33" spans="1:249" ht="26.25" customHeight="1" thickBot="1">
      <c r="A33" s="89" t="str">
        <f>+$HX$9</f>
        <v>auxilio de movilización</v>
      </c>
      <c r="B33" s="90"/>
      <c r="C33" s="590">
        <f>+IF(B33&gt;B32,0,IF($E$1=2003,$IC$9,IF($E$1=2004,$ID$9,IF($E$1=2005,$IE$9,IF($E$1=2006,$IF$9,IF($E$1=2007,$IG$9,IF($E$1=2008,$IH$9,0))))*B33*$IC$4)))</f>
        <v>0</v>
      </c>
      <c r="D33" s="38">
        <f>+D32/12</f>
        <v>0</v>
      </c>
      <c r="E33" s="38">
        <f>+E32/12</f>
        <v>0</v>
      </c>
      <c r="F33" s="38">
        <f>+F32/10.5</f>
        <v>0</v>
      </c>
      <c r="G33" s="38">
        <f>+G32/10.5</f>
        <v>0</v>
      </c>
      <c r="H33" s="38">
        <f aca="true" t="shared" si="65" ref="H33:Y33">+H32/12</f>
        <v>0</v>
      </c>
      <c r="I33" s="38">
        <f t="shared" si="65"/>
        <v>0</v>
      </c>
      <c r="J33" s="38">
        <f t="shared" si="65"/>
        <v>0</v>
      </c>
      <c r="K33" s="38">
        <f t="shared" si="65"/>
        <v>0</v>
      </c>
      <c r="L33" s="38">
        <f t="shared" si="65"/>
        <v>0</v>
      </c>
      <c r="M33" s="38">
        <f t="shared" si="65"/>
        <v>0</v>
      </c>
      <c r="N33" s="38">
        <f t="shared" si="65"/>
        <v>0</v>
      </c>
      <c r="O33" s="38">
        <f t="shared" si="65"/>
        <v>0</v>
      </c>
      <c r="P33" s="38">
        <f t="shared" si="65"/>
        <v>0</v>
      </c>
      <c r="Q33" s="38">
        <f t="shared" si="65"/>
        <v>0</v>
      </c>
      <c r="R33" s="38">
        <f t="shared" si="65"/>
        <v>0</v>
      </c>
      <c r="S33" s="38">
        <f t="shared" si="65"/>
        <v>0</v>
      </c>
      <c r="T33" s="38">
        <f t="shared" si="65"/>
        <v>0</v>
      </c>
      <c r="U33" s="38">
        <f t="shared" si="65"/>
        <v>0</v>
      </c>
      <c r="V33" s="38">
        <f t="shared" si="65"/>
        <v>0</v>
      </c>
      <c r="W33" s="38">
        <f t="shared" si="65"/>
        <v>0</v>
      </c>
      <c r="X33" s="38">
        <f t="shared" si="65"/>
        <v>0</v>
      </c>
      <c r="Y33" s="38">
        <f t="shared" si="65"/>
        <v>0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38">
        <f>+BE32/12</f>
        <v>0</v>
      </c>
      <c r="BF33" s="7"/>
      <c r="BG33" s="38">
        <f>+BG32/12</f>
        <v>0</v>
      </c>
      <c r="BH33" s="38"/>
      <c r="BI33" s="38">
        <f>+BI32/12</f>
        <v>0</v>
      </c>
      <c r="BJ33" s="38"/>
      <c r="BK33" s="38">
        <f>+BK32/12</f>
        <v>0</v>
      </c>
      <c r="BL33" s="38"/>
      <c r="BM33" s="38">
        <f>+BM32/12</f>
        <v>0</v>
      </c>
      <c r="BN33" s="38"/>
      <c r="BO33" s="38">
        <f>+BO32/12</f>
        <v>0</v>
      </c>
      <c r="BP33" s="38"/>
      <c r="BQ33" s="38">
        <f>+BQ32/12</f>
        <v>0</v>
      </c>
      <c r="BR33" s="38"/>
      <c r="BS33" s="38">
        <f>+BS32/12</f>
        <v>0</v>
      </c>
      <c r="BU33" s="38">
        <f>+BU32/12</f>
        <v>0</v>
      </c>
      <c r="BV33" s="38"/>
      <c r="BW33" s="38">
        <f>+BW32/12</f>
        <v>0</v>
      </c>
      <c r="BX33" s="38"/>
      <c r="BY33" s="38">
        <f>+BY32/12</f>
        <v>0</v>
      </c>
      <c r="BZ33" s="38"/>
      <c r="CA33" s="38">
        <f>+CA32/12</f>
        <v>0</v>
      </c>
      <c r="CB33" s="38"/>
      <c r="CC33" s="38">
        <f>+CC32/12</f>
        <v>0</v>
      </c>
      <c r="CD33" s="38"/>
      <c r="CE33" s="63">
        <f>+CE32/12</f>
        <v>0</v>
      </c>
      <c r="CF33" s="38"/>
      <c r="CG33" s="38">
        <f>+CG32/12</f>
        <v>0</v>
      </c>
      <c r="HV33" s="17"/>
      <c r="HW33" s="483"/>
      <c r="HX33" s="18" t="s">
        <v>106</v>
      </c>
      <c r="HY33" s="18"/>
      <c r="HZ33" s="18"/>
      <c r="IA33" s="18"/>
      <c r="IB33" s="73">
        <v>601429</v>
      </c>
      <c r="IC33" s="636">
        <v>643530</v>
      </c>
      <c r="ID33" s="636">
        <v>685296</v>
      </c>
      <c r="IE33" s="636">
        <v>722988</v>
      </c>
      <c r="IF33" s="636">
        <v>759138</v>
      </c>
      <c r="IG33" s="73">
        <v>793300</v>
      </c>
      <c r="IH33" s="630">
        <v>838439</v>
      </c>
      <c r="II33" s="624">
        <f t="shared" si="59"/>
        <v>0.05690028992814824</v>
      </c>
      <c r="IJ33" s="634">
        <f t="shared" si="60"/>
      </c>
      <c r="IK33" s="73"/>
      <c r="IL33" s="18"/>
      <c r="IM33" s="17"/>
      <c r="IN33" s="18"/>
      <c r="IO33" s="636"/>
    </row>
    <row r="34" spans="1:249" ht="15">
      <c r="A34" s="7"/>
      <c r="B34" s="3"/>
      <c r="C34" s="30"/>
      <c r="D34" s="91"/>
      <c r="E34" s="3"/>
      <c r="F34" s="3"/>
      <c r="G34" s="3"/>
      <c r="H34" s="3"/>
      <c r="I34" s="3"/>
      <c r="J34" s="3"/>
      <c r="K34" s="3">
        <f>+K6/12</f>
        <v>0</v>
      </c>
      <c r="L34" s="3"/>
      <c r="M34" s="3"/>
      <c r="N34" s="3"/>
      <c r="O34" s="3"/>
      <c r="P34" s="3"/>
      <c r="Q34" s="3"/>
      <c r="R34" s="3"/>
      <c r="S34" s="3">
        <f>+S6/12</f>
        <v>0</v>
      </c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HV34" s="17"/>
      <c r="HW34" s="483"/>
      <c r="HX34" s="18" t="s">
        <v>107</v>
      </c>
      <c r="HY34" s="18"/>
      <c r="HZ34" s="18"/>
      <c r="IA34" s="18"/>
      <c r="IB34" s="73">
        <v>683480</v>
      </c>
      <c r="IC34" s="636">
        <v>727292</v>
      </c>
      <c r="ID34" s="636">
        <v>766930</v>
      </c>
      <c r="IE34" s="636">
        <v>809112</v>
      </c>
      <c r="IF34" s="636">
        <v>849568</v>
      </c>
      <c r="IG34" s="73">
        <v>887799</v>
      </c>
      <c r="IH34" s="630">
        <v>938315</v>
      </c>
      <c r="II34" s="624">
        <f t="shared" si="59"/>
        <v>0.056900266839678804</v>
      </c>
      <c r="IJ34" s="634">
        <f t="shared" si="60"/>
      </c>
      <c r="IK34" s="73"/>
      <c r="IL34" s="18"/>
      <c r="IM34" s="17"/>
      <c r="IN34" s="18"/>
      <c r="IO34" s="636"/>
    </row>
    <row r="35" spans="1:249" ht="12.75">
      <c r="A35" s="7"/>
      <c r="B35" s="3"/>
      <c r="C35" s="3"/>
      <c r="D35" s="3"/>
      <c r="E35" s="3"/>
      <c r="F35" s="92"/>
      <c r="G35" s="9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f>+K6/12</f>
        <v>0</v>
      </c>
      <c r="T35" s="3"/>
      <c r="U35" s="3"/>
      <c r="V35" s="3"/>
      <c r="W35" s="3"/>
      <c r="X35" s="3"/>
      <c r="Y35" s="3"/>
      <c r="Z35" s="3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HV35" s="17"/>
      <c r="HW35" s="483"/>
      <c r="HX35" s="18" t="s">
        <v>109</v>
      </c>
      <c r="HY35" s="18"/>
      <c r="HZ35" s="18"/>
      <c r="IA35" s="18"/>
      <c r="IB35" s="73">
        <v>752391</v>
      </c>
      <c r="IC35" s="636">
        <v>799416</v>
      </c>
      <c r="ID35" s="636">
        <v>842425</v>
      </c>
      <c r="IE35" s="636">
        <v>888759</v>
      </c>
      <c r="IF35" s="636">
        <v>933197</v>
      </c>
      <c r="IG35" s="73">
        <v>975191</v>
      </c>
      <c r="IH35" s="630">
        <v>1030680</v>
      </c>
      <c r="II35" s="624">
        <f t="shared" si="59"/>
        <v>0.056900648180715364</v>
      </c>
      <c r="IJ35" s="634">
        <f t="shared" si="60"/>
      </c>
      <c r="IK35" s="73"/>
      <c r="IL35" s="18"/>
      <c r="IM35" s="17"/>
      <c r="IN35" s="18"/>
      <c r="IO35" s="636"/>
    </row>
    <row r="36" spans="1:249" ht="12.75">
      <c r="A36" s="94" t="str">
        <f>+$A$2</f>
        <v>MINISTERIO DE EDUCACION </v>
      </c>
      <c r="B36" s="3"/>
      <c r="C36" s="3"/>
      <c r="D36" s="21" t="str">
        <f>+$D$2</f>
        <v>ENTIDAD TERRITORIAL:</v>
      </c>
      <c r="E36" s="3"/>
      <c r="F36" s="22" t="str">
        <f>+$F$2</f>
        <v>Morro Pelao</v>
      </c>
      <c r="G36" s="3"/>
      <c r="H36" s="95" t="str">
        <f>+D1</f>
        <v>VIGENCIA:</v>
      </c>
      <c r="I36" s="22">
        <f>+E1</f>
        <v>2008</v>
      </c>
      <c r="J36" s="21" t="str">
        <f>+$D$2</f>
        <v>ENTIDAD TERRITORIAL:</v>
      </c>
      <c r="K36" s="3"/>
      <c r="L36" s="22" t="str">
        <f>+$F$2</f>
        <v>Morro Pelao</v>
      </c>
      <c r="M36" s="94"/>
      <c r="N36" s="21" t="str">
        <f>+D1</f>
        <v>VIGENCIA:</v>
      </c>
      <c r="O36" s="22">
        <f>+E1</f>
        <v>2008</v>
      </c>
      <c r="P36" s="21" t="str">
        <f>+$D$2</f>
        <v>ENTIDAD TERRITORIAL:</v>
      </c>
      <c r="Q36" s="3"/>
      <c r="R36" s="22" t="str">
        <f>+$F$2</f>
        <v>Morro Pelao</v>
      </c>
      <c r="S36" s="96"/>
      <c r="T36" s="21" t="str">
        <f>+D1</f>
        <v>VIGENCIA:</v>
      </c>
      <c r="U36" s="22">
        <f>+E1</f>
        <v>2008</v>
      </c>
      <c r="V36" s="21">
        <f>+G1</f>
        <v>0</v>
      </c>
      <c r="W36" s="3"/>
      <c r="X36" s="3"/>
      <c r="Y36" s="3"/>
      <c r="Z36" s="21" t="str">
        <f>+$D$2</f>
        <v>ENTIDAD TERRITORIAL:</v>
      </c>
      <c r="AA36" s="3"/>
      <c r="AB36" s="22" t="str">
        <f>+$F$2</f>
        <v>Morro Pelao</v>
      </c>
      <c r="AC36" s="7"/>
      <c r="AD36" s="21" t="str">
        <f>+D1</f>
        <v>VIGENCIA:</v>
      </c>
      <c r="AE36" s="22">
        <f>+E1</f>
        <v>2008</v>
      </c>
      <c r="AF36" s="21">
        <f>+G1</f>
        <v>0</v>
      </c>
      <c r="AG36" s="21" t="str">
        <f>+$D$2</f>
        <v>ENTIDAD TERRITORIAL:</v>
      </c>
      <c r="AH36" s="22" t="str">
        <f>+$F$2</f>
        <v>Morro Pelao</v>
      </c>
      <c r="AJ36" s="7"/>
      <c r="AK36" s="21"/>
      <c r="AL36" s="22"/>
      <c r="AM36" s="21"/>
      <c r="AN36" s="7"/>
      <c r="AO36" s="7"/>
      <c r="AP36" s="7"/>
      <c r="AQ36" s="7"/>
      <c r="AR36" s="7"/>
      <c r="AS36" s="7"/>
      <c r="AT36" s="7"/>
      <c r="AU36" s="7"/>
      <c r="AV36" s="21"/>
      <c r="AW36" s="3"/>
      <c r="AX36" s="21"/>
      <c r="AY36" s="7"/>
      <c r="AZ36" s="7"/>
      <c r="BA36" s="7"/>
      <c r="BB36" s="7"/>
      <c r="BC36" s="7"/>
      <c r="BD36" s="7"/>
      <c r="BE36" s="7"/>
      <c r="BF36" s="7"/>
      <c r="BG36" s="21"/>
      <c r="BH36" s="3"/>
      <c r="BI36" s="21"/>
      <c r="BJ36" s="7"/>
      <c r="BK36" s="7"/>
      <c r="BL36" s="7"/>
      <c r="BM36" s="7"/>
      <c r="BN36" s="7"/>
      <c r="BO36" s="7"/>
      <c r="BP36" s="7"/>
      <c r="BQ36" s="21"/>
      <c r="BR36" s="7"/>
      <c r="BS36" s="7"/>
      <c r="BT36" s="7"/>
      <c r="BU36" s="7"/>
      <c r="BV36" s="7"/>
      <c r="BW36" s="7"/>
      <c r="BX36" s="7"/>
      <c r="HV36" s="17"/>
      <c r="HW36" s="483"/>
      <c r="HX36" s="18" t="s">
        <v>110</v>
      </c>
      <c r="HY36" s="18"/>
      <c r="HZ36" s="18"/>
      <c r="IA36" s="18"/>
      <c r="IB36" s="73">
        <v>834991</v>
      </c>
      <c r="IC36" s="636">
        <v>886176</v>
      </c>
      <c r="ID36" s="636">
        <v>933232</v>
      </c>
      <c r="IE36" s="636">
        <v>984560</v>
      </c>
      <c r="IF36" s="73">
        <v>1033788</v>
      </c>
      <c r="IG36" s="73">
        <v>1080309</v>
      </c>
      <c r="IH36" s="630">
        <v>1141779</v>
      </c>
      <c r="II36" s="624">
        <f t="shared" si="59"/>
        <v>0.056900386833767004</v>
      </c>
      <c r="IJ36" s="634">
        <f t="shared" si="60"/>
      </c>
      <c r="IK36" s="73"/>
      <c r="IL36" s="18"/>
      <c r="IM36" s="17"/>
      <c r="IN36" s="18"/>
      <c r="IO36" s="636"/>
    </row>
    <row r="37" spans="1:249" ht="12.75">
      <c r="A37" s="7" t="s">
        <v>271</v>
      </c>
      <c r="B37" s="3"/>
      <c r="C37" s="3"/>
      <c r="D37" s="6" t="s">
        <v>193</v>
      </c>
      <c r="E37" s="3"/>
      <c r="F37" s="3"/>
      <c r="G37" s="3"/>
      <c r="H37" s="3"/>
      <c r="I37" s="3"/>
      <c r="J37" s="6" t="s">
        <v>193</v>
      </c>
      <c r="K37" s="3"/>
      <c r="L37" s="3"/>
      <c r="M37" s="7"/>
      <c r="N37" s="3"/>
      <c r="O37" s="3"/>
      <c r="P37" s="6" t="s">
        <v>193</v>
      </c>
      <c r="Q37" s="3"/>
      <c r="R37" s="3"/>
      <c r="S37" s="3"/>
      <c r="T37" s="3"/>
      <c r="U37" s="3"/>
      <c r="V37" s="3"/>
      <c r="W37" s="3"/>
      <c r="X37" s="7"/>
      <c r="Y37" s="7"/>
      <c r="Z37" s="6" t="s">
        <v>201</v>
      </c>
      <c r="AA37" s="3"/>
      <c r="AB37" s="3"/>
      <c r="AC37" s="7"/>
      <c r="AD37" s="7"/>
      <c r="AE37" s="7"/>
      <c r="AF37" s="7"/>
      <c r="AG37" s="6" t="s">
        <v>193</v>
      </c>
      <c r="AH37" s="3"/>
      <c r="AI37" s="3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6"/>
      <c r="AW37" s="3"/>
      <c r="AX37" s="3"/>
      <c r="AY37" s="7"/>
      <c r="AZ37" s="7"/>
      <c r="BA37" s="7"/>
      <c r="BB37" s="7"/>
      <c r="BC37" s="7"/>
      <c r="BD37" s="7"/>
      <c r="BE37" s="7"/>
      <c r="BF37" s="7"/>
      <c r="BG37" s="6"/>
      <c r="BH37" s="3"/>
      <c r="BI37" s="3"/>
      <c r="BJ37" s="7"/>
      <c r="BK37" s="7"/>
      <c r="BL37" s="7"/>
      <c r="BM37" s="7"/>
      <c r="BN37" s="7"/>
      <c r="BO37" s="7"/>
      <c r="BP37" s="7"/>
      <c r="BQ37" s="6"/>
      <c r="BR37" s="7"/>
      <c r="BS37" s="7"/>
      <c r="BT37" s="7"/>
      <c r="BU37" s="7"/>
      <c r="BV37" s="7"/>
      <c r="BW37" s="7"/>
      <c r="BX37" s="7"/>
      <c r="HV37" s="17"/>
      <c r="HW37" s="483"/>
      <c r="HX37" s="18" t="s">
        <v>111</v>
      </c>
      <c r="HY37" s="18"/>
      <c r="HZ37" s="18"/>
      <c r="IA37" s="18"/>
      <c r="IB37" s="73">
        <v>915290</v>
      </c>
      <c r="IC37" s="636">
        <v>970574</v>
      </c>
      <c r="ID37" s="636">
        <v>1021821</v>
      </c>
      <c r="IE37" s="636">
        <v>1078022</v>
      </c>
      <c r="IF37" s="73">
        <v>1131924</v>
      </c>
      <c r="IG37" s="73">
        <v>1182861</v>
      </c>
      <c r="IH37" s="630">
        <v>1250166</v>
      </c>
      <c r="II37" s="624">
        <f t="shared" si="59"/>
        <v>0.05690017677478588</v>
      </c>
      <c r="IJ37" s="634">
        <f t="shared" si="60"/>
      </c>
      <c r="IK37" s="73"/>
      <c r="IL37" s="18"/>
      <c r="IM37" s="17"/>
      <c r="IN37" s="18"/>
      <c r="IO37" s="636"/>
    </row>
    <row r="38" spans="1:249" ht="12.75">
      <c r="A38" s="7"/>
      <c r="B38" s="3"/>
      <c r="C38" s="3"/>
      <c r="D38" s="8" t="str">
        <f>+$A$4</f>
        <v>FINANCIADA CON RECURSOS DEL Sistema General de Participaciones </v>
      </c>
      <c r="E38" s="3"/>
      <c r="F38" s="3"/>
      <c r="G38" s="3"/>
      <c r="H38" s="3"/>
      <c r="I38" s="3"/>
      <c r="J38" s="8" t="str">
        <f>+$A$4</f>
        <v>FINANCIADA CON RECURSOS DEL Sistema General de Participaciones </v>
      </c>
      <c r="K38" s="3"/>
      <c r="L38" s="3"/>
      <c r="M38" s="7"/>
      <c r="N38" s="3"/>
      <c r="O38" s="3"/>
      <c r="P38" s="8" t="str">
        <f>+$A$4</f>
        <v>FINANCIADA CON RECURSOS DEL Sistema General de Participaciones </v>
      </c>
      <c r="Q38" s="3"/>
      <c r="R38" s="3"/>
      <c r="S38" s="3"/>
      <c r="T38" s="3"/>
      <c r="U38" s="3"/>
      <c r="V38" s="3"/>
      <c r="W38" s="3"/>
      <c r="X38" s="7"/>
      <c r="Y38" s="7"/>
      <c r="Z38" s="8" t="str">
        <f>+$A$4</f>
        <v>FINANCIADA CON RECURSOS DEL Sistema General de Participaciones </v>
      </c>
      <c r="AA38" s="3"/>
      <c r="AB38" s="3"/>
      <c r="AC38" s="7"/>
      <c r="AD38" s="7"/>
      <c r="AE38" s="7"/>
      <c r="AF38" s="7"/>
      <c r="AG38" s="8" t="str">
        <f>+$A$4</f>
        <v>FINANCIADA CON RECURSOS DEL Sistema General de Participaciones </v>
      </c>
      <c r="AH38" s="3"/>
      <c r="AI38" s="3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8"/>
      <c r="AW38" s="3"/>
      <c r="AX38" s="3"/>
      <c r="AY38" s="7"/>
      <c r="AZ38" s="7"/>
      <c r="BA38" s="7"/>
      <c r="BB38" s="7"/>
      <c r="BC38" s="7"/>
      <c r="BD38" s="7"/>
      <c r="BE38" s="7"/>
      <c r="BF38" s="7"/>
      <c r="BG38" s="8"/>
      <c r="BH38" s="3"/>
      <c r="BI38" s="3"/>
      <c r="BJ38" s="7"/>
      <c r="BK38" s="7"/>
      <c r="BL38" s="7"/>
      <c r="BM38" s="7"/>
      <c r="BN38" s="7"/>
      <c r="BO38" s="7"/>
      <c r="BP38" s="7"/>
      <c r="BQ38" s="8"/>
      <c r="BR38" s="7"/>
      <c r="BS38" s="7"/>
      <c r="BT38" s="7"/>
      <c r="BU38" s="7"/>
      <c r="BV38" s="7"/>
      <c r="BW38" s="7"/>
      <c r="BX38" s="7"/>
      <c r="HV38" s="17"/>
      <c r="HW38" s="483"/>
      <c r="HX38" s="18" t="s">
        <v>112</v>
      </c>
      <c r="HY38" s="18"/>
      <c r="HZ38" s="18"/>
      <c r="IA38" s="18"/>
      <c r="IB38" s="73">
        <v>1047409</v>
      </c>
      <c r="IC38" s="636">
        <v>1108997</v>
      </c>
      <c r="ID38" s="636">
        <v>1166776</v>
      </c>
      <c r="IE38" s="636">
        <v>1230949</v>
      </c>
      <c r="IF38" s="73">
        <v>1292497</v>
      </c>
      <c r="IG38" s="73">
        <v>1350660</v>
      </c>
      <c r="IH38" s="630">
        <v>1427513</v>
      </c>
      <c r="II38" s="624">
        <f t="shared" si="59"/>
        <v>0.05690033020893489</v>
      </c>
      <c r="IJ38" s="634">
        <f t="shared" si="60"/>
      </c>
      <c r="IK38" s="73"/>
      <c r="IL38" s="18"/>
      <c r="IM38" s="17"/>
      <c r="IN38" s="18"/>
      <c r="IO38" s="18"/>
    </row>
    <row r="39" spans="1:249" ht="12.75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HV39" s="17"/>
      <c r="HW39" s="483"/>
      <c r="HX39" s="18" t="s">
        <v>113</v>
      </c>
      <c r="HY39" s="18"/>
      <c r="HZ39" s="18"/>
      <c r="IA39" s="18"/>
      <c r="IB39" s="73">
        <v>1250450</v>
      </c>
      <c r="IC39" s="636">
        <v>1320976</v>
      </c>
      <c r="ID39" s="636">
        <v>1387950</v>
      </c>
      <c r="IE39" s="636">
        <v>1464288</v>
      </c>
      <c r="IF39" s="73">
        <v>1537503</v>
      </c>
      <c r="IG39" s="73">
        <v>1606691</v>
      </c>
      <c r="IH39" s="630">
        <v>1698112</v>
      </c>
      <c r="II39" s="624">
        <f t="shared" si="59"/>
        <v>0.05690017557825369</v>
      </c>
      <c r="IJ39" s="634">
        <f t="shared" si="60"/>
      </c>
      <c r="IK39" s="73"/>
      <c r="IL39" s="18"/>
      <c r="IM39" s="17"/>
      <c r="IN39" s="18"/>
      <c r="IO39" s="18"/>
    </row>
    <row r="40" spans="1:249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7"/>
      <c r="P40" s="97"/>
      <c r="Q40" s="97"/>
      <c r="R40" s="97"/>
      <c r="S40" s="97"/>
      <c r="T40" s="97"/>
      <c r="U40" s="97"/>
      <c r="V40" s="97"/>
      <c r="W40" s="97"/>
      <c r="X40" s="98"/>
      <c r="AK40" s="2">
        <v>0.35</v>
      </c>
      <c r="AL40" s="2"/>
      <c r="AM40" s="2">
        <v>0.3</v>
      </c>
      <c r="AN40" s="2"/>
      <c r="AO40" s="2">
        <v>0.25</v>
      </c>
      <c r="AP40" s="2"/>
      <c r="AQ40" s="2">
        <v>0.2</v>
      </c>
      <c r="AR40" s="2"/>
      <c r="AS40" s="2">
        <v>0.1</v>
      </c>
      <c r="AT40" s="2"/>
      <c r="AU40" s="2"/>
      <c r="AV40" s="2"/>
      <c r="AW40" s="2"/>
      <c r="AX40" s="2"/>
      <c r="AY40" s="2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HV40" s="17"/>
      <c r="HW40" s="483"/>
      <c r="HX40" s="18" t="s">
        <v>114</v>
      </c>
      <c r="HY40" s="18"/>
      <c r="HZ40" s="18"/>
      <c r="IA40" s="18"/>
      <c r="IB40" s="73">
        <v>1388892</v>
      </c>
      <c r="IC40" s="636">
        <v>1463754</v>
      </c>
      <c r="ID40" s="636">
        <v>1536357</v>
      </c>
      <c r="IE40" s="636">
        <v>1620857</v>
      </c>
      <c r="IF40" s="73">
        <v>1701900</v>
      </c>
      <c r="IG40" s="73">
        <v>1778486</v>
      </c>
      <c r="IH40" s="630">
        <v>1879682</v>
      </c>
      <c r="II40" s="624">
        <f t="shared" si="59"/>
        <v>0.05690008242966208</v>
      </c>
      <c r="IJ40" s="634">
        <f t="shared" si="60"/>
      </c>
      <c r="IK40" s="73"/>
      <c r="IL40" s="18"/>
      <c r="IM40" s="17"/>
      <c r="IN40" s="18"/>
      <c r="IO40" s="18"/>
    </row>
    <row r="41" spans="1:249" ht="126" customHeight="1" thickBot="1">
      <c r="A41" s="99" t="s">
        <v>312</v>
      </c>
      <c r="B41" s="100" t="s">
        <v>132</v>
      </c>
      <c r="C41" s="101" t="s">
        <v>186</v>
      </c>
      <c r="D41" s="101" t="s">
        <v>179</v>
      </c>
      <c r="E41" s="101" t="s">
        <v>174</v>
      </c>
      <c r="F41" s="488" t="s">
        <v>175</v>
      </c>
      <c r="G41" s="101" t="s">
        <v>176</v>
      </c>
      <c r="H41" s="482" t="s">
        <v>85</v>
      </c>
      <c r="I41" s="101" t="s">
        <v>133</v>
      </c>
      <c r="J41" s="101" t="s">
        <v>88</v>
      </c>
      <c r="K41" s="101" t="s">
        <v>28</v>
      </c>
      <c r="L41" s="101" t="s">
        <v>89</v>
      </c>
      <c r="M41" s="101" t="s">
        <v>90</v>
      </c>
      <c r="N41" s="101" t="s">
        <v>134</v>
      </c>
      <c r="O41" s="101" t="s">
        <v>92</v>
      </c>
      <c r="P41" s="101" t="s">
        <v>135</v>
      </c>
      <c r="Q41" s="101" t="s">
        <v>136</v>
      </c>
      <c r="R41" s="101" t="s">
        <v>95</v>
      </c>
      <c r="S41" s="101" t="s">
        <v>171</v>
      </c>
      <c r="T41" s="101" t="s">
        <v>200</v>
      </c>
      <c r="U41" s="101" t="s">
        <v>172</v>
      </c>
      <c r="V41" s="102" t="s">
        <v>314</v>
      </c>
      <c r="W41" s="101" t="s">
        <v>170</v>
      </c>
      <c r="X41" s="101" t="s">
        <v>137</v>
      </c>
      <c r="Y41" s="494" t="s">
        <v>330</v>
      </c>
      <c r="Z41" s="497" t="s">
        <v>329</v>
      </c>
      <c r="AA41" s="100" t="s">
        <v>354</v>
      </c>
      <c r="AB41" s="496" t="s">
        <v>353</v>
      </c>
      <c r="AC41" s="100" t="s">
        <v>352</v>
      </c>
      <c r="AD41" s="496" t="s">
        <v>351</v>
      </c>
      <c r="AE41" s="100" t="s">
        <v>355</v>
      </c>
      <c r="AF41" s="496" t="s">
        <v>356</v>
      </c>
      <c r="AG41" s="100" t="s">
        <v>357</v>
      </c>
      <c r="AH41" s="496" t="s">
        <v>359</v>
      </c>
      <c r="AI41" s="100" t="s">
        <v>360</v>
      </c>
      <c r="AJ41" s="496" t="s">
        <v>361</v>
      </c>
      <c r="AK41" s="100" t="s">
        <v>362</v>
      </c>
      <c r="AL41" s="496" t="s">
        <v>358</v>
      </c>
      <c r="AM41" s="100" t="s">
        <v>363</v>
      </c>
      <c r="AN41" s="496" t="s">
        <v>364</v>
      </c>
      <c r="AO41" s="100" t="s">
        <v>367</v>
      </c>
      <c r="AP41" s="496" t="s">
        <v>368</v>
      </c>
      <c r="AQ41" s="100" t="s">
        <v>365</v>
      </c>
      <c r="AR41" s="496" t="s">
        <v>366</v>
      </c>
      <c r="AS41" s="100" t="s">
        <v>369</v>
      </c>
      <c r="AT41" s="496" t="s">
        <v>370</v>
      </c>
      <c r="AU41" s="12" t="s">
        <v>372</v>
      </c>
      <c r="AV41" s="103" t="s">
        <v>147</v>
      </c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7"/>
      <c r="BU41" s="7"/>
      <c r="BV41" s="7"/>
      <c r="BW41" s="7"/>
      <c r="BX41" s="7"/>
      <c r="HV41" s="17"/>
      <c r="HW41" s="483"/>
      <c r="HX41" s="18" t="s">
        <v>115</v>
      </c>
      <c r="HY41" s="18"/>
      <c r="HZ41" s="18"/>
      <c r="IA41" s="18"/>
      <c r="IB41" s="73">
        <v>1586175</v>
      </c>
      <c r="IC41" s="636">
        <v>1668815</v>
      </c>
      <c r="ID41" s="636">
        <v>1749753</v>
      </c>
      <c r="IE41" s="636">
        <v>1845990</v>
      </c>
      <c r="IF41" s="73">
        <v>1938290</v>
      </c>
      <c r="IG41" s="73">
        <v>2025514</v>
      </c>
      <c r="IH41" s="630">
        <v>2140766</v>
      </c>
      <c r="II41" s="624">
        <f t="shared" si="59"/>
        <v>0.05690012510404766</v>
      </c>
      <c r="IJ41" s="634">
        <f t="shared" si="60"/>
      </c>
      <c r="IK41" s="73"/>
      <c r="IL41" s="18"/>
      <c r="IM41" s="17"/>
      <c r="IN41" s="18"/>
      <c r="IO41" s="18"/>
    </row>
    <row r="42" spans="1:249" ht="15.75">
      <c r="A42" s="105" t="s">
        <v>187</v>
      </c>
      <c r="B42" s="69"/>
      <c r="C42" s="45">
        <f aca="true" t="shared" si="66" ref="C42:C61">+IF($E$1=2004,ID47,IF($E$1=2005,IE47,IF($E$1=2006,IF47,IF($E$1=2007,IG47,IF($E$1=2008,IH47,IF($E$1=2009,II47,0))))))</f>
        <v>804993</v>
      </c>
      <c r="D42" s="45">
        <f aca="true" t="shared" si="67" ref="D42:D61">+B42*C42*$IC$3</f>
        <v>0</v>
      </c>
      <c r="E42" s="46">
        <f aca="true" t="shared" si="68" ref="E42:E61">+IF(B42&lt;AU42,"inconsist",AV42)</f>
        <v>0</v>
      </c>
      <c r="F42" s="47">
        <f aca="true" t="shared" si="69" ref="F42:F61">(IF($E$1=2004,IF(C42&lt;=$ID$6,$ID$7,0),IF($E$1=2005,IF(C42&lt;=$IE$6,$IE$7,0),IF($E$1=2006,IF(C42&lt;=$IF$6,$IF$7,0),IF($E$1=2007,IF(C42&lt;=$IG$6,$IG$7,0),IF($E$1=2008,IF(C42&lt;=$IH$6,$IH$7,0)))))))*B42*$IC$4</f>
        <v>0</v>
      </c>
      <c r="G42" s="45">
        <f aca="true" t="shared" si="70" ref="G42:G61">(IF($E$1=2004,IF(C42&lt;=2*$ID$5,$ID$10,0),IF($E$1=2005,IF(C42&lt;=2*$IE$5,$IE$10,0),IF($E$1=2006,IF(C42&lt;=2*$IF$5,$IF$10,0),IF($E$1=2007,IF(C42&lt;=2*$IG$5,$IG$10,0),IF($E$1=2008,IF(C42&lt;=2*$IH$5,$IH$10,0),IF($E$1=2009,IF(C42&lt;=2*$II$5,$II$10,0))))))))*B42*$IC$4</f>
        <v>0</v>
      </c>
      <c r="H42" s="480">
        <f aca="true" t="shared" si="71" ref="H42:H61">(SUM(D42:E42)+((F42+G42)*$IC$3/$IC$4))/$ID$3</f>
        <v>0</v>
      </c>
      <c r="I42" s="106">
        <f aca="true" t="shared" si="72" ref="I42:I61">((D42+E42)+((F42+G42)*$IC$3/$IC$4)+H42)/$IC$3</f>
        <v>0</v>
      </c>
      <c r="J42" s="107">
        <f>SUM(D42:I42)</f>
        <v>0</v>
      </c>
      <c r="K42" s="45">
        <f aca="true" t="shared" si="73" ref="K42:K61">(SUM(D42:H42))*$L$1</f>
        <v>0</v>
      </c>
      <c r="L42" s="45">
        <f aca="true" t="shared" si="74" ref="L42:L61">(SUM(D42:H42))*$M$1</f>
        <v>0</v>
      </c>
      <c r="M42" s="45">
        <f aca="true" t="shared" si="75" ref="M42:M61">(SUM(D42:H42))*$N$1</f>
        <v>0</v>
      </c>
      <c r="N42" s="45">
        <f aca="true" t="shared" si="76" ref="N42:N61">(SUM(D42:H42))*$O$1</f>
        <v>0</v>
      </c>
      <c r="O42" s="45">
        <f aca="true" t="shared" si="77" ref="O42:O61">(SUM(D42:H42))*$M$1</f>
        <v>0</v>
      </c>
      <c r="P42" s="58">
        <f>SUM(K42:O42)</f>
        <v>0</v>
      </c>
      <c r="Q42" s="108">
        <f aca="true" t="shared" si="78" ref="Q42:Q61">IF($E$1=2004,IF(C42&lt;=2*$ID$5,$ID$12,0),IF($E$1=2005,IF(C42&lt;=2*$IE$5,$IE$12,0),IF($E$1=2006,IF(C42&lt;=2*$IF$5,$IF$12,0),IF($E$1=2007,IF(C42&lt;=2*$IG$5,$IG$12,0),IF($E$1=2008,IF(C42&lt;=2*$IH$5,$IH$12,0),IF($E$1=2009,IF(C42&lt;=2*$II$5,$II$12,0)))))))*B42</f>
        <v>0</v>
      </c>
      <c r="R42" s="45">
        <f aca="true" t="shared" si="79" ref="R42:R61">SUM(D42:I42)*$S$1</f>
        <v>0</v>
      </c>
      <c r="S42" s="45">
        <f aca="true" t="shared" si="80" ref="S42:S61">+SUM(D42:E42)*$T$1</f>
        <v>0</v>
      </c>
      <c r="T42" s="109">
        <f>SUM(R42:S42)</f>
        <v>0</v>
      </c>
      <c r="U42" s="109">
        <f>+J42+P42+Q42+T42</f>
        <v>0</v>
      </c>
      <c r="V42" s="110">
        <f aca="true" t="shared" si="81" ref="V42:V61">IF($E$1=2004,(D42+E42)*$ID$75,IF($E$1=2005,(D42+E42)*$ID$76,IF($E$1=2006,(D42+E42)*$ID$77,IF($E$1=2007,(D42+E42)*$ID$78,IF($E$1=2008,(D42+E42)*$ID$79,0)))))</f>
        <v>0</v>
      </c>
      <c r="W42" s="45">
        <f>+T42+V42</f>
        <v>0</v>
      </c>
      <c r="X42" s="45">
        <f>+U42+V42</f>
        <v>0</v>
      </c>
      <c r="Y42" s="172"/>
      <c r="Z42" s="499">
        <f aca="true" t="shared" si="82" ref="Z42:Z61">+Y42*C42</f>
        <v>0</v>
      </c>
      <c r="AA42" s="508"/>
      <c r="AB42" s="502">
        <f aca="true" t="shared" si="83" ref="AB42:AB61">+AA42*C42*$AA$1*$IC$3</f>
        <v>0</v>
      </c>
      <c r="AC42" s="508"/>
      <c r="AD42" s="503">
        <f aca="true" t="shared" si="84" ref="AD42:AD61">+AC42*C42*$AC$1*$IC$3</f>
        <v>0</v>
      </c>
      <c r="AE42" s="508"/>
      <c r="AF42" s="503">
        <f aca="true" t="shared" si="85" ref="AF42:AF61">+AE42*C42*$AD$1*$IC$3</f>
        <v>0</v>
      </c>
      <c r="AG42" s="508"/>
      <c r="AH42" s="503">
        <f aca="true" t="shared" si="86" ref="AH42:AH61">+AG42*C42*$AE$1*$IC$3</f>
        <v>0</v>
      </c>
      <c r="AI42" s="508"/>
      <c r="AJ42" s="503">
        <f aca="true" t="shared" si="87" ref="AJ42:AJ61">+AI42*C42*$AF$1*$IC$3</f>
        <v>0</v>
      </c>
      <c r="AK42" s="508"/>
      <c r="AL42" s="503">
        <f aca="true" t="shared" si="88" ref="AL42:AL61">+AK42*C42*$AG$1*$IC$3</f>
        <v>0</v>
      </c>
      <c r="AM42" s="508"/>
      <c r="AN42" s="506">
        <f aca="true" t="shared" si="89" ref="AN42:AN61">+AM42*C42*$AH$1*$IC$3</f>
        <v>0</v>
      </c>
      <c r="AO42" s="508"/>
      <c r="AP42" s="116">
        <f aca="true" t="shared" si="90" ref="AP42:AP61">+AO42*C42*$AI$1*$IC$3</f>
        <v>0</v>
      </c>
      <c r="AQ42" s="508"/>
      <c r="AR42" s="115">
        <f aca="true" t="shared" si="91" ref="AR42:AR61">+AQ42*C42*$AJ$1*$IC$3</f>
        <v>0</v>
      </c>
      <c r="AS42" s="508"/>
      <c r="AT42" s="115">
        <f aca="true" t="shared" si="92" ref="AT42:AT61">+AS42*C42*$AM$1*$IC$3</f>
        <v>0</v>
      </c>
      <c r="AU42" s="505">
        <f aca="true" t="shared" si="93" ref="AU42:AU61">+Y42+AA42+AC42+AE42+AG42+AI42+AK42+AM42+AO42+AQ42+AS42</f>
        <v>0</v>
      </c>
      <c r="AV42" s="505">
        <f aca="true" t="shared" si="94" ref="AV42:AV61">Z42+AB42+AD42+AF42+AH42+AJ42+AL42+AN42+AP42+AR42+AT42</f>
        <v>0</v>
      </c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HV42" s="17"/>
      <c r="HW42" s="483"/>
      <c r="HX42" s="18" t="s">
        <v>143</v>
      </c>
      <c r="HY42" s="18"/>
      <c r="HZ42" s="18"/>
      <c r="IA42" s="18"/>
      <c r="IB42" s="73">
        <v>345353</v>
      </c>
      <c r="IC42" s="636">
        <v>370564</v>
      </c>
      <c r="ID42" s="636">
        <v>394618</v>
      </c>
      <c r="IE42" s="636">
        <v>416317</v>
      </c>
      <c r="IF42" s="636">
        <v>437133</v>
      </c>
      <c r="IG42" s="73">
        <v>456804</v>
      </c>
      <c r="IH42" s="630">
        <v>482796.14759999997</v>
      </c>
      <c r="II42" s="624">
        <f t="shared" si="59"/>
        <v>0.05689999999999993</v>
      </c>
      <c r="IJ42" s="638"/>
      <c r="IK42" s="73"/>
      <c r="IL42" s="18"/>
      <c r="IM42" s="17"/>
      <c r="IN42" s="18"/>
      <c r="IO42" s="18"/>
    </row>
    <row r="43" spans="1:249" ht="15.75">
      <c r="A43" s="111" t="s">
        <v>188</v>
      </c>
      <c r="B43" s="69"/>
      <c r="C43" s="45">
        <f t="shared" si="66"/>
        <v>1056216</v>
      </c>
      <c r="D43" s="48">
        <f t="shared" si="67"/>
        <v>0</v>
      </c>
      <c r="E43" s="46">
        <f t="shared" si="68"/>
        <v>0</v>
      </c>
      <c r="F43" s="47">
        <f t="shared" si="69"/>
        <v>0</v>
      </c>
      <c r="G43" s="45">
        <f t="shared" si="70"/>
        <v>0</v>
      </c>
      <c r="H43" s="480">
        <f t="shared" si="71"/>
        <v>0</v>
      </c>
      <c r="I43" s="106">
        <f t="shared" si="72"/>
        <v>0</v>
      </c>
      <c r="J43" s="112">
        <f>SUM(D43:I43)</f>
        <v>0</v>
      </c>
      <c r="K43" s="48">
        <f t="shared" si="73"/>
        <v>0</v>
      </c>
      <c r="L43" s="48">
        <f t="shared" si="74"/>
        <v>0</v>
      </c>
      <c r="M43" s="48">
        <f t="shared" si="75"/>
        <v>0</v>
      </c>
      <c r="N43" s="48">
        <f t="shared" si="76"/>
        <v>0</v>
      </c>
      <c r="O43" s="45">
        <f t="shared" si="77"/>
        <v>0</v>
      </c>
      <c r="P43" s="71">
        <f>SUM(K43:O43)</f>
        <v>0</v>
      </c>
      <c r="Q43" s="108">
        <f t="shared" si="78"/>
        <v>0</v>
      </c>
      <c r="R43" s="48">
        <f t="shared" si="79"/>
        <v>0</v>
      </c>
      <c r="S43" s="48">
        <f t="shared" si="80"/>
        <v>0</v>
      </c>
      <c r="T43" s="114">
        <f>SUM(R43:S43)</f>
        <v>0</v>
      </c>
      <c r="U43" s="114">
        <f>+J43+P43+Q43+T43</f>
        <v>0</v>
      </c>
      <c r="V43" s="110">
        <f t="shared" si="81"/>
        <v>0</v>
      </c>
      <c r="W43" s="48">
        <f>+T43+V43</f>
        <v>0</v>
      </c>
      <c r="X43" s="48">
        <f>+U43+V43</f>
        <v>0</v>
      </c>
      <c r="Y43" s="172"/>
      <c r="Z43" s="498">
        <f t="shared" si="82"/>
        <v>0</v>
      </c>
      <c r="AA43" s="509"/>
      <c r="AB43" s="503">
        <f t="shared" si="83"/>
        <v>0</v>
      </c>
      <c r="AC43" s="509"/>
      <c r="AD43" s="503">
        <f t="shared" si="84"/>
        <v>0</v>
      </c>
      <c r="AE43" s="509"/>
      <c r="AF43" s="503">
        <f t="shared" si="85"/>
        <v>0</v>
      </c>
      <c r="AG43" s="509"/>
      <c r="AH43" s="503">
        <f t="shared" si="86"/>
        <v>0</v>
      </c>
      <c r="AI43" s="509"/>
      <c r="AJ43" s="503">
        <f t="shared" si="87"/>
        <v>0</v>
      </c>
      <c r="AK43" s="509"/>
      <c r="AL43" s="503">
        <f t="shared" si="88"/>
        <v>0</v>
      </c>
      <c r="AM43" s="509"/>
      <c r="AN43" s="115">
        <f t="shared" si="89"/>
        <v>0</v>
      </c>
      <c r="AO43" s="509"/>
      <c r="AP43" s="116">
        <f t="shared" si="90"/>
        <v>0</v>
      </c>
      <c r="AQ43" s="509"/>
      <c r="AR43" s="115">
        <f t="shared" si="91"/>
        <v>0</v>
      </c>
      <c r="AS43" s="509"/>
      <c r="AT43" s="115">
        <f t="shared" si="92"/>
        <v>0</v>
      </c>
      <c r="AU43" s="117">
        <f t="shared" si="93"/>
        <v>0</v>
      </c>
      <c r="AV43" s="117">
        <f t="shared" si="94"/>
        <v>0</v>
      </c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HV43" s="17"/>
      <c r="HW43" s="483"/>
      <c r="HX43" s="18" t="s">
        <v>144</v>
      </c>
      <c r="HY43" s="18"/>
      <c r="HZ43" s="18"/>
      <c r="IA43" s="18"/>
      <c r="IB43" s="73">
        <v>490288</v>
      </c>
      <c r="IC43" s="636">
        <v>524608</v>
      </c>
      <c r="ID43" s="636">
        <v>558655</v>
      </c>
      <c r="IE43" s="636">
        <v>589381</v>
      </c>
      <c r="IF43" s="636">
        <v>618851</v>
      </c>
      <c r="IG43" s="73">
        <v>646699</v>
      </c>
      <c r="IH43" s="630">
        <v>683496.1731</v>
      </c>
      <c r="II43" s="624">
        <f t="shared" si="59"/>
        <v>0.05690000000000002</v>
      </c>
      <c r="IJ43" s="638"/>
      <c r="IK43" s="73"/>
      <c r="IL43" s="18"/>
      <c r="IM43" s="17"/>
      <c r="IN43" s="18"/>
      <c r="IO43" s="18"/>
    </row>
    <row r="44" spans="1:249" ht="15.75">
      <c r="A44" s="111" t="s">
        <v>189</v>
      </c>
      <c r="B44" s="69"/>
      <c r="C44" s="45">
        <f t="shared" si="66"/>
        <v>1420328</v>
      </c>
      <c r="D44" s="48">
        <f t="shared" si="67"/>
        <v>0</v>
      </c>
      <c r="E44" s="62">
        <f t="shared" si="68"/>
        <v>0</v>
      </c>
      <c r="F44" s="47">
        <f t="shared" si="69"/>
        <v>0</v>
      </c>
      <c r="G44" s="45">
        <f t="shared" si="70"/>
        <v>0</v>
      </c>
      <c r="H44" s="480">
        <f t="shared" si="71"/>
        <v>0</v>
      </c>
      <c r="I44" s="106">
        <f t="shared" si="72"/>
        <v>0</v>
      </c>
      <c r="J44" s="112">
        <f>SUM(D44:I44)</f>
        <v>0</v>
      </c>
      <c r="K44" s="48">
        <f t="shared" si="73"/>
        <v>0</v>
      </c>
      <c r="L44" s="48">
        <f t="shared" si="74"/>
        <v>0</v>
      </c>
      <c r="M44" s="48">
        <f t="shared" si="75"/>
        <v>0</v>
      </c>
      <c r="N44" s="48">
        <f t="shared" si="76"/>
        <v>0</v>
      </c>
      <c r="O44" s="45">
        <f t="shared" si="77"/>
        <v>0</v>
      </c>
      <c r="P44" s="71">
        <f>SUM(K44:O44)</f>
        <v>0</v>
      </c>
      <c r="Q44" s="108">
        <f t="shared" si="78"/>
        <v>0</v>
      </c>
      <c r="R44" s="48">
        <f t="shared" si="79"/>
        <v>0</v>
      </c>
      <c r="S44" s="48">
        <f t="shared" si="80"/>
        <v>0</v>
      </c>
      <c r="T44" s="114">
        <f>SUM(R44:S44)</f>
        <v>0</v>
      </c>
      <c r="U44" s="114">
        <f>+J44+P44+Q44+T44</f>
        <v>0</v>
      </c>
      <c r="V44" s="110">
        <f t="shared" si="81"/>
        <v>0</v>
      </c>
      <c r="W44" s="48">
        <f>+T44+V44</f>
        <v>0</v>
      </c>
      <c r="X44" s="48">
        <f>+U44+V44</f>
        <v>0</v>
      </c>
      <c r="Y44" s="172"/>
      <c r="Z44" s="498">
        <f t="shared" si="82"/>
        <v>0</v>
      </c>
      <c r="AA44" s="509"/>
      <c r="AB44" s="503">
        <f t="shared" si="83"/>
        <v>0</v>
      </c>
      <c r="AC44" s="509"/>
      <c r="AD44" s="503">
        <f t="shared" si="84"/>
        <v>0</v>
      </c>
      <c r="AE44" s="509"/>
      <c r="AF44" s="503">
        <f t="shared" si="85"/>
        <v>0</v>
      </c>
      <c r="AG44" s="509"/>
      <c r="AH44" s="503">
        <f t="shared" si="86"/>
        <v>0</v>
      </c>
      <c r="AI44" s="509"/>
      <c r="AJ44" s="503">
        <f t="shared" si="87"/>
        <v>0</v>
      </c>
      <c r="AK44" s="509"/>
      <c r="AL44" s="503">
        <f t="shared" si="88"/>
        <v>0</v>
      </c>
      <c r="AM44" s="509"/>
      <c r="AN44" s="115">
        <f t="shared" si="89"/>
        <v>0</v>
      </c>
      <c r="AO44" s="509"/>
      <c r="AP44" s="116">
        <f t="shared" si="90"/>
        <v>0</v>
      </c>
      <c r="AQ44" s="509"/>
      <c r="AR44" s="115">
        <f t="shared" si="91"/>
        <v>0</v>
      </c>
      <c r="AS44" s="509"/>
      <c r="AT44" s="115">
        <f t="shared" si="92"/>
        <v>0</v>
      </c>
      <c r="AU44" s="117">
        <f t="shared" si="93"/>
        <v>0</v>
      </c>
      <c r="AV44" s="117">
        <f t="shared" si="94"/>
        <v>0</v>
      </c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HV44" s="17"/>
      <c r="HW44" s="483"/>
      <c r="HX44" s="18" t="s">
        <v>145</v>
      </c>
      <c r="HY44" s="18"/>
      <c r="HZ44" s="18"/>
      <c r="IA44" s="18"/>
      <c r="IB44" s="73">
        <v>518398</v>
      </c>
      <c r="IC44" s="636">
        <v>554686</v>
      </c>
      <c r="ID44" s="636">
        <v>590685</v>
      </c>
      <c r="IE44" s="636">
        <v>623173</v>
      </c>
      <c r="IF44" s="636">
        <v>654332</v>
      </c>
      <c r="IG44" s="73">
        <v>683777</v>
      </c>
      <c r="IH44" s="630">
        <v>722683.9112999999</v>
      </c>
      <c r="II44" s="624">
        <f t="shared" si="59"/>
        <v>0.05689999999999988</v>
      </c>
      <c r="IJ44" s="638"/>
      <c r="IK44" s="73"/>
      <c r="IL44" s="18"/>
      <c r="IM44" s="17"/>
      <c r="IN44" s="636"/>
      <c r="IO44" s="18"/>
    </row>
    <row r="45" spans="1:249" ht="15.75">
      <c r="A45" s="111" t="s">
        <v>190</v>
      </c>
      <c r="B45" s="69"/>
      <c r="C45" s="45">
        <f t="shared" si="66"/>
        <v>1760746</v>
      </c>
      <c r="D45" s="48">
        <f t="shared" si="67"/>
        <v>0</v>
      </c>
      <c r="E45" s="62">
        <f t="shared" si="68"/>
        <v>0</v>
      </c>
      <c r="F45" s="47">
        <f t="shared" si="69"/>
        <v>0</v>
      </c>
      <c r="G45" s="45">
        <f t="shared" si="70"/>
        <v>0</v>
      </c>
      <c r="H45" s="480">
        <f t="shared" si="71"/>
        <v>0</v>
      </c>
      <c r="I45" s="106">
        <f t="shared" si="72"/>
        <v>0</v>
      </c>
      <c r="J45" s="112">
        <f>SUM(D45:I45)</f>
        <v>0</v>
      </c>
      <c r="K45" s="48">
        <f t="shared" si="73"/>
        <v>0</v>
      </c>
      <c r="L45" s="48">
        <f t="shared" si="74"/>
        <v>0</v>
      </c>
      <c r="M45" s="48">
        <f t="shared" si="75"/>
        <v>0</v>
      </c>
      <c r="N45" s="48">
        <f t="shared" si="76"/>
        <v>0</v>
      </c>
      <c r="O45" s="45">
        <f t="shared" si="77"/>
        <v>0</v>
      </c>
      <c r="P45" s="71">
        <f>SUM(K45:O45)</f>
        <v>0</v>
      </c>
      <c r="Q45" s="108">
        <f t="shared" si="78"/>
        <v>0</v>
      </c>
      <c r="R45" s="48">
        <f t="shared" si="79"/>
        <v>0</v>
      </c>
      <c r="S45" s="48">
        <f t="shared" si="80"/>
        <v>0</v>
      </c>
      <c r="T45" s="114">
        <f>SUM(R45:S45)</f>
        <v>0</v>
      </c>
      <c r="U45" s="114">
        <f>+J45+P45+Q45+T45</f>
        <v>0</v>
      </c>
      <c r="V45" s="110">
        <f t="shared" si="81"/>
        <v>0</v>
      </c>
      <c r="W45" s="48">
        <f>+T45+V45</f>
        <v>0</v>
      </c>
      <c r="X45" s="48">
        <f>+U45+V45</f>
        <v>0</v>
      </c>
      <c r="Y45" s="172"/>
      <c r="Z45" s="498">
        <f t="shared" si="82"/>
        <v>0</v>
      </c>
      <c r="AA45" s="509"/>
      <c r="AB45" s="503">
        <f t="shared" si="83"/>
        <v>0</v>
      </c>
      <c r="AC45" s="509"/>
      <c r="AD45" s="503">
        <f t="shared" si="84"/>
        <v>0</v>
      </c>
      <c r="AE45" s="509"/>
      <c r="AF45" s="503">
        <f t="shared" si="85"/>
        <v>0</v>
      </c>
      <c r="AG45" s="509"/>
      <c r="AH45" s="503">
        <f t="shared" si="86"/>
        <v>0</v>
      </c>
      <c r="AI45" s="509"/>
      <c r="AJ45" s="503">
        <f t="shared" si="87"/>
        <v>0</v>
      </c>
      <c r="AK45" s="509"/>
      <c r="AL45" s="503">
        <f t="shared" si="88"/>
        <v>0</v>
      </c>
      <c r="AM45" s="509"/>
      <c r="AN45" s="115">
        <f t="shared" si="89"/>
        <v>0</v>
      </c>
      <c r="AO45" s="509"/>
      <c r="AP45" s="116">
        <f t="shared" si="90"/>
        <v>0</v>
      </c>
      <c r="AQ45" s="509"/>
      <c r="AR45" s="115">
        <f t="shared" si="91"/>
        <v>0</v>
      </c>
      <c r="AS45" s="509"/>
      <c r="AT45" s="115">
        <f t="shared" si="92"/>
        <v>0</v>
      </c>
      <c r="AU45" s="117">
        <f t="shared" si="93"/>
        <v>0</v>
      </c>
      <c r="AV45" s="117">
        <f t="shared" si="94"/>
        <v>0</v>
      </c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HV45" s="17"/>
      <c r="HW45" s="483"/>
      <c r="HX45" s="18" t="s">
        <v>146</v>
      </c>
      <c r="HY45" s="18"/>
      <c r="HZ45" s="18"/>
      <c r="IA45" s="18"/>
      <c r="IB45" s="73">
        <v>519229</v>
      </c>
      <c r="IC45" s="636">
        <v>555575</v>
      </c>
      <c r="ID45" s="636">
        <v>591632</v>
      </c>
      <c r="IE45" s="636">
        <v>624172</v>
      </c>
      <c r="IF45" s="636">
        <v>655381</v>
      </c>
      <c r="IG45" s="73">
        <v>684873</v>
      </c>
      <c r="IH45" s="630">
        <v>723842.2737</v>
      </c>
      <c r="II45" s="624">
        <f t="shared" si="59"/>
        <v>0.05690000000000003</v>
      </c>
      <c r="IJ45" s="638"/>
      <c r="IK45" s="73"/>
      <c r="IL45" s="18"/>
      <c r="IM45" s="17"/>
      <c r="IN45" s="636"/>
      <c r="IO45" s="18"/>
    </row>
    <row r="46" spans="1:249" ht="15.75">
      <c r="A46" s="111" t="s">
        <v>407</v>
      </c>
      <c r="B46" s="69"/>
      <c r="C46" s="45">
        <f t="shared" si="66"/>
        <v>1013132</v>
      </c>
      <c r="D46" s="48">
        <f t="shared" si="67"/>
        <v>0</v>
      </c>
      <c r="E46" s="62">
        <f t="shared" si="68"/>
        <v>0</v>
      </c>
      <c r="F46" s="47">
        <f t="shared" si="69"/>
        <v>0</v>
      </c>
      <c r="G46" s="45">
        <f t="shared" si="70"/>
        <v>0</v>
      </c>
      <c r="H46" s="480">
        <f t="shared" si="71"/>
        <v>0</v>
      </c>
      <c r="I46" s="106">
        <f t="shared" si="72"/>
        <v>0</v>
      </c>
      <c r="J46" s="112">
        <f>SUM(D46:I46)</f>
        <v>0</v>
      </c>
      <c r="K46" s="48">
        <f t="shared" si="73"/>
        <v>0</v>
      </c>
      <c r="L46" s="48">
        <f t="shared" si="74"/>
        <v>0</v>
      </c>
      <c r="M46" s="48">
        <f t="shared" si="75"/>
        <v>0</v>
      </c>
      <c r="N46" s="48">
        <f t="shared" si="76"/>
        <v>0</v>
      </c>
      <c r="O46" s="45">
        <f t="shared" si="77"/>
        <v>0</v>
      </c>
      <c r="P46" s="71">
        <f>SUM(K46:O46)</f>
        <v>0</v>
      </c>
      <c r="Q46" s="108">
        <f t="shared" si="78"/>
        <v>0</v>
      </c>
      <c r="R46" s="48">
        <f t="shared" si="79"/>
        <v>0</v>
      </c>
      <c r="S46" s="48">
        <f t="shared" si="80"/>
        <v>0</v>
      </c>
      <c r="T46" s="114">
        <f>SUM(R46:S46)</f>
        <v>0</v>
      </c>
      <c r="U46" s="114">
        <f>+J46+P46+Q46+T46</f>
        <v>0</v>
      </c>
      <c r="V46" s="110">
        <f t="shared" si="81"/>
        <v>0</v>
      </c>
      <c r="W46" s="48">
        <f>+T46+V46</f>
        <v>0</v>
      </c>
      <c r="X46" s="48">
        <f>+U46+V46</f>
        <v>0</v>
      </c>
      <c r="Y46" s="172"/>
      <c r="Z46" s="498">
        <f t="shared" si="82"/>
        <v>0</v>
      </c>
      <c r="AA46" s="509"/>
      <c r="AB46" s="503">
        <f t="shared" si="83"/>
        <v>0</v>
      </c>
      <c r="AC46" s="509"/>
      <c r="AD46" s="503">
        <f t="shared" si="84"/>
        <v>0</v>
      </c>
      <c r="AE46" s="509"/>
      <c r="AF46" s="503">
        <f t="shared" si="85"/>
        <v>0</v>
      </c>
      <c r="AG46" s="509"/>
      <c r="AH46" s="503">
        <f t="shared" si="86"/>
        <v>0</v>
      </c>
      <c r="AI46" s="509"/>
      <c r="AJ46" s="503">
        <f t="shared" si="87"/>
        <v>0</v>
      </c>
      <c r="AK46" s="509"/>
      <c r="AL46" s="503">
        <f t="shared" si="88"/>
        <v>0</v>
      </c>
      <c r="AM46" s="509"/>
      <c r="AN46" s="115">
        <f t="shared" si="89"/>
        <v>0</v>
      </c>
      <c r="AO46" s="509"/>
      <c r="AP46" s="116">
        <f t="shared" si="90"/>
        <v>0</v>
      </c>
      <c r="AQ46" s="509"/>
      <c r="AR46" s="115">
        <f t="shared" si="91"/>
        <v>0</v>
      </c>
      <c r="AS46" s="509"/>
      <c r="AT46" s="115">
        <f t="shared" si="92"/>
        <v>0</v>
      </c>
      <c r="AU46" s="117">
        <f t="shared" si="93"/>
        <v>0</v>
      </c>
      <c r="AV46" s="117">
        <f t="shared" si="94"/>
        <v>0</v>
      </c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HV46" s="17"/>
      <c r="HW46" s="483"/>
      <c r="HX46" s="636" t="s">
        <v>224</v>
      </c>
      <c r="HY46" s="18"/>
      <c r="HZ46" s="18"/>
      <c r="IA46" s="18"/>
      <c r="IB46" s="18"/>
      <c r="IC46" s="18"/>
      <c r="IE46" s="17"/>
      <c r="IF46" s="636" t="s">
        <v>224</v>
      </c>
      <c r="IG46" s="73"/>
      <c r="IH46" s="630"/>
      <c r="II46" s="639"/>
      <c r="IJ46" s="638"/>
      <c r="IK46" s="73"/>
      <c r="IL46" s="18"/>
      <c r="IM46" s="17"/>
      <c r="IN46" s="18"/>
      <c r="IO46" s="18"/>
    </row>
    <row r="47" spans="1:249" ht="15.75">
      <c r="A47" s="111" t="s">
        <v>409</v>
      </c>
      <c r="C47" s="45">
        <f t="shared" si="66"/>
        <v>1101206</v>
      </c>
      <c r="D47" s="48">
        <f t="shared" si="67"/>
        <v>0</v>
      </c>
      <c r="E47" s="62">
        <f t="shared" si="68"/>
        <v>0</v>
      </c>
      <c r="F47" s="47">
        <f t="shared" si="69"/>
        <v>0</v>
      </c>
      <c r="G47" s="45">
        <f t="shared" si="70"/>
        <v>0</v>
      </c>
      <c r="H47" s="480">
        <f t="shared" si="71"/>
        <v>0</v>
      </c>
      <c r="I47" s="106">
        <f t="shared" si="72"/>
        <v>0</v>
      </c>
      <c r="J47" s="112">
        <f aca="true" t="shared" si="95" ref="J47:J54">SUM(D47:I47)</f>
        <v>0</v>
      </c>
      <c r="K47" s="48">
        <f t="shared" si="73"/>
        <v>0</v>
      </c>
      <c r="L47" s="48">
        <f t="shared" si="74"/>
        <v>0</v>
      </c>
      <c r="M47" s="48">
        <f t="shared" si="75"/>
        <v>0</v>
      </c>
      <c r="N47" s="48">
        <f t="shared" si="76"/>
        <v>0</v>
      </c>
      <c r="O47" s="45">
        <f t="shared" si="77"/>
        <v>0</v>
      </c>
      <c r="P47" s="71">
        <f aca="true" t="shared" si="96" ref="P47:P54">SUM(K47:O47)</f>
        <v>0</v>
      </c>
      <c r="Q47" s="108">
        <f t="shared" si="78"/>
        <v>0</v>
      </c>
      <c r="R47" s="48">
        <f t="shared" si="79"/>
        <v>0</v>
      </c>
      <c r="S47" s="48">
        <f t="shared" si="80"/>
        <v>0</v>
      </c>
      <c r="T47" s="114">
        <f aca="true" t="shared" si="97" ref="T47:T54">SUM(R47:S47)</f>
        <v>0</v>
      </c>
      <c r="U47" s="114">
        <f aca="true" t="shared" si="98" ref="U47:U54">+J47+P47+Q47+T47</f>
        <v>0</v>
      </c>
      <c r="V47" s="110">
        <f t="shared" si="81"/>
        <v>0</v>
      </c>
      <c r="W47" s="48">
        <f aca="true" t="shared" si="99" ref="W47:W54">+T47+V47</f>
        <v>0</v>
      </c>
      <c r="X47" s="48">
        <f aca="true" t="shared" si="100" ref="X47:X54">+U47+V47</f>
        <v>0</v>
      </c>
      <c r="Y47" s="172"/>
      <c r="Z47" s="498">
        <f t="shared" si="82"/>
        <v>0</v>
      </c>
      <c r="AA47" s="509"/>
      <c r="AB47" s="503">
        <f t="shared" si="83"/>
        <v>0</v>
      </c>
      <c r="AC47" s="509"/>
      <c r="AD47" s="503">
        <f t="shared" si="84"/>
        <v>0</v>
      </c>
      <c r="AE47" s="509"/>
      <c r="AF47" s="503">
        <f t="shared" si="85"/>
        <v>0</v>
      </c>
      <c r="AG47" s="509"/>
      <c r="AH47" s="503">
        <f t="shared" si="86"/>
        <v>0</v>
      </c>
      <c r="AI47" s="509"/>
      <c r="AJ47" s="503">
        <f t="shared" si="87"/>
        <v>0</v>
      </c>
      <c r="AK47" s="509"/>
      <c r="AL47" s="503">
        <f t="shared" si="88"/>
        <v>0</v>
      </c>
      <c r="AM47" s="509"/>
      <c r="AN47" s="115">
        <f t="shared" si="89"/>
        <v>0</v>
      </c>
      <c r="AO47" s="509"/>
      <c r="AP47" s="116">
        <f t="shared" si="90"/>
        <v>0</v>
      </c>
      <c r="AQ47" s="509"/>
      <c r="AR47" s="115">
        <f t="shared" si="91"/>
        <v>0</v>
      </c>
      <c r="AS47" s="509"/>
      <c r="AT47" s="115">
        <f t="shared" si="92"/>
        <v>0</v>
      </c>
      <c r="AU47" s="117">
        <f t="shared" si="93"/>
        <v>0</v>
      </c>
      <c r="AV47" s="117">
        <f t="shared" si="94"/>
        <v>0</v>
      </c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HV47" s="17"/>
      <c r="HW47" s="507"/>
      <c r="HX47" s="640" t="s">
        <v>187</v>
      </c>
      <c r="HY47" s="640"/>
      <c r="HZ47" s="640"/>
      <c r="IA47" s="640"/>
      <c r="IB47" s="640"/>
      <c r="IC47" s="17"/>
      <c r="ID47" s="18">
        <v>609435</v>
      </c>
      <c r="IE47" s="73">
        <v>642954</v>
      </c>
      <c r="IF47" s="625">
        <v>675102</v>
      </c>
      <c r="IG47" s="73">
        <v>705482</v>
      </c>
      <c r="IH47" s="630">
        <v>804993</v>
      </c>
      <c r="II47" s="624">
        <f>+(IH47-IG47)/IG47</f>
        <v>0.1410539177470155</v>
      </c>
      <c r="IJ47" s="634">
        <f>+IF(II47&gt;=0.064,(+II47-0.064),"")</f>
        <v>0.0770539177470155</v>
      </c>
      <c r="IK47" s="73"/>
      <c r="IL47" s="18"/>
      <c r="IM47" s="17"/>
      <c r="IN47" s="18"/>
      <c r="IO47" s="18"/>
    </row>
    <row r="48" spans="1:249" ht="15.75">
      <c r="A48" s="111" t="s">
        <v>408</v>
      </c>
      <c r="B48" s="69"/>
      <c r="C48" s="45">
        <f t="shared" si="66"/>
        <v>1421428</v>
      </c>
      <c r="D48" s="48">
        <f t="shared" si="67"/>
        <v>0</v>
      </c>
      <c r="E48" s="62">
        <f t="shared" si="68"/>
        <v>0</v>
      </c>
      <c r="F48" s="47">
        <f t="shared" si="69"/>
        <v>0</v>
      </c>
      <c r="G48" s="45">
        <f t="shared" si="70"/>
        <v>0</v>
      </c>
      <c r="H48" s="480">
        <f t="shared" si="71"/>
        <v>0</v>
      </c>
      <c r="I48" s="106">
        <f t="shared" si="72"/>
        <v>0</v>
      </c>
      <c r="J48" s="112">
        <f t="shared" si="95"/>
        <v>0</v>
      </c>
      <c r="K48" s="48">
        <f t="shared" si="73"/>
        <v>0</v>
      </c>
      <c r="L48" s="48">
        <f t="shared" si="74"/>
        <v>0</v>
      </c>
      <c r="M48" s="48">
        <f t="shared" si="75"/>
        <v>0</v>
      </c>
      <c r="N48" s="48">
        <f t="shared" si="76"/>
        <v>0</v>
      </c>
      <c r="O48" s="45">
        <f t="shared" si="77"/>
        <v>0</v>
      </c>
      <c r="P48" s="71">
        <f t="shared" si="96"/>
        <v>0</v>
      </c>
      <c r="Q48" s="108">
        <f t="shared" si="78"/>
        <v>0</v>
      </c>
      <c r="R48" s="48">
        <f t="shared" si="79"/>
        <v>0</v>
      </c>
      <c r="S48" s="48">
        <f t="shared" si="80"/>
        <v>0</v>
      </c>
      <c r="T48" s="114">
        <f t="shared" si="97"/>
        <v>0</v>
      </c>
      <c r="U48" s="114">
        <f t="shared" si="98"/>
        <v>0</v>
      </c>
      <c r="V48" s="110">
        <f t="shared" si="81"/>
        <v>0</v>
      </c>
      <c r="W48" s="48">
        <f t="shared" si="99"/>
        <v>0</v>
      </c>
      <c r="X48" s="48">
        <f t="shared" si="100"/>
        <v>0</v>
      </c>
      <c r="Y48" s="172"/>
      <c r="Z48" s="498">
        <f t="shared" si="82"/>
        <v>0</v>
      </c>
      <c r="AA48" s="509"/>
      <c r="AB48" s="503">
        <f t="shared" si="83"/>
        <v>0</v>
      </c>
      <c r="AC48" s="509"/>
      <c r="AD48" s="503">
        <f t="shared" si="84"/>
        <v>0</v>
      </c>
      <c r="AE48" s="509"/>
      <c r="AF48" s="503">
        <f t="shared" si="85"/>
        <v>0</v>
      </c>
      <c r="AG48" s="509"/>
      <c r="AH48" s="503">
        <f t="shared" si="86"/>
        <v>0</v>
      </c>
      <c r="AI48" s="509"/>
      <c r="AJ48" s="503">
        <f t="shared" si="87"/>
        <v>0</v>
      </c>
      <c r="AK48" s="509"/>
      <c r="AL48" s="503">
        <f t="shared" si="88"/>
        <v>0</v>
      </c>
      <c r="AM48" s="509"/>
      <c r="AN48" s="115">
        <f t="shared" si="89"/>
        <v>0</v>
      </c>
      <c r="AO48" s="509"/>
      <c r="AP48" s="116">
        <f t="shared" si="90"/>
        <v>0</v>
      </c>
      <c r="AQ48" s="509"/>
      <c r="AR48" s="115">
        <f t="shared" si="91"/>
        <v>0</v>
      </c>
      <c r="AS48" s="509"/>
      <c r="AT48" s="115">
        <f t="shared" si="92"/>
        <v>0</v>
      </c>
      <c r="AU48" s="117">
        <f t="shared" si="93"/>
        <v>0</v>
      </c>
      <c r="AV48" s="117">
        <f t="shared" si="94"/>
        <v>0</v>
      </c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HV48" s="18"/>
      <c r="HW48" s="18"/>
      <c r="HX48" s="640" t="s">
        <v>188</v>
      </c>
      <c r="HY48" s="640"/>
      <c r="HZ48" s="640"/>
      <c r="IA48" s="640"/>
      <c r="IB48" s="640"/>
      <c r="IC48" s="17"/>
      <c r="ID48" s="73">
        <v>829290</v>
      </c>
      <c r="IE48" s="73">
        <v>874901</v>
      </c>
      <c r="IF48" s="625">
        <v>918647</v>
      </c>
      <c r="IG48" s="73">
        <v>959987</v>
      </c>
      <c r="IH48" s="630">
        <v>1056216</v>
      </c>
      <c r="II48" s="624">
        <f>+(IH48-IG48)/IG48</f>
        <v>0.10023989908196673</v>
      </c>
      <c r="IJ48" s="634">
        <f>+IF(II48&gt;=0.064,(+II48-0.064),"")</f>
        <v>0.03623989908196673</v>
      </c>
      <c r="IK48" s="73"/>
      <c r="IL48" s="18"/>
      <c r="IM48" s="17"/>
      <c r="IN48" s="18"/>
      <c r="IO48" s="18"/>
    </row>
    <row r="49" spans="1:249" ht="16.5" customHeight="1">
      <c r="A49" s="111" t="s">
        <v>410</v>
      </c>
      <c r="C49" s="45">
        <f t="shared" si="66"/>
        <v>1510735</v>
      </c>
      <c r="D49" s="48">
        <f t="shared" si="67"/>
        <v>0</v>
      </c>
      <c r="E49" s="62">
        <f t="shared" si="68"/>
        <v>0</v>
      </c>
      <c r="F49" s="47">
        <f t="shared" si="69"/>
        <v>0</v>
      </c>
      <c r="G49" s="45">
        <f t="shared" si="70"/>
        <v>0</v>
      </c>
      <c r="H49" s="480">
        <f t="shared" si="71"/>
        <v>0</v>
      </c>
      <c r="I49" s="106">
        <f t="shared" si="72"/>
        <v>0</v>
      </c>
      <c r="J49" s="112">
        <f t="shared" si="95"/>
        <v>0</v>
      </c>
      <c r="K49" s="48">
        <f t="shared" si="73"/>
        <v>0</v>
      </c>
      <c r="L49" s="48">
        <f t="shared" si="74"/>
        <v>0</v>
      </c>
      <c r="M49" s="48">
        <f t="shared" si="75"/>
        <v>0</v>
      </c>
      <c r="N49" s="48">
        <f t="shared" si="76"/>
        <v>0</v>
      </c>
      <c r="O49" s="45">
        <f t="shared" si="77"/>
        <v>0</v>
      </c>
      <c r="P49" s="71">
        <f t="shared" si="96"/>
        <v>0</v>
      </c>
      <c r="Q49" s="108">
        <f t="shared" si="78"/>
        <v>0</v>
      </c>
      <c r="R49" s="48">
        <f t="shared" si="79"/>
        <v>0</v>
      </c>
      <c r="S49" s="48">
        <f t="shared" si="80"/>
        <v>0</v>
      </c>
      <c r="T49" s="114">
        <f t="shared" si="97"/>
        <v>0</v>
      </c>
      <c r="U49" s="114">
        <f t="shared" si="98"/>
        <v>0</v>
      </c>
      <c r="V49" s="110">
        <f t="shared" si="81"/>
        <v>0</v>
      </c>
      <c r="W49" s="48">
        <f t="shared" si="99"/>
        <v>0</v>
      </c>
      <c r="X49" s="48">
        <f t="shared" si="100"/>
        <v>0</v>
      </c>
      <c r="Y49" s="172"/>
      <c r="Z49" s="498">
        <f t="shared" si="82"/>
        <v>0</v>
      </c>
      <c r="AA49" s="509"/>
      <c r="AB49" s="503">
        <f t="shared" si="83"/>
        <v>0</v>
      </c>
      <c r="AC49" s="509"/>
      <c r="AD49" s="503">
        <f t="shared" si="84"/>
        <v>0</v>
      </c>
      <c r="AE49" s="509"/>
      <c r="AF49" s="503">
        <f t="shared" si="85"/>
        <v>0</v>
      </c>
      <c r="AG49" s="509"/>
      <c r="AH49" s="503">
        <f t="shared" si="86"/>
        <v>0</v>
      </c>
      <c r="AI49" s="509"/>
      <c r="AJ49" s="503">
        <f t="shared" si="87"/>
        <v>0</v>
      </c>
      <c r="AK49" s="509"/>
      <c r="AL49" s="503">
        <f t="shared" si="88"/>
        <v>0</v>
      </c>
      <c r="AM49" s="509"/>
      <c r="AN49" s="115">
        <f t="shared" si="89"/>
        <v>0</v>
      </c>
      <c r="AO49" s="509"/>
      <c r="AP49" s="116">
        <f t="shared" si="90"/>
        <v>0</v>
      </c>
      <c r="AQ49" s="509"/>
      <c r="AR49" s="115">
        <f t="shared" si="91"/>
        <v>0</v>
      </c>
      <c r="AS49" s="509"/>
      <c r="AT49" s="115">
        <f t="shared" si="92"/>
        <v>0</v>
      </c>
      <c r="AU49" s="117">
        <f t="shared" si="93"/>
        <v>0</v>
      </c>
      <c r="AV49" s="117">
        <f t="shared" si="94"/>
        <v>0</v>
      </c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HV49" s="18" t="s">
        <v>225</v>
      </c>
      <c r="HW49" s="18"/>
      <c r="HX49" s="640" t="s">
        <v>189</v>
      </c>
      <c r="HY49" s="640"/>
      <c r="HZ49" s="640"/>
      <c r="IA49" s="640"/>
      <c r="IB49" s="640"/>
      <c r="IC49" s="17"/>
      <c r="ID49" s="73">
        <v>1251513</v>
      </c>
      <c r="IE49" s="73">
        <v>1320347</v>
      </c>
      <c r="IF49" s="625">
        <v>1386365</v>
      </c>
      <c r="IG49" s="73">
        <v>1448752</v>
      </c>
      <c r="IH49" s="630">
        <v>1420328</v>
      </c>
      <c r="II49" s="624">
        <f>+(IH49-IG49)/IG49</f>
        <v>-0.01961964504621909</v>
      </c>
      <c r="IJ49" s="634">
        <f aca="true" t="shared" si="101" ref="IJ49:IJ67">+IF(II49&gt;=6.4%,(+II49-6.4%),"")</f>
      </c>
      <c r="IK49" s="73"/>
      <c r="IL49" s="18"/>
      <c r="IM49" s="17"/>
      <c r="IN49" s="18"/>
      <c r="IO49" s="18"/>
    </row>
    <row r="50" spans="1:249" ht="15.75">
      <c r="A50" s="111" t="s">
        <v>411</v>
      </c>
      <c r="B50" s="69"/>
      <c r="C50" s="45">
        <f t="shared" si="66"/>
        <v>1660208</v>
      </c>
      <c r="D50" s="48">
        <f t="shared" si="67"/>
        <v>0</v>
      </c>
      <c r="E50" s="62">
        <f t="shared" si="68"/>
        <v>0</v>
      </c>
      <c r="F50" s="47">
        <f t="shared" si="69"/>
        <v>0</v>
      </c>
      <c r="G50" s="45">
        <f t="shared" si="70"/>
        <v>0</v>
      </c>
      <c r="H50" s="480">
        <f t="shared" si="71"/>
        <v>0</v>
      </c>
      <c r="I50" s="106">
        <f t="shared" si="72"/>
        <v>0</v>
      </c>
      <c r="J50" s="112">
        <f t="shared" si="95"/>
        <v>0</v>
      </c>
      <c r="K50" s="48">
        <f t="shared" si="73"/>
        <v>0</v>
      </c>
      <c r="L50" s="48">
        <f t="shared" si="74"/>
        <v>0</v>
      </c>
      <c r="M50" s="48">
        <f t="shared" si="75"/>
        <v>0</v>
      </c>
      <c r="N50" s="48">
        <f t="shared" si="76"/>
        <v>0</v>
      </c>
      <c r="O50" s="45">
        <f t="shared" si="77"/>
        <v>0</v>
      </c>
      <c r="P50" s="71">
        <f t="shared" si="96"/>
        <v>0</v>
      </c>
      <c r="Q50" s="108">
        <f t="shared" si="78"/>
        <v>0</v>
      </c>
      <c r="R50" s="48">
        <f t="shared" si="79"/>
        <v>0</v>
      </c>
      <c r="S50" s="48">
        <f t="shared" si="80"/>
        <v>0</v>
      </c>
      <c r="T50" s="114">
        <f t="shared" si="97"/>
        <v>0</v>
      </c>
      <c r="U50" s="114">
        <f t="shared" si="98"/>
        <v>0</v>
      </c>
      <c r="V50" s="110">
        <f t="shared" si="81"/>
        <v>0</v>
      </c>
      <c r="W50" s="48">
        <f t="shared" si="99"/>
        <v>0</v>
      </c>
      <c r="X50" s="48">
        <f t="shared" si="100"/>
        <v>0</v>
      </c>
      <c r="Y50" s="172"/>
      <c r="Z50" s="498">
        <f t="shared" si="82"/>
        <v>0</v>
      </c>
      <c r="AA50" s="509"/>
      <c r="AB50" s="503">
        <f t="shared" si="83"/>
        <v>0</v>
      </c>
      <c r="AC50" s="509"/>
      <c r="AD50" s="503">
        <f t="shared" si="84"/>
        <v>0</v>
      </c>
      <c r="AE50" s="509"/>
      <c r="AF50" s="503">
        <f t="shared" si="85"/>
        <v>0</v>
      </c>
      <c r="AG50" s="509"/>
      <c r="AH50" s="503">
        <f t="shared" si="86"/>
        <v>0</v>
      </c>
      <c r="AI50" s="509"/>
      <c r="AJ50" s="503">
        <f t="shared" si="87"/>
        <v>0</v>
      </c>
      <c r="AK50" s="509"/>
      <c r="AL50" s="503">
        <f t="shared" si="88"/>
        <v>0</v>
      </c>
      <c r="AM50" s="509"/>
      <c r="AN50" s="115">
        <f t="shared" si="89"/>
        <v>0</v>
      </c>
      <c r="AO50" s="509"/>
      <c r="AP50" s="116">
        <f t="shared" si="90"/>
        <v>0</v>
      </c>
      <c r="AQ50" s="509"/>
      <c r="AR50" s="115">
        <f t="shared" si="91"/>
        <v>0</v>
      </c>
      <c r="AS50" s="509"/>
      <c r="AT50" s="115">
        <f t="shared" si="92"/>
        <v>0</v>
      </c>
      <c r="AU50" s="117">
        <f t="shared" si="93"/>
        <v>0</v>
      </c>
      <c r="AV50" s="117">
        <f t="shared" si="94"/>
        <v>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HV50" s="18"/>
      <c r="HW50" s="18"/>
      <c r="HX50" s="640" t="s">
        <v>190</v>
      </c>
      <c r="HY50" s="640"/>
      <c r="HZ50" s="640"/>
      <c r="IA50" s="640"/>
      <c r="IB50" s="640"/>
      <c r="IC50" s="17"/>
      <c r="ID50" s="73">
        <v>1437871</v>
      </c>
      <c r="IE50" s="73">
        <v>1516954</v>
      </c>
      <c r="IF50" s="625">
        <v>1592802</v>
      </c>
      <c r="IG50" s="625">
        <v>1664479</v>
      </c>
      <c r="IH50" s="630">
        <v>1760746</v>
      </c>
      <c r="II50" s="624">
        <f>+(IH50-IG50)/IG50</f>
        <v>0.05783611568544872</v>
      </c>
      <c r="IJ50" s="634">
        <f t="shared" si="101"/>
      </c>
      <c r="IK50" s="73"/>
      <c r="IL50" s="636"/>
      <c r="IM50" s="17"/>
      <c r="IN50" s="18"/>
      <c r="IO50" s="18"/>
    </row>
    <row r="51" spans="1:249" ht="15.75">
      <c r="A51" s="111" t="s">
        <v>412</v>
      </c>
      <c r="C51" s="45">
        <f t="shared" si="66"/>
        <v>2000190</v>
      </c>
      <c r="D51" s="48">
        <f t="shared" si="67"/>
        <v>0</v>
      </c>
      <c r="E51" s="62">
        <f t="shared" si="68"/>
        <v>0</v>
      </c>
      <c r="F51" s="47">
        <f t="shared" si="69"/>
        <v>0</v>
      </c>
      <c r="G51" s="45">
        <f t="shared" si="70"/>
        <v>0</v>
      </c>
      <c r="H51" s="480">
        <f t="shared" si="71"/>
        <v>0</v>
      </c>
      <c r="I51" s="106">
        <f t="shared" si="72"/>
        <v>0</v>
      </c>
      <c r="J51" s="112">
        <f t="shared" si="95"/>
        <v>0</v>
      </c>
      <c r="K51" s="48">
        <f t="shared" si="73"/>
        <v>0</v>
      </c>
      <c r="L51" s="48">
        <f t="shared" si="74"/>
        <v>0</v>
      </c>
      <c r="M51" s="48">
        <f t="shared" si="75"/>
        <v>0</v>
      </c>
      <c r="N51" s="48">
        <f t="shared" si="76"/>
        <v>0</v>
      </c>
      <c r="O51" s="45">
        <f t="shared" si="77"/>
        <v>0</v>
      </c>
      <c r="P51" s="71">
        <f t="shared" si="96"/>
        <v>0</v>
      </c>
      <c r="Q51" s="108">
        <f t="shared" si="78"/>
        <v>0</v>
      </c>
      <c r="R51" s="48">
        <f t="shared" si="79"/>
        <v>0</v>
      </c>
      <c r="S51" s="48">
        <f t="shared" si="80"/>
        <v>0</v>
      </c>
      <c r="T51" s="114">
        <f t="shared" si="97"/>
        <v>0</v>
      </c>
      <c r="U51" s="114">
        <f t="shared" si="98"/>
        <v>0</v>
      </c>
      <c r="V51" s="110">
        <f t="shared" si="81"/>
        <v>0</v>
      </c>
      <c r="W51" s="48">
        <f t="shared" si="99"/>
        <v>0</v>
      </c>
      <c r="X51" s="48">
        <f t="shared" si="100"/>
        <v>0</v>
      </c>
      <c r="Y51" s="172"/>
      <c r="Z51" s="498">
        <f t="shared" si="82"/>
        <v>0</v>
      </c>
      <c r="AA51" s="509"/>
      <c r="AB51" s="503">
        <f t="shared" si="83"/>
        <v>0</v>
      </c>
      <c r="AC51" s="509"/>
      <c r="AD51" s="503">
        <f t="shared" si="84"/>
        <v>0</v>
      </c>
      <c r="AE51" s="509"/>
      <c r="AF51" s="503">
        <f t="shared" si="85"/>
        <v>0</v>
      </c>
      <c r="AG51" s="509"/>
      <c r="AH51" s="503">
        <f t="shared" si="86"/>
        <v>0</v>
      </c>
      <c r="AI51" s="509"/>
      <c r="AJ51" s="503">
        <f t="shared" si="87"/>
        <v>0</v>
      </c>
      <c r="AK51" s="509"/>
      <c r="AL51" s="503">
        <f t="shared" si="88"/>
        <v>0</v>
      </c>
      <c r="AM51" s="509"/>
      <c r="AN51" s="115">
        <f t="shared" si="89"/>
        <v>0</v>
      </c>
      <c r="AO51" s="509"/>
      <c r="AP51" s="116">
        <f t="shared" si="90"/>
        <v>0</v>
      </c>
      <c r="AQ51" s="509"/>
      <c r="AR51" s="115">
        <f t="shared" si="91"/>
        <v>0</v>
      </c>
      <c r="AS51" s="509"/>
      <c r="AT51" s="115">
        <f t="shared" si="92"/>
        <v>0</v>
      </c>
      <c r="AU51" s="117">
        <f t="shared" si="93"/>
        <v>0</v>
      </c>
      <c r="AV51" s="117">
        <f t="shared" si="94"/>
        <v>0</v>
      </c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HV51" s="18"/>
      <c r="HW51" s="18"/>
      <c r="HX51" s="640" t="s">
        <v>389</v>
      </c>
      <c r="HY51" s="640"/>
      <c r="HZ51" s="640"/>
      <c r="IA51" s="640"/>
      <c r="IB51" s="640"/>
      <c r="IC51" s="17"/>
      <c r="ID51" s="73">
        <v>766950</v>
      </c>
      <c r="IE51" s="73">
        <v>809133</v>
      </c>
      <c r="IF51" s="630">
        <v>849590</v>
      </c>
      <c r="IG51" s="625">
        <v>887822</v>
      </c>
      <c r="IH51" s="630">
        <v>1013132</v>
      </c>
      <c r="II51" s="624">
        <f>+(IH51-IG51)/IG51</f>
        <v>0.1411431570742784</v>
      </c>
      <c r="IJ51" s="634">
        <f t="shared" si="101"/>
        <v>0.0771431570742784</v>
      </c>
      <c r="IK51" s="73"/>
      <c r="IL51" s="18"/>
      <c r="IM51" s="18"/>
      <c r="IN51" s="18"/>
      <c r="IO51" s="18"/>
    </row>
    <row r="52" spans="1:244" ht="15.75">
      <c r="A52" s="111" t="s">
        <v>413</v>
      </c>
      <c r="B52" s="69"/>
      <c r="C52" s="45">
        <f t="shared" si="66"/>
        <v>1983948</v>
      </c>
      <c r="D52" s="48">
        <f t="shared" si="67"/>
        <v>0</v>
      </c>
      <c r="E52" s="62">
        <f t="shared" si="68"/>
        <v>0</v>
      </c>
      <c r="F52" s="47">
        <f t="shared" si="69"/>
        <v>0</v>
      </c>
      <c r="G52" s="45">
        <f t="shared" si="70"/>
        <v>0</v>
      </c>
      <c r="H52" s="480">
        <f t="shared" si="71"/>
        <v>0</v>
      </c>
      <c r="I52" s="106">
        <f t="shared" si="72"/>
        <v>0</v>
      </c>
      <c r="J52" s="112">
        <f t="shared" si="95"/>
        <v>0</v>
      </c>
      <c r="K52" s="48">
        <f t="shared" si="73"/>
        <v>0</v>
      </c>
      <c r="L52" s="48">
        <f t="shared" si="74"/>
        <v>0</v>
      </c>
      <c r="M52" s="48">
        <f t="shared" si="75"/>
        <v>0</v>
      </c>
      <c r="N52" s="48">
        <f t="shared" si="76"/>
        <v>0</v>
      </c>
      <c r="O52" s="45">
        <f t="shared" si="77"/>
        <v>0</v>
      </c>
      <c r="P52" s="71">
        <f t="shared" si="96"/>
        <v>0</v>
      </c>
      <c r="Q52" s="108">
        <f t="shared" si="78"/>
        <v>0</v>
      </c>
      <c r="R52" s="48">
        <f t="shared" si="79"/>
        <v>0</v>
      </c>
      <c r="S52" s="48">
        <f t="shared" si="80"/>
        <v>0</v>
      </c>
      <c r="T52" s="114">
        <f t="shared" si="97"/>
        <v>0</v>
      </c>
      <c r="U52" s="114">
        <f t="shared" si="98"/>
        <v>0</v>
      </c>
      <c r="V52" s="110">
        <f t="shared" si="81"/>
        <v>0</v>
      </c>
      <c r="W52" s="48">
        <f t="shared" si="99"/>
        <v>0</v>
      </c>
      <c r="X52" s="48">
        <f t="shared" si="100"/>
        <v>0</v>
      </c>
      <c r="Y52" s="172"/>
      <c r="Z52" s="498">
        <f t="shared" si="82"/>
        <v>0</v>
      </c>
      <c r="AA52" s="509"/>
      <c r="AB52" s="503">
        <f t="shared" si="83"/>
        <v>0</v>
      </c>
      <c r="AC52" s="509"/>
      <c r="AD52" s="503">
        <f t="shared" si="84"/>
        <v>0</v>
      </c>
      <c r="AE52" s="509"/>
      <c r="AF52" s="503">
        <f t="shared" si="85"/>
        <v>0</v>
      </c>
      <c r="AG52" s="509"/>
      <c r="AH52" s="503">
        <f t="shared" si="86"/>
        <v>0</v>
      </c>
      <c r="AI52" s="509"/>
      <c r="AJ52" s="503">
        <f t="shared" si="87"/>
        <v>0</v>
      </c>
      <c r="AK52" s="509"/>
      <c r="AL52" s="503">
        <f t="shared" si="88"/>
        <v>0</v>
      </c>
      <c r="AM52" s="509"/>
      <c r="AN52" s="115">
        <f t="shared" si="89"/>
        <v>0</v>
      </c>
      <c r="AO52" s="509"/>
      <c r="AP52" s="116">
        <f t="shared" si="90"/>
        <v>0</v>
      </c>
      <c r="AQ52" s="509"/>
      <c r="AR52" s="115">
        <f t="shared" si="91"/>
        <v>0</v>
      </c>
      <c r="AS52" s="509"/>
      <c r="AT52" s="115">
        <f t="shared" si="92"/>
        <v>0</v>
      </c>
      <c r="AU52" s="117">
        <f t="shared" si="93"/>
        <v>0</v>
      </c>
      <c r="AV52" s="117">
        <f t="shared" si="94"/>
        <v>0</v>
      </c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HV52" s="18"/>
      <c r="HW52" s="18"/>
      <c r="HX52" s="641" t="s">
        <v>390</v>
      </c>
      <c r="IH52" s="630">
        <v>1101206</v>
      </c>
      <c r="II52" s="639"/>
      <c r="IJ52" s="634">
        <f t="shared" si="101"/>
      </c>
    </row>
    <row r="53" spans="1:249" ht="15.75">
      <c r="A53" s="111" t="s">
        <v>414</v>
      </c>
      <c r="C53" s="45">
        <f t="shared" si="66"/>
        <v>2367092</v>
      </c>
      <c r="D53" s="48">
        <f t="shared" si="67"/>
        <v>0</v>
      </c>
      <c r="E53" s="62">
        <f t="shared" si="68"/>
        <v>0</v>
      </c>
      <c r="F53" s="47">
        <f t="shared" si="69"/>
        <v>0</v>
      </c>
      <c r="G53" s="45">
        <f t="shared" si="70"/>
        <v>0</v>
      </c>
      <c r="H53" s="480">
        <f t="shared" si="71"/>
        <v>0</v>
      </c>
      <c r="I53" s="106">
        <f t="shared" si="72"/>
        <v>0</v>
      </c>
      <c r="J53" s="112">
        <f t="shared" si="95"/>
        <v>0</v>
      </c>
      <c r="K53" s="48">
        <f t="shared" si="73"/>
        <v>0</v>
      </c>
      <c r="L53" s="48">
        <f t="shared" si="74"/>
        <v>0</v>
      </c>
      <c r="M53" s="48">
        <f t="shared" si="75"/>
        <v>0</v>
      </c>
      <c r="N53" s="48">
        <f t="shared" si="76"/>
        <v>0</v>
      </c>
      <c r="O53" s="45">
        <f t="shared" si="77"/>
        <v>0</v>
      </c>
      <c r="P53" s="71">
        <f t="shared" si="96"/>
        <v>0</v>
      </c>
      <c r="Q53" s="108">
        <f t="shared" si="78"/>
        <v>0</v>
      </c>
      <c r="R53" s="48">
        <f t="shared" si="79"/>
        <v>0</v>
      </c>
      <c r="S53" s="48">
        <f t="shared" si="80"/>
        <v>0</v>
      </c>
      <c r="T53" s="114">
        <f t="shared" si="97"/>
        <v>0</v>
      </c>
      <c r="U53" s="114">
        <f t="shared" si="98"/>
        <v>0</v>
      </c>
      <c r="V53" s="110">
        <f t="shared" si="81"/>
        <v>0</v>
      </c>
      <c r="W53" s="48">
        <f t="shared" si="99"/>
        <v>0</v>
      </c>
      <c r="X53" s="48">
        <f t="shared" si="100"/>
        <v>0</v>
      </c>
      <c r="Y53" s="172"/>
      <c r="Z53" s="498">
        <f t="shared" si="82"/>
        <v>0</v>
      </c>
      <c r="AA53" s="509"/>
      <c r="AB53" s="503">
        <f t="shared" si="83"/>
        <v>0</v>
      </c>
      <c r="AC53" s="509"/>
      <c r="AD53" s="503">
        <f t="shared" si="84"/>
        <v>0</v>
      </c>
      <c r="AE53" s="509"/>
      <c r="AF53" s="503">
        <f t="shared" si="85"/>
        <v>0</v>
      </c>
      <c r="AG53" s="509"/>
      <c r="AH53" s="503">
        <f t="shared" si="86"/>
        <v>0</v>
      </c>
      <c r="AI53" s="509"/>
      <c r="AJ53" s="503">
        <f t="shared" si="87"/>
        <v>0</v>
      </c>
      <c r="AK53" s="509"/>
      <c r="AL53" s="503">
        <f t="shared" si="88"/>
        <v>0</v>
      </c>
      <c r="AM53" s="509"/>
      <c r="AN53" s="115">
        <f t="shared" si="89"/>
        <v>0</v>
      </c>
      <c r="AO53" s="509"/>
      <c r="AP53" s="116">
        <f t="shared" si="90"/>
        <v>0</v>
      </c>
      <c r="AQ53" s="509"/>
      <c r="AR53" s="115">
        <f t="shared" si="91"/>
        <v>0</v>
      </c>
      <c r="AS53" s="509"/>
      <c r="AT53" s="115">
        <f t="shared" si="92"/>
        <v>0</v>
      </c>
      <c r="AU53" s="117">
        <f t="shared" si="93"/>
        <v>0</v>
      </c>
      <c r="AV53" s="117">
        <f t="shared" si="94"/>
        <v>0</v>
      </c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HV53" s="18" t="s">
        <v>226</v>
      </c>
      <c r="HW53" s="18"/>
      <c r="HX53" s="640" t="s">
        <v>391</v>
      </c>
      <c r="HY53" s="640"/>
      <c r="HZ53" s="640"/>
      <c r="IA53" s="640"/>
      <c r="IB53" s="640"/>
      <c r="IC53" s="17"/>
      <c r="ID53" s="73">
        <v>1161802</v>
      </c>
      <c r="IE53" s="73">
        <v>1225702</v>
      </c>
      <c r="IF53" s="630">
        <v>1286988</v>
      </c>
      <c r="IG53" s="625">
        <v>1344903</v>
      </c>
      <c r="IH53" s="630">
        <v>1421428</v>
      </c>
      <c r="II53" s="624">
        <f>+(IH53-IG53)/IG53</f>
        <v>0.05690001435047732</v>
      </c>
      <c r="IJ53" s="634">
        <f t="shared" si="101"/>
      </c>
      <c r="IK53" s="625"/>
      <c r="IL53" s="17"/>
      <c r="IM53" s="17"/>
      <c r="IN53" s="18"/>
      <c r="IO53" s="18"/>
    </row>
    <row r="54" spans="1:244" ht="15.75">
      <c r="A54" s="111" t="s">
        <v>398</v>
      </c>
      <c r="B54" s="69"/>
      <c r="C54" s="45">
        <f t="shared" si="66"/>
        <v>1572810</v>
      </c>
      <c r="D54" s="48">
        <f t="shared" si="67"/>
        <v>0</v>
      </c>
      <c r="E54" s="62">
        <f t="shared" si="68"/>
        <v>0</v>
      </c>
      <c r="F54" s="47">
        <f t="shared" si="69"/>
        <v>0</v>
      </c>
      <c r="G54" s="45">
        <f t="shared" si="70"/>
        <v>0</v>
      </c>
      <c r="H54" s="480">
        <f t="shared" si="71"/>
        <v>0</v>
      </c>
      <c r="I54" s="106">
        <f t="shared" si="72"/>
        <v>0</v>
      </c>
      <c r="J54" s="112">
        <f t="shared" si="95"/>
        <v>0</v>
      </c>
      <c r="K54" s="48">
        <f t="shared" si="73"/>
        <v>0</v>
      </c>
      <c r="L54" s="48">
        <f t="shared" si="74"/>
        <v>0</v>
      </c>
      <c r="M54" s="48">
        <f t="shared" si="75"/>
        <v>0</v>
      </c>
      <c r="N54" s="48">
        <f t="shared" si="76"/>
        <v>0</v>
      </c>
      <c r="O54" s="45">
        <f t="shared" si="77"/>
        <v>0</v>
      </c>
      <c r="P54" s="71">
        <f t="shared" si="96"/>
        <v>0</v>
      </c>
      <c r="Q54" s="108">
        <f t="shared" si="78"/>
        <v>0</v>
      </c>
      <c r="R54" s="48">
        <f t="shared" si="79"/>
        <v>0</v>
      </c>
      <c r="S54" s="48">
        <f t="shared" si="80"/>
        <v>0</v>
      </c>
      <c r="T54" s="114">
        <f t="shared" si="97"/>
        <v>0</v>
      </c>
      <c r="U54" s="114">
        <f t="shared" si="98"/>
        <v>0</v>
      </c>
      <c r="V54" s="110">
        <f t="shared" si="81"/>
        <v>0</v>
      </c>
      <c r="W54" s="48">
        <f t="shared" si="99"/>
        <v>0</v>
      </c>
      <c r="X54" s="48">
        <f t="shared" si="100"/>
        <v>0</v>
      </c>
      <c r="Y54" s="172"/>
      <c r="Z54" s="498">
        <f t="shared" si="82"/>
        <v>0</v>
      </c>
      <c r="AA54" s="509"/>
      <c r="AB54" s="503">
        <f t="shared" si="83"/>
        <v>0</v>
      </c>
      <c r="AC54" s="509"/>
      <c r="AD54" s="503">
        <f t="shared" si="84"/>
        <v>0</v>
      </c>
      <c r="AE54" s="509"/>
      <c r="AF54" s="503">
        <f t="shared" si="85"/>
        <v>0</v>
      </c>
      <c r="AG54" s="509"/>
      <c r="AH54" s="503">
        <f t="shared" si="86"/>
        <v>0</v>
      </c>
      <c r="AI54" s="509"/>
      <c r="AJ54" s="503">
        <f t="shared" si="87"/>
        <v>0</v>
      </c>
      <c r="AK54" s="509"/>
      <c r="AL54" s="503">
        <f t="shared" si="88"/>
        <v>0</v>
      </c>
      <c r="AM54" s="509"/>
      <c r="AN54" s="115">
        <f t="shared" si="89"/>
        <v>0</v>
      </c>
      <c r="AO54" s="509"/>
      <c r="AP54" s="116">
        <f t="shared" si="90"/>
        <v>0</v>
      </c>
      <c r="AQ54" s="509"/>
      <c r="AR54" s="115">
        <f t="shared" si="91"/>
        <v>0</v>
      </c>
      <c r="AS54" s="509"/>
      <c r="AT54" s="115">
        <f t="shared" si="92"/>
        <v>0</v>
      </c>
      <c r="AU54" s="117">
        <f t="shared" si="93"/>
        <v>0</v>
      </c>
      <c r="AV54" s="117">
        <f t="shared" si="94"/>
        <v>0</v>
      </c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HV54" s="18"/>
      <c r="HW54" s="18"/>
      <c r="HX54" s="641" t="s">
        <v>392</v>
      </c>
      <c r="IH54" s="630">
        <v>1510735</v>
      </c>
      <c r="II54" s="639"/>
      <c r="IJ54" s="634">
        <f t="shared" si="101"/>
      </c>
    </row>
    <row r="55" spans="1:249" ht="15.75">
      <c r="A55" s="111" t="s">
        <v>399</v>
      </c>
      <c r="B55" s="69"/>
      <c r="C55" s="45">
        <f t="shared" si="66"/>
        <v>2008182</v>
      </c>
      <c r="D55" s="48">
        <f t="shared" si="67"/>
        <v>0</v>
      </c>
      <c r="E55" s="62">
        <f t="shared" si="68"/>
        <v>0</v>
      </c>
      <c r="F55" s="47">
        <f t="shared" si="69"/>
        <v>0</v>
      </c>
      <c r="G55" s="45">
        <f t="shared" si="70"/>
        <v>0</v>
      </c>
      <c r="H55" s="480">
        <f t="shared" si="71"/>
        <v>0</v>
      </c>
      <c r="I55" s="106">
        <f t="shared" si="72"/>
        <v>0</v>
      </c>
      <c r="J55" s="112">
        <f aca="true" t="shared" si="102" ref="J55:J61">SUM(D55:I55)</f>
        <v>0</v>
      </c>
      <c r="K55" s="48">
        <f t="shared" si="73"/>
        <v>0</v>
      </c>
      <c r="L55" s="48">
        <f t="shared" si="74"/>
        <v>0</v>
      </c>
      <c r="M55" s="48">
        <f t="shared" si="75"/>
        <v>0</v>
      </c>
      <c r="N55" s="48">
        <f t="shared" si="76"/>
        <v>0</v>
      </c>
      <c r="O55" s="45">
        <f t="shared" si="77"/>
        <v>0</v>
      </c>
      <c r="P55" s="71">
        <f aca="true" t="shared" si="103" ref="P55:P61">SUM(K55:O55)</f>
        <v>0</v>
      </c>
      <c r="Q55" s="108">
        <f t="shared" si="78"/>
        <v>0</v>
      </c>
      <c r="R55" s="48">
        <f t="shared" si="79"/>
        <v>0</v>
      </c>
      <c r="S55" s="48">
        <f t="shared" si="80"/>
        <v>0</v>
      </c>
      <c r="T55" s="114">
        <f aca="true" t="shared" si="104" ref="T55:T61">SUM(R55:S55)</f>
        <v>0</v>
      </c>
      <c r="U55" s="114">
        <f aca="true" t="shared" si="105" ref="U55:U61">+J55+P55+Q55+T55</f>
        <v>0</v>
      </c>
      <c r="V55" s="110">
        <f t="shared" si="81"/>
        <v>0</v>
      </c>
      <c r="W55" s="48">
        <f aca="true" t="shared" si="106" ref="W55:W61">+T55+V55</f>
        <v>0</v>
      </c>
      <c r="X55" s="48">
        <f aca="true" t="shared" si="107" ref="X55:X61">+U55+V55</f>
        <v>0</v>
      </c>
      <c r="Y55" s="172"/>
      <c r="Z55" s="498">
        <f t="shared" si="82"/>
        <v>0</v>
      </c>
      <c r="AA55" s="509"/>
      <c r="AB55" s="503">
        <f t="shared" si="83"/>
        <v>0</v>
      </c>
      <c r="AC55" s="509"/>
      <c r="AD55" s="503">
        <f t="shared" si="84"/>
        <v>0</v>
      </c>
      <c r="AE55" s="509"/>
      <c r="AF55" s="503">
        <f t="shared" si="85"/>
        <v>0</v>
      </c>
      <c r="AG55" s="509"/>
      <c r="AH55" s="503">
        <f t="shared" si="86"/>
        <v>0</v>
      </c>
      <c r="AI55" s="509"/>
      <c r="AJ55" s="503">
        <f t="shared" si="87"/>
        <v>0</v>
      </c>
      <c r="AK55" s="509"/>
      <c r="AL55" s="503">
        <f t="shared" si="88"/>
        <v>0</v>
      </c>
      <c r="AM55" s="509"/>
      <c r="AN55" s="115">
        <f t="shared" si="89"/>
        <v>0</v>
      </c>
      <c r="AO55" s="509"/>
      <c r="AP55" s="116">
        <f t="shared" si="90"/>
        <v>0</v>
      </c>
      <c r="AQ55" s="509"/>
      <c r="AR55" s="115">
        <f t="shared" si="91"/>
        <v>0</v>
      </c>
      <c r="AS55" s="509"/>
      <c r="AT55" s="115">
        <f t="shared" si="92"/>
        <v>0</v>
      </c>
      <c r="AU55" s="117">
        <f t="shared" si="93"/>
        <v>0</v>
      </c>
      <c r="AV55" s="117">
        <f t="shared" si="94"/>
        <v>0</v>
      </c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HV55" s="18"/>
      <c r="HW55" s="18"/>
      <c r="HX55" s="640" t="s">
        <v>393</v>
      </c>
      <c r="HY55" s="640"/>
      <c r="HZ55" s="640"/>
      <c r="IA55" s="640"/>
      <c r="IB55" s="640"/>
      <c r="IC55" s="17"/>
      <c r="ID55" s="18">
        <v>1499673</v>
      </c>
      <c r="IE55" s="73">
        <v>1582156</v>
      </c>
      <c r="IF55" s="630">
        <v>1661264</v>
      </c>
      <c r="IG55" s="625">
        <v>1736021</v>
      </c>
      <c r="IH55" s="630">
        <v>1660208</v>
      </c>
      <c r="II55" s="642">
        <f>+(IH55-IG55)/IG55</f>
        <v>-0.04367055467646993</v>
      </c>
      <c r="IJ55" s="634">
        <f t="shared" si="101"/>
      </c>
      <c r="IK55" s="625"/>
      <c r="IL55" s="17"/>
      <c r="IM55" s="17"/>
      <c r="IN55" s="17"/>
      <c r="IO55" s="17"/>
    </row>
    <row r="56" spans="1:244" ht="15.75">
      <c r="A56" s="111" t="s">
        <v>400</v>
      </c>
      <c r="B56" s="69"/>
      <c r="C56" s="45">
        <f t="shared" si="66"/>
        <v>1910065</v>
      </c>
      <c r="D56" s="48">
        <f t="shared" si="67"/>
        <v>0</v>
      </c>
      <c r="E56" s="62">
        <f t="shared" si="68"/>
        <v>0</v>
      </c>
      <c r="F56" s="47">
        <f t="shared" si="69"/>
        <v>0</v>
      </c>
      <c r="G56" s="45">
        <f t="shared" si="70"/>
        <v>0</v>
      </c>
      <c r="H56" s="480">
        <f t="shared" si="71"/>
        <v>0</v>
      </c>
      <c r="I56" s="106">
        <f t="shared" si="72"/>
        <v>0</v>
      </c>
      <c r="J56" s="112">
        <f t="shared" si="102"/>
        <v>0</v>
      </c>
      <c r="K56" s="48">
        <f t="shared" si="73"/>
        <v>0</v>
      </c>
      <c r="L56" s="48">
        <f t="shared" si="74"/>
        <v>0</v>
      </c>
      <c r="M56" s="48">
        <f t="shared" si="75"/>
        <v>0</v>
      </c>
      <c r="N56" s="48">
        <f t="shared" si="76"/>
        <v>0</v>
      </c>
      <c r="O56" s="45">
        <f t="shared" si="77"/>
        <v>0</v>
      </c>
      <c r="P56" s="71">
        <f t="shared" si="103"/>
        <v>0</v>
      </c>
      <c r="Q56" s="108">
        <f t="shared" si="78"/>
        <v>0</v>
      </c>
      <c r="R56" s="48">
        <f t="shared" si="79"/>
        <v>0</v>
      </c>
      <c r="S56" s="48">
        <f t="shared" si="80"/>
        <v>0</v>
      </c>
      <c r="T56" s="114">
        <f t="shared" si="104"/>
        <v>0</v>
      </c>
      <c r="U56" s="114">
        <f t="shared" si="105"/>
        <v>0</v>
      </c>
      <c r="V56" s="110">
        <f t="shared" si="81"/>
        <v>0</v>
      </c>
      <c r="W56" s="48">
        <f t="shared" si="106"/>
        <v>0</v>
      </c>
      <c r="X56" s="48">
        <f t="shared" si="107"/>
        <v>0</v>
      </c>
      <c r="Y56" s="172"/>
      <c r="Z56" s="498">
        <f t="shared" si="82"/>
        <v>0</v>
      </c>
      <c r="AA56" s="509"/>
      <c r="AB56" s="503">
        <f t="shared" si="83"/>
        <v>0</v>
      </c>
      <c r="AC56" s="509"/>
      <c r="AD56" s="503">
        <f t="shared" si="84"/>
        <v>0</v>
      </c>
      <c r="AE56" s="509"/>
      <c r="AF56" s="503">
        <f t="shared" si="85"/>
        <v>0</v>
      </c>
      <c r="AG56" s="509"/>
      <c r="AH56" s="503">
        <f t="shared" si="86"/>
        <v>0</v>
      </c>
      <c r="AI56" s="509"/>
      <c r="AJ56" s="503">
        <f t="shared" si="87"/>
        <v>0</v>
      </c>
      <c r="AK56" s="509"/>
      <c r="AL56" s="503">
        <f t="shared" si="88"/>
        <v>0</v>
      </c>
      <c r="AM56" s="509"/>
      <c r="AN56" s="115">
        <f t="shared" si="89"/>
        <v>0</v>
      </c>
      <c r="AO56" s="509"/>
      <c r="AP56" s="116">
        <f t="shared" si="90"/>
        <v>0</v>
      </c>
      <c r="AQ56" s="509"/>
      <c r="AR56" s="115">
        <f t="shared" si="91"/>
        <v>0</v>
      </c>
      <c r="AS56" s="509"/>
      <c r="AT56" s="115">
        <f t="shared" si="92"/>
        <v>0</v>
      </c>
      <c r="AU56" s="117">
        <f t="shared" si="93"/>
        <v>0</v>
      </c>
      <c r="AV56" s="117">
        <f t="shared" si="94"/>
        <v>0</v>
      </c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HV56" s="18"/>
      <c r="HW56" s="18"/>
      <c r="HX56" s="641" t="s">
        <v>394</v>
      </c>
      <c r="IH56" s="630">
        <v>2000190</v>
      </c>
      <c r="II56" s="639"/>
      <c r="IJ56" s="634">
        <f t="shared" si="101"/>
      </c>
    </row>
    <row r="57" spans="1:249" ht="15.75">
      <c r="A57" s="111" t="s">
        <v>401</v>
      </c>
      <c r="B57" s="69"/>
      <c r="C57" s="45">
        <f t="shared" si="66"/>
        <v>2424227</v>
      </c>
      <c r="D57" s="48">
        <f t="shared" si="67"/>
        <v>0</v>
      </c>
      <c r="E57" s="62">
        <f t="shared" si="68"/>
        <v>0</v>
      </c>
      <c r="F57" s="47">
        <f t="shared" si="69"/>
        <v>0</v>
      </c>
      <c r="G57" s="45">
        <f t="shared" si="70"/>
        <v>0</v>
      </c>
      <c r="H57" s="480">
        <f t="shared" si="71"/>
        <v>0</v>
      </c>
      <c r="I57" s="106">
        <f t="shared" si="72"/>
        <v>0</v>
      </c>
      <c r="J57" s="112">
        <f t="shared" si="102"/>
        <v>0</v>
      </c>
      <c r="K57" s="48">
        <f t="shared" si="73"/>
        <v>0</v>
      </c>
      <c r="L57" s="48">
        <f t="shared" si="74"/>
        <v>0</v>
      </c>
      <c r="M57" s="48">
        <f t="shared" si="75"/>
        <v>0</v>
      </c>
      <c r="N57" s="48">
        <f t="shared" si="76"/>
        <v>0</v>
      </c>
      <c r="O57" s="45">
        <f t="shared" si="77"/>
        <v>0</v>
      </c>
      <c r="P57" s="71">
        <f t="shared" si="103"/>
        <v>0</v>
      </c>
      <c r="Q57" s="108">
        <f t="shared" si="78"/>
        <v>0</v>
      </c>
      <c r="R57" s="48">
        <f t="shared" si="79"/>
        <v>0</v>
      </c>
      <c r="S57" s="48">
        <f t="shared" si="80"/>
        <v>0</v>
      </c>
      <c r="T57" s="114">
        <f t="shared" si="104"/>
        <v>0</v>
      </c>
      <c r="U57" s="114">
        <f t="shared" si="105"/>
        <v>0</v>
      </c>
      <c r="V57" s="110">
        <f t="shared" si="81"/>
        <v>0</v>
      </c>
      <c r="W57" s="48">
        <f t="shared" si="106"/>
        <v>0</v>
      </c>
      <c r="X57" s="48">
        <f t="shared" si="107"/>
        <v>0</v>
      </c>
      <c r="Y57" s="172"/>
      <c r="Z57" s="498">
        <f t="shared" si="82"/>
        <v>0</v>
      </c>
      <c r="AA57" s="509"/>
      <c r="AB57" s="503">
        <f t="shared" si="83"/>
        <v>0</v>
      </c>
      <c r="AC57" s="509"/>
      <c r="AD57" s="503">
        <f t="shared" si="84"/>
        <v>0</v>
      </c>
      <c r="AE57" s="509"/>
      <c r="AF57" s="503">
        <f t="shared" si="85"/>
        <v>0</v>
      </c>
      <c r="AG57" s="509"/>
      <c r="AH57" s="503">
        <f t="shared" si="86"/>
        <v>0</v>
      </c>
      <c r="AI57" s="509"/>
      <c r="AJ57" s="503">
        <f t="shared" si="87"/>
        <v>0</v>
      </c>
      <c r="AK57" s="509"/>
      <c r="AL57" s="503">
        <f t="shared" si="88"/>
        <v>0</v>
      </c>
      <c r="AM57" s="509"/>
      <c r="AN57" s="115">
        <f t="shared" si="89"/>
        <v>0</v>
      </c>
      <c r="AO57" s="509"/>
      <c r="AP57" s="116">
        <f t="shared" si="90"/>
        <v>0</v>
      </c>
      <c r="AQ57" s="509"/>
      <c r="AR57" s="115">
        <f t="shared" si="91"/>
        <v>0</v>
      </c>
      <c r="AS57" s="509"/>
      <c r="AT57" s="115">
        <f t="shared" si="92"/>
        <v>0</v>
      </c>
      <c r="AU57" s="117">
        <f t="shared" si="93"/>
        <v>0</v>
      </c>
      <c r="AV57" s="117">
        <f t="shared" si="94"/>
        <v>0</v>
      </c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HV57" s="18" t="s">
        <v>227</v>
      </c>
      <c r="HW57" s="18"/>
      <c r="HX57" s="640" t="s">
        <v>395</v>
      </c>
      <c r="HY57" s="640"/>
      <c r="HZ57" s="640"/>
      <c r="IA57" s="640"/>
      <c r="IB57" s="640"/>
      <c r="IC57" s="17"/>
      <c r="ID57" s="18">
        <v>1618722</v>
      </c>
      <c r="IE57" s="73">
        <v>1707752</v>
      </c>
      <c r="IF57" s="630">
        <v>1793140</v>
      </c>
      <c r="IG57" s="625">
        <v>1873832</v>
      </c>
      <c r="IH57" s="630">
        <v>1983948</v>
      </c>
      <c r="II57" s="624">
        <f>+(IH57-IG57)/IG57</f>
        <v>0.058765140097938345</v>
      </c>
      <c r="IJ57" s="634">
        <f t="shared" si="101"/>
      </c>
      <c r="IK57" s="625"/>
      <c r="IL57" s="17"/>
      <c r="IM57" s="17"/>
      <c r="IN57" s="17"/>
      <c r="IO57" s="17"/>
    </row>
    <row r="58" spans="1:244" ht="35.25" customHeight="1">
      <c r="A58" s="111" t="s">
        <v>402</v>
      </c>
      <c r="B58" s="69"/>
      <c r="C58" s="45">
        <f t="shared" si="66"/>
        <v>2532897</v>
      </c>
      <c r="D58" s="48">
        <f t="shared" si="67"/>
        <v>0</v>
      </c>
      <c r="E58" s="62">
        <f t="shared" si="68"/>
        <v>0</v>
      </c>
      <c r="F58" s="47">
        <f t="shared" si="69"/>
        <v>0</v>
      </c>
      <c r="G58" s="45">
        <f t="shared" si="70"/>
        <v>0</v>
      </c>
      <c r="H58" s="480">
        <f t="shared" si="71"/>
        <v>0</v>
      </c>
      <c r="I58" s="106">
        <f t="shared" si="72"/>
        <v>0</v>
      </c>
      <c r="J58" s="112">
        <f t="shared" si="102"/>
        <v>0</v>
      </c>
      <c r="K58" s="48">
        <f t="shared" si="73"/>
        <v>0</v>
      </c>
      <c r="L58" s="48">
        <f t="shared" si="74"/>
        <v>0</v>
      </c>
      <c r="M58" s="48">
        <f t="shared" si="75"/>
        <v>0</v>
      </c>
      <c r="N58" s="48">
        <f t="shared" si="76"/>
        <v>0</v>
      </c>
      <c r="O58" s="45">
        <f t="shared" si="77"/>
        <v>0</v>
      </c>
      <c r="P58" s="71">
        <f t="shared" si="103"/>
        <v>0</v>
      </c>
      <c r="Q58" s="108">
        <f t="shared" si="78"/>
        <v>0</v>
      </c>
      <c r="R58" s="48">
        <f t="shared" si="79"/>
        <v>0</v>
      </c>
      <c r="S58" s="48">
        <f t="shared" si="80"/>
        <v>0</v>
      </c>
      <c r="T58" s="114">
        <f t="shared" si="104"/>
        <v>0</v>
      </c>
      <c r="U58" s="114">
        <f t="shared" si="105"/>
        <v>0</v>
      </c>
      <c r="V58" s="110">
        <f t="shared" si="81"/>
        <v>0</v>
      </c>
      <c r="W58" s="48">
        <f t="shared" si="106"/>
        <v>0</v>
      </c>
      <c r="X58" s="48">
        <f t="shared" si="107"/>
        <v>0</v>
      </c>
      <c r="Y58" s="172"/>
      <c r="Z58" s="498">
        <f t="shared" si="82"/>
        <v>0</v>
      </c>
      <c r="AA58" s="509"/>
      <c r="AB58" s="503">
        <f t="shared" si="83"/>
        <v>0</v>
      </c>
      <c r="AC58" s="509"/>
      <c r="AD58" s="503">
        <f t="shared" si="84"/>
        <v>0</v>
      </c>
      <c r="AE58" s="509"/>
      <c r="AF58" s="503">
        <f t="shared" si="85"/>
        <v>0</v>
      </c>
      <c r="AG58" s="509"/>
      <c r="AH58" s="503">
        <f t="shared" si="86"/>
        <v>0</v>
      </c>
      <c r="AI58" s="509"/>
      <c r="AJ58" s="503">
        <f t="shared" si="87"/>
        <v>0</v>
      </c>
      <c r="AK58" s="509"/>
      <c r="AL58" s="503">
        <f t="shared" si="88"/>
        <v>0</v>
      </c>
      <c r="AM58" s="509"/>
      <c r="AN58" s="115">
        <f t="shared" si="89"/>
        <v>0</v>
      </c>
      <c r="AO58" s="509"/>
      <c r="AP58" s="116">
        <f t="shared" si="90"/>
        <v>0</v>
      </c>
      <c r="AQ58" s="509"/>
      <c r="AR58" s="115">
        <f t="shared" si="91"/>
        <v>0</v>
      </c>
      <c r="AS58" s="509"/>
      <c r="AT58" s="115">
        <f t="shared" si="92"/>
        <v>0</v>
      </c>
      <c r="AU58" s="117">
        <f t="shared" si="93"/>
        <v>0</v>
      </c>
      <c r="AV58" s="117">
        <f t="shared" si="94"/>
        <v>0</v>
      </c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HV58" s="18"/>
      <c r="HW58" s="18"/>
      <c r="HX58" s="641" t="s">
        <v>396</v>
      </c>
      <c r="IH58" s="630">
        <v>2367092</v>
      </c>
      <c r="II58" s="639"/>
      <c r="IJ58" s="634">
        <f t="shared" si="101"/>
      </c>
    </row>
    <row r="59" spans="1:249" ht="15.75">
      <c r="A59" s="111" t="s">
        <v>403</v>
      </c>
      <c r="B59" s="69"/>
      <c r="C59" s="45">
        <f t="shared" si="66"/>
        <v>3401247</v>
      </c>
      <c r="D59" s="48">
        <f t="shared" si="67"/>
        <v>0</v>
      </c>
      <c r="E59" s="62">
        <f t="shared" si="68"/>
        <v>0</v>
      </c>
      <c r="F59" s="47">
        <f t="shared" si="69"/>
        <v>0</v>
      </c>
      <c r="G59" s="45">
        <f t="shared" si="70"/>
        <v>0</v>
      </c>
      <c r="H59" s="480">
        <f t="shared" si="71"/>
        <v>0</v>
      </c>
      <c r="I59" s="106">
        <f t="shared" si="72"/>
        <v>0</v>
      </c>
      <c r="J59" s="112">
        <f t="shared" si="102"/>
        <v>0</v>
      </c>
      <c r="K59" s="48">
        <f t="shared" si="73"/>
        <v>0</v>
      </c>
      <c r="L59" s="48">
        <f t="shared" si="74"/>
        <v>0</v>
      </c>
      <c r="M59" s="48">
        <f t="shared" si="75"/>
        <v>0</v>
      </c>
      <c r="N59" s="48">
        <f t="shared" si="76"/>
        <v>0</v>
      </c>
      <c r="O59" s="45">
        <f t="shared" si="77"/>
        <v>0</v>
      </c>
      <c r="P59" s="71">
        <f t="shared" si="103"/>
        <v>0</v>
      </c>
      <c r="Q59" s="108">
        <f t="shared" si="78"/>
        <v>0</v>
      </c>
      <c r="R59" s="48">
        <f t="shared" si="79"/>
        <v>0</v>
      </c>
      <c r="S59" s="48">
        <f t="shared" si="80"/>
        <v>0</v>
      </c>
      <c r="T59" s="114">
        <f t="shared" si="104"/>
        <v>0</v>
      </c>
      <c r="U59" s="114">
        <f t="shared" si="105"/>
        <v>0</v>
      </c>
      <c r="V59" s="110">
        <f t="shared" si="81"/>
        <v>0</v>
      </c>
      <c r="W59" s="48">
        <f t="shared" si="106"/>
        <v>0</v>
      </c>
      <c r="X59" s="48">
        <f t="shared" si="107"/>
        <v>0</v>
      </c>
      <c r="Y59" s="172"/>
      <c r="Z59" s="498">
        <f t="shared" si="82"/>
        <v>0</v>
      </c>
      <c r="AA59" s="509"/>
      <c r="AB59" s="503">
        <f t="shared" si="83"/>
        <v>0</v>
      </c>
      <c r="AC59" s="509"/>
      <c r="AD59" s="503">
        <f t="shared" si="84"/>
        <v>0</v>
      </c>
      <c r="AE59" s="509"/>
      <c r="AF59" s="503">
        <f t="shared" si="85"/>
        <v>0</v>
      </c>
      <c r="AG59" s="509"/>
      <c r="AH59" s="503">
        <f t="shared" si="86"/>
        <v>0</v>
      </c>
      <c r="AI59" s="509"/>
      <c r="AJ59" s="503">
        <f t="shared" si="87"/>
        <v>0</v>
      </c>
      <c r="AK59" s="509"/>
      <c r="AL59" s="503">
        <f t="shared" si="88"/>
        <v>0</v>
      </c>
      <c r="AM59" s="509"/>
      <c r="AN59" s="115">
        <f t="shared" si="89"/>
        <v>0</v>
      </c>
      <c r="AO59" s="509"/>
      <c r="AP59" s="116">
        <f t="shared" si="90"/>
        <v>0</v>
      </c>
      <c r="AQ59" s="509"/>
      <c r="AR59" s="115">
        <f t="shared" si="91"/>
        <v>0</v>
      </c>
      <c r="AS59" s="509"/>
      <c r="AT59" s="115">
        <f t="shared" si="92"/>
        <v>0</v>
      </c>
      <c r="AU59" s="117">
        <f t="shared" si="93"/>
        <v>0</v>
      </c>
      <c r="AV59" s="117">
        <f t="shared" si="94"/>
        <v>0</v>
      </c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HV59" s="18"/>
      <c r="HW59" s="18"/>
      <c r="HX59" s="640" t="s">
        <v>398</v>
      </c>
      <c r="HY59" s="640"/>
      <c r="HZ59" s="640"/>
      <c r="IA59" s="640"/>
      <c r="IB59" s="640"/>
      <c r="IC59" s="17"/>
      <c r="ID59" s="73">
        <v>1157310</v>
      </c>
      <c r="IE59" s="73">
        <v>1220963</v>
      </c>
      <c r="IF59" s="630">
        <v>1282012</v>
      </c>
      <c r="IG59" s="625">
        <v>1339703</v>
      </c>
      <c r="IH59" s="630">
        <v>1572810</v>
      </c>
      <c r="II59" s="624">
        <f aca="true" t="shared" si="108" ref="II59:II66">+(IH59-IG59)/IG59</f>
        <v>0.17399901321412284</v>
      </c>
      <c r="IJ59" s="634">
        <f t="shared" si="101"/>
        <v>0.10999901321412284</v>
      </c>
      <c r="IK59" s="625"/>
      <c r="IL59" s="17"/>
      <c r="IM59" s="17"/>
      <c r="IN59" s="17"/>
      <c r="IO59" s="17"/>
    </row>
    <row r="60" spans="1:249" ht="15.75">
      <c r="A60" s="111" t="s">
        <v>415</v>
      </c>
      <c r="B60" s="69"/>
      <c r="C60" s="45">
        <f t="shared" si="66"/>
        <v>2934879</v>
      </c>
      <c r="D60" s="48">
        <f t="shared" si="67"/>
        <v>0</v>
      </c>
      <c r="E60" s="62">
        <f t="shared" si="68"/>
        <v>0</v>
      </c>
      <c r="F60" s="47">
        <f t="shared" si="69"/>
        <v>0</v>
      </c>
      <c r="G60" s="45">
        <f t="shared" si="70"/>
        <v>0</v>
      </c>
      <c r="H60" s="480">
        <f t="shared" si="71"/>
        <v>0</v>
      </c>
      <c r="I60" s="106">
        <f t="shared" si="72"/>
        <v>0</v>
      </c>
      <c r="J60" s="112">
        <f t="shared" si="102"/>
        <v>0</v>
      </c>
      <c r="K60" s="48">
        <f t="shared" si="73"/>
        <v>0</v>
      </c>
      <c r="L60" s="48">
        <f t="shared" si="74"/>
        <v>0</v>
      </c>
      <c r="M60" s="48">
        <f t="shared" si="75"/>
        <v>0</v>
      </c>
      <c r="N60" s="48">
        <f t="shared" si="76"/>
        <v>0</v>
      </c>
      <c r="O60" s="45">
        <f t="shared" si="77"/>
        <v>0</v>
      </c>
      <c r="P60" s="71">
        <f t="shared" si="103"/>
        <v>0</v>
      </c>
      <c r="Q60" s="108">
        <f t="shared" si="78"/>
        <v>0</v>
      </c>
      <c r="R60" s="48">
        <f t="shared" si="79"/>
        <v>0</v>
      </c>
      <c r="S60" s="48">
        <f t="shared" si="80"/>
        <v>0</v>
      </c>
      <c r="T60" s="114">
        <f t="shared" si="104"/>
        <v>0</v>
      </c>
      <c r="U60" s="114">
        <f t="shared" si="105"/>
        <v>0</v>
      </c>
      <c r="V60" s="110">
        <f t="shared" si="81"/>
        <v>0</v>
      </c>
      <c r="W60" s="48">
        <f t="shared" si="106"/>
        <v>0</v>
      </c>
      <c r="X60" s="48">
        <f t="shared" si="107"/>
        <v>0</v>
      </c>
      <c r="Y60" s="172"/>
      <c r="Z60" s="498">
        <f t="shared" si="82"/>
        <v>0</v>
      </c>
      <c r="AA60" s="509"/>
      <c r="AB60" s="503">
        <f t="shared" si="83"/>
        <v>0</v>
      </c>
      <c r="AC60" s="509"/>
      <c r="AD60" s="503">
        <f t="shared" si="84"/>
        <v>0</v>
      </c>
      <c r="AE60" s="509"/>
      <c r="AF60" s="503">
        <f t="shared" si="85"/>
        <v>0</v>
      </c>
      <c r="AG60" s="509"/>
      <c r="AH60" s="503">
        <f t="shared" si="86"/>
        <v>0</v>
      </c>
      <c r="AI60" s="509"/>
      <c r="AJ60" s="503">
        <f t="shared" si="87"/>
        <v>0</v>
      </c>
      <c r="AK60" s="509"/>
      <c r="AL60" s="503">
        <f t="shared" si="88"/>
        <v>0</v>
      </c>
      <c r="AM60" s="509"/>
      <c r="AN60" s="115">
        <f t="shared" si="89"/>
        <v>0</v>
      </c>
      <c r="AO60" s="509"/>
      <c r="AP60" s="116">
        <f t="shared" si="90"/>
        <v>0</v>
      </c>
      <c r="AQ60" s="509"/>
      <c r="AR60" s="115">
        <f t="shared" si="91"/>
        <v>0</v>
      </c>
      <c r="AS60" s="509"/>
      <c r="AT60" s="115">
        <f t="shared" si="92"/>
        <v>0</v>
      </c>
      <c r="AU60" s="117">
        <f t="shared" si="93"/>
        <v>0</v>
      </c>
      <c r="AV60" s="117">
        <f t="shared" si="94"/>
        <v>0</v>
      </c>
      <c r="AW60" s="7"/>
      <c r="AX60" s="7"/>
      <c r="AY60" s="23"/>
      <c r="AZ60" s="2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HV60" s="18"/>
      <c r="HW60" s="18"/>
      <c r="HX60" s="640" t="s">
        <v>399</v>
      </c>
      <c r="HY60" s="640"/>
      <c r="HZ60" s="640"/>
      <c r="IA60" s="640"/>
      <c r="IB60" s="640"/>
      <c r="IC60" s="17"/>
      <c r="ID60" s="73"/>
      <c r="IE60" s="73">
        <v>1484713</v>
      </c>
      <c r="IF60" s="630">
        <v>1558949</v>
      </c>
      <c r="IG60" s="625">
        <v>1629102</v>
      </c>
      <c r="IH60" s="630">
        <v>2008182</v>
      </c>
      <c r="II60" s="624">
        <f t="shared" si="108"/>
        <v>0.2326926122489568</v>
      </c>
      <c r="IJ60" s="634">
        <f t="shared" si="101"/>
        <v>0.1686926122489568</v>
      </c>
      <c r="IK60" s="625"/>
      <c r="IL60" s="17"/>
      <c r="IM60" s="17"/>
      <c r="IN60" s="17"/>
      <c r="IO60" s="17"/>
    </row>
    <row r="61" spans="1:249" ht="16.5" thickBot="1">
      <c r="A61" s="118" t="s">
        <v>416</v>
      </c>
      <c r="B61" s="69"/>
      <c r="C61" s="45">
        <f t="shared" si="66"/>
        <v>3904519</v>
      </c>
      <c r="D61" s="76">
        <f t="shared" si="67"/>
        <v>0</v>
      </c>
      <c r="E61" s="77">
        <f t="shared" si="68"/>
        <v>0</v>
      </c>
      <c r="F61" s="47">
        <f t="shared" si="69"/>
        <v>0</v>
      </c>
      <c r="G61" s="45">
        <f t="shared" si="70"/>
        <v>0</v>
      </c>
      <c r="H61" s="480">
        <f t="shared" si="71"/>
        <v>0</v>
      </c>
      <c r="I61" s="106">
        <f t="shared" si="72"/>
        <v>0</v>
      </c>
      <c r="J61" s="119">
        <f t="shared" si="102"/>
        <v>0</v>
      </c>
      <c r="K61" s="76">
        <f t="shared" si="73"/>
        <v>0</v>
      </c>
      <c r="L61" s="76">
        <f t="shared" si="74"/>
        <v>0</v>
      </c>
      <c r="M61" s="76">
        <f t="shared" si="75"/>
        <v>0</v>
      </c>
      <c r="N61" s="76">
        <f t="shared" si="76"/>
        <v>0</v>
      </c>
      <c r="O61" s="45">
        <f t="shared" si="77"/>
        <v>0</v>
      </c>
      <c r="P61" s="84">
        <f t="shared" si="103"/>
        <v>0</v>
      </c>
      <c r="Q61" s="108">
        <f t="shared" si="78"/>
        <v>0</v>
      </c>
      <c r="R61" s="76">
        <f t="shared" si="79"/>
        <v>0</v>
      </c>
      <c r="S61" s="76">
        <f t="shared" si="80"/>
        <v>0</v>
      </c>
      <c r="T61" s="121">
        <f t="shared" si="104"/>
        <v>0</v>
      </c>
      <c r="U61" s="121">
        <f t="shared" si="105"/>
        <v>0</v>
      </c>
      <c r="V61" s="110">
        <f t="shared" si="81"/>
        <v>0</v>
      </c>
      <c r="W61" s="76">
        <f t="shared" si="106"/>
        <v>0</v>
      </c>
      <c r="X61" s="76">
        <f t="shared" si="107"/>
        <v>0</v>
      </c>
      <c r="Y61" s="172"/>
      <c r="Z61" s="501">
        <f t="shared" si="82"/>
        <v>0</v>
      </c>
      <c r="AA61" s="510"/>
      <c r="AB61" s="504">
        <f t="shared" si="83"/>
        <v>0</v>
      </c>
      <c r="AC61" s="510"/>
      <c r="AD61" s="503">
        <f t="shared" si="84"/>
        <v>0</v>
      </c>
      <c r="AE61" s="510"/>
      <c r="AF61" s="503">
        <f t="shared" si="85"/>
        <v>0</v>
      </c>
      <c r="AG61" s="510"/>
      <c r="AH61" s="503">
        <f t="shared" si="86"/>
        <v>0</v>
      </c>
      <c r="AI61" s="510"/>
      <c r="AJ61" s="503">
        <f t="shared" si="87"/>
        <v>0</v>
      </c>
      <c r="AK61" s="510"/>
      <c r="AL61" s="503">
        <f t="shared" si="88"/>
        <v>0</v>
      </c>
      <c r="AM61" s="510"/>
      <c r="AN61" s="115">
        <f t="shared" si="89"/>
        <v>0</v>
      </c>
      <c r="AO61" s="510"/>
      <c r="AP61" s="116">
        <f t="shared" si="90"/>
        <v>0</v>
      </c>
      <c r="AQ61" s="510"/>
      <c r="AR61" s="115">
        <f t="shared" si="91"/>
        <v>0</v>
      </c>
      <c r="AS61" s="510"/>
      <c r="AT61" s="115">
        <f t="shared" si="92"/>
        <v>0</v>
      </c>
      <c r="AU61" s="117">
        <f t="shared" si="93"/>
        <v>0</v>
      </c>
      <c r="AV61" s="117">
        <f t="shared" si="94"/>
        <v>0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HV61" s="18"/>
      <c r="HW61" s="18"/>
      <c r="HX61" s="640" t="s">
        <v>400</v>
      </c>
      <c r="HY61" s="640"/>
      <c r="HZ61" s="640"/>
      <c r="IA61" s="640"/>
      <c r="IB61" s="640"/>
      <c r="IC61" s="17"/>
      <c r="ID61" s="73">
        <v>1448434</v>
      </c>
      <c r="IE61" s="73">
        <v>1528098</v>
      </c>
      <c r="IF61" s="630">
        <v>1604503</v>
      </c>
      <c r="IG61" s="625">
        <v>1676706</v>
      </c>
      <c r="IH61" s="630">
        <v>1910065</v>
      </c>
      <c r="II61" s="624">
        <f t="shared" si="108"/>
        <v>0.1391770531029292</v>
      </c>
      <c r="IJ61" s="634">
        <f t="shared" si="101"/>
        <v>0.07517705310292919</v>
      </c>
      <c r="IK61" s="625"/>
      <c r="IL61" s="17"/>
      <c r="IM61" s="17"/>
      <c r="IN61" s="17"/>
      <c r="IO61" s="17"/>
    </row>
    <row r="62" spans="1:249" ht="16.5" thickBot="1">
      <c r="A62" s="122" t="s">
        <v>80</v>
      </c>
      <c r="B62" s="87">
        <f>SUM(B42:B61)</f>
        <v>0</v>
      </c>
      <c r="C62" s="516"/>
      <c r="D62" s="87">
        <f aca="true" t="shared" si="109" ref="D62:AV62">SUM(D42:D61)</f>
        <v>0</v>
      </c>
      <c r="E62" s="87">
        <f t="shared" si="109"/>
        <v>0</v>
      </c>
      <c r="F62" s="87">
        <f t="shared" si="109"/>
        <v>0</v>
      </c>
      <c r="G62" s="87">
        <f t="shared" si="109"/>
        <v>0</v>
      </c>
      <c r="H62" s="481">
        <f t="shared" si="109"/>
        <v>0</v>
      </c>
      <c r="I62" s="87">
        <f t="shared" si="109"/>
        <v>0</v>
      </c>
      <c r="J62" s="87">
        <f t="shared" si="109"/>
        <v>0</v>
      </c>
      <c r="K62" s="87">
        <f t="shared" si="109"/>
        <v>0</v>
      </c>
      <c r="L62" s="87">
        <f t="shared" si="109"/>
        <v>0</v>
      </c>
      <c r="M62" s="87">
        <f t="shared" si="109"/>
        <v>0</v>
      </c>
      <c r="N62" s="87">
        <f t="shared" si="109"/>
        <v>0</v>
      </c>
      <c r="O62" s="87">
        <f t="shared" si="109"/>
        <v>0</v>
      </c>
      <c r="P62" s="87">
        <f t="shared" si="109"/>
        <v>0</v>
      </c>
      <c r="Q62" s="87">
        <f t="shared" si="109"/>
        <v>0</v>
      </c>
      <c r="R62" s="87">
        <f t="shared" si="109"/>
        <v>0</v>
      </c>
      <c r="S62" s="87">
        <f t="shared" si="109"/>
        <v>0</v>
      </c>
      <c r="T62" s="87">
        <f t="shared" si="109"/>
        <v>0</v>
      </c>
      <c r="U62" s="87">
        <f t="shared" si="109"/>
        <v>0</v>
      </c>
      <c r="V62" s="86">
        <f t="shared" si="109"/>
        <v>0</v>
      </c>
      <c r="W62" s="87">
        <f t="shared" si="109"/>
        <v>0</v>
      </c>
      <c r="X62" s="87">
        <f t="shared" si="109"/>
        <v>0</v>
      </c>
      <c r="Y62" s="87">
        <f t="shared" si="109"/>
        <v>0</v>
      </c>
      <c r="Z62" s="500">
        <f t="shared" si="109"/>
        <v>0</v>
      </c>
      <c r="AA62" s="87">
        <f t="shared" si="109"/>
        <v>0</v>
      </c>
      <c r="AB62" s="122">
        <f t="shared" si="109"/>
        <v>0</v>
      </c>
      <c r="AC62" s="87">
        <f t="shared" si="109"/>
        <v>0</v>
      </c>
      <c r="AD62" s="122">
        <f t="shared" si="109"/>
        <v>0</v>
      </c>
      <c r="AE62" s="87">
        <f t="shared" si="109"/>
        <v>0</v>
      </c>
      <c r="AF62" s="122">
        <f t="shared" si="109"/>
        <v>0</v>
      </c>
      <c r="AG62" s="481">
        <f t="shared" si="109"/>
        <v>0</v>
      </c>
      <c r="AH62" s="122">
        <f t="shared" si="109"/>
        <v>0</v>
      </c>
      <c r="AI62" s="87">
        <f t="shared" si="109"/>
        <v>0</v>
      </c>
      <c r="AJ62" s="122">
        <f t="shared" si="109"/>
        <v>0</v>
      </c>
      <c r="AK62" s="87">
        <f t="shared" si="109"/>
        <v>0</v>
      </c>
      <c r="AL62" s="122">
        <f t="shared" si="109"/>
        <v>0</v>
      </c>
      <c r="AM62" s="87">
        <f t="shared" si="109"/>
        <v>0</v>
      </c>
      <c r="AN62" s="122">
        <f t="shared" si="109"/>
        <v>0</v>
      </c>
      <c r="AO62" s="87">
        <f t="shared" si="109"/>
        <v>0</v>
      </c>
      <c r="AP62" s="122">
        <f t="shared" si="109"/>
        <v>0</v>
      </c>
      <c r="AQ62" s="87">
        <f t="shared" si="109"/>
        <v>0</v>
      </c>
      <c r="AR62" s="122">
        <f t="shared" si="109"/>
        <v>0</v>
      </c>
      <c r="AS62" s="87">
        <f t="shared" si="109"/>
        <v>0</v>
      </c>
      <c r="AT62" s="122">
        <f t="shared" si="109"/>
        <v>0</v>
      </c>
      <c r="AU62" s="88">
        <f t="shared" si="109"/>
        <v>0</v>
      </c>
      <c r="AV62" s="88">
        <f t="shared" si="109"/>
        <v>0</v>
      </c>
      <c r="AW62" s="23"/>
      <c r="AX62" s="23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HV62" s="18"/>
      <c r="HW62" s="18"/>
      <c r="HX62" s="640" t="s">
        <v>401</v>
      </c>
      <c r="HY62" s="640"/>
      <c r="HZ62" s="640"/>
      <c r="IA62" s="640"/>
      <c r="IB62" s="640"/>
      <c r="IC62" s="17"/>
      <c r="ID62" s="73"/>
      <c r="IE62" s="73">
        <v>1858195</v>
      </c>
      <c r="IF62" s="630">
        <v>1951105</v>
      </c>
      <c r="IG62" s="625">
        <v>2038905</v>
      </c>
      <c r="IH62" s="630">
        <v>2424227</v>
      </c>
      <c r="II62" s="624">
        <f t="shared" si="108"/>
        <v>0.18898477368979918</v>
      </c>
      <c r="IJ62" s="634">
        <f t="shared" si="101"/>
        <v>0.12498477368979918</v>
      </c>
      <c r="IK62" s="625"/>
      <c r="IL62" s="17"/>
      <c r="IM62" s="17"/>
      <c r="IN62" s="17"/>
      <c r="IO62" s="17"/>
    </row>
    <row r="63" spans="1:249" ht="26.25" thickBot="1">
      <c r="A63" s="89" t="str">
        <f>+$HX$9</f>
        <v>auxilio de movilización</v>
      </c>
      <c r="B63" s="90"/>
      <c r="C63" s="590">
        <f>+IF(B63&gt;B62,0,IF($E$1=2003,$IC$9,IF($E$1=2004,$ID$9,IF($E$1=2005,$IE$9,IF($E$1=2006,$IF$9,IF($E$1=2007,$IG$9,IF($E$1=2008,$IH$9,0))))*B63)))</f>
        <v>0</v>
      </c>
      <c r="D63" s="3"/>
      <c r="E63" s="3"/>
      <c r="F63" s="3"/>
      <c r="G63" s="3"/>
      <c r="H63" s="480">
        <f>+H62/12</f>
        <v>0</v>
      </c>
      <c r="I63" s="106"/>
      <c r="J63" s="593"/>
      <c r="K63" s="48"/>
      <c r="L63" s="76"/>
      <c r="M63" s="76"/>
      <c r="N63" s="48"/>
      <c r="O63" s="45"/>
      <c r="P63" s="3"/>
      <c r="Q63" s="3"/>
      <c r="R63" s="48"/>
      <c r="S63" s="48"/>
      <c r="T63" s="593"/>
      <c r="U63" s="593"/>
      <c r="V63" s="3"/>
      <c r="W63" s="48"/>
      <c r="X63" s="76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HV63" s="18"/>
      <c r="HW63" s="18"/>
      <c r="HX63" s="640" t="s">
        <v>402</v>
      </c>
      <c r="HY63" s="640"/>
      <c r="HZ63" s="640"/>
      <c r="IA63" s="640"/>
      <c r="IB63" s="640"/>
      <c r="IC63" s="17"/>
      <c r="ID63" s="73">
        <v>1648697</v>
      </c>
      <c r="IE63" s="73">
        <v>1739376</v>
      </c>
      <c r="IF63" s="630">
        <v>1826345</v>
      </c>
      <c r="IG63" s="625">
        <v>1908531</v>
      </c>
      <c r="IH63" s="630">
        <v>2532897</v>
      </c>
      <c r="II63" s="624">
        <f t="shared" si="108"/>
        <v>0.327144804040385</v>
      </c>
      <c r="IJ63" s="634">
        <f t="shared" si="101"/>
        <v>0.263144804040385</v>
      </c>
      <c r="IK63" s="625"/>
      <c r="IL63" s="17"/>
      <c r="IM63" s="17"/>
      <c r="IN63" s="17"/>
      <c r="IO63" s="17"/>
    </row>
    <row r="64" spans="1:249" ht="36">
      <c r="A64" s="124" t="s">
        <v>404</v>
      </c>
      <c r="B64" s="613">
        <f>+B32+B62</f>
        <v>0</v>
      </c>
      <c r="C64" s="522"/>
      <c r="D64" s="3"/>
      <c r="E64" s="3"/>
      <c r="F64" s="3"/>
      <c r="G64" s="3"/>
      <c r="H64" s="48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HV64" s="17"/>
      <c r="HW64" s="483"/>
      <c r="HX64" s="640" t="s">
        <v>403</v>
      </c>
      <c r="HY64" s="640"/>
      <c r="HZ64" s="640"/>
      <c r="IA64" s="640"/>
      <c r="IB64" s="640"/>
      <c r="IC64" s="17"/>
      <c r="ID64" s="73"/>
      <c r="IE64" s="73">
        <v>2115113</v>
      </c>
      <c r="IF64" s="630">
        <v>2220869</v>
      </c>
      <c r="IG64" s="625">
        <v>2320809</v>
      </c>
      <c r="IH64" s="630">
        <v>3401247</v>
      </c>
      <c r="II64" s="624">
        <f t="shared" si="108"/>
        <v>0.46554369618525265</v>
      </c>
      <c r="IJ64" s="634">
        <f t="shared" si="101"/>
        <v>0.40154369618525265</v>
      </c>
      <c r="IK64" s="625"/>
      <c r="IL64" s="17"/>
      <c r="IM64" s="17"/>
      <c r="IN64" s="17"/>
      <c r="IO64" s="17"/>
    </row>
    <row r="65" spans="2:249" ht="12.75">
      <c r="B65" s="126"/>
      <c r="C65" s="126"/>
      <c r="D65" s="126"/>
      <c r="E65" s="126"/>
      <c r="F65" s="126"/>
      <c r="G65" s="126"/>
      <c r="H65" s="483">
        <f>50%</f>
        <v>0.5</v>
      </c>
      <c r="I65" s="2">
        <f>40%</f>
        <v>0.4</v>
      </c>
      <c r="J65" s="2"/>
      <c r="K65" s="127"/>
      <c r="L65" s="126"/>
      <c r="M65" s="126"/>
      <c r="N65" s="126"/>
      <c r="O65" s="126"/>
      <c r="P65" s="126"/>
      <c r="Q65" s="126"/>
      <c r="R65" s="128">
        <v>0.04</v>
      </c>
      <c r="S65" s="128">
        <v>0.005</v>
      </c>
      <c r="T65" s="128">
        <v>0.03</v>
      </c>
      <c r="U65" s="128"/>
      <c r="V65" s="128"/>
      <c r="W65" s="126"/>
      <c r="X65" s="126"/>
      <c r="Y65" s="129"/>
      <c r="Z65" s="4">
        <v>0.08</v>
      </c>
      <c r="AA65" s="1">
        <f>+IF(E1=2003,IH74,IF(E1=2004,IH75,IF(E1=2005,IH76,IF(E1=2006,IH77,IF(E1=2007,IH78,IF(E1=2008,IH79,0))))))</f>
        <v>0.11625</v>
      </c>
      <c r="AB65" s="7"/>
      <c r="AC65" s="98"/>
      <c r="AD65" s="98"/>
      <c r="AE65" s="7"/>
      <c r="AF65" s="7"/>
      <c r="AG65" s="7"/>
      <c r="AH65" s="7"/>
      <c r="AI65" s="7"/>
      <c r="AJ65" s="7"/>
      <c r="AK65" s="130"/>
      <c r="AL65" s="123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HW65" s="507"/>
      <c r="HX65" s="640" t="s">
        <v>267</v>
      </c>
      <c r="HY65" s="640"/>
      <c r="HZ65" s="640"/>
      <c r="IA65" s="640"/>
      <c r="IB65" s="640"/>
      <c r="IC65" s="17"/>
      <c r="ID65" s="73">
        <v>1749648</v>
      </c>
      <c r="IE65" s="73">
        <v>1846006</v>
      </c>
      <c r="IF65" s="630">
        <v>1938307</v>
      </c>
      <c r="IG65" s="625">
        <v>2025531</v>
      </c>
      <c r="IH65" s="630">
        <v>2934879</v>
      </c>
      <c r="II65" s="624">
        <f t="shared" si="108"/>
        <v>0.44894301790493457</v>
      </c>
      <c r="IJ65" s="634">
        <f t="shared" si="101"/>
        <v>0.38494301790493457</v>
      </c>
      <c r="IK65" s="625"/>
      <c r="IL65" s="17"/>
      <c r="IM65" s="17"/>
      <c r="IN65" s="17"/>
      <c r="IO65" s="17"/>
    </row>
    <row r="66" spans="1:249" ht="61.5" customHeight="1">
      <c r="A66" s="125" t="s">
        <v>371</v>
      </c>
      <c r="B66" s="7"/>
      <c r="C66" s="7"/>
      <c r="D66" s="7"/>
      <c r="E66" s="3"/>
      <c r="F66" s="3"/>
      <c r="G66" s="7"/>
      <c r="H66" s="7"/>
      <c r="I66" s="7"/>
      <c r="J66" s="7"/>
      <c r="K66" s="3"/>
      <c r="L66" s="7"/>
      <c r="N66" s="7"/>
      <c r="O66" s="7"/>
      <c r="P66" s="7"/>
      <c r="Q66" s="7"/>
      <c r="R66" s="7"/>
      <c r="S66" s="7"/>
      <c r="T66" s="7"/>
      <c r="U66" s="3"/>
      <c r="V66" s="3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130"/>
      <c r="AL66" s="123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HW66" s="507"/>
      <c r="HX66" s="640" t="s">
        <v>268</v>
      </c>
      <c r="HY66" s="640"/>
      <c r="HZ66" s="640"/>
      <c r="IA66" s="640"/>
      <c r="IB66" s="640"/>
      <c r="IC66" s="17"/>
      <c r="ID66" s="18"/>
      <c r="IE66" s="73">
        <v>2244777</v>
      </c>
      <c r="IF66" s="630">
        <v>2357016</v>
      </c>
      <c r="IG66" s="625">
        <v>2463082</v>
      </c>
      <c r="IH66" s="630">
        <v>3904519</v>
      </c>
      <c r="II66" s="624">
        <f t="shared" si="108"/>
        <v>0.5852168137317394</v>
      </c>
      <c r="IJ66" s="634">
        <f t="shared" si="101"/>
        <v>0.5212168137317394</v>
      </c>
      <c r="IK66" s="625"/>
      <c r="IL66" s="17"/>
      <c r="IM66" s="17"/>
      <c r="IN66" s="17"/>
      <c r="IO66" s="17"/>
    </row>
    <row r="67" spans="1:244" ht="15.75">
      <c r="A67" s="5" t="str">
        <f>+A2</f>
        <v>MINISTERIO DE EDUCACION </v>
      </c>
      <c r="B67" s="3"/>
      <c r="C67" s="3"/>
      <c r="D67" s="20" t="str">
        <f>+$D$2</f>
        <v>ENTIDAD TERRITORIAL:</v>
      </c>
      <c r="F67" s="7"/>
      <c r="G67" s="20" t="str">
        <f>+$F$2</f>
        <v>Morro Pelao</v>
      </c>
      <c r="H67" s="3"/>
      <c r="I67" s="20" t="str">
        <f>+$D$2</f>
        <v>ENTIDAD TERRITORIAL:</v>
      </c>
      <c r="J67" s="20"/>
      <c r="K67" s="3"/>
      <c r="L67" s="7"/>
      <c r="M67" s="20" t="str">
        <f>+$F$2</f>
        <v>Morro Pelao</v>
      </c>
      <c r="N67" s="3"/>
      <c r="O67" s="3"/>
      <c r="P67" s="3"/>
      <c r="Q67" s="3"/>
      <c r="R67" s="21" t="str">
        <f>+D1</f>
        <v>VIGENCIA:</v>
      </c>
      <c r="S67" s="22">
        <f>+E1</f>
        <v>2008</v>
      </c>
      <c r="T67" s="20"/>
      <c r="U67" s="3"/>
      <c r="V67" s="20"/>
      <c r="W67" s="7"/>
      <c r="X67" s="3"/>
      <c r="Y67" s="126">
        <f>+(D72+G72)*AA65</f>
        <v>0</v>
      </c>
      <c r="Z67" s="20" t="str">
        <f>+$D$2</f>
        <v>ENTIDAD TERRITORIAL:</v>
      </c>
      <c r="AA67" s="3"/>
      <c r="AB67" s="20" t="str">
        <f>+$F$2</f>
        <v>Morro Pelao</v>
      </c>
      <c r="AC67" s="7"/>
      <c r="AD67" s="22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HW67" s="507"/>
      <c r="HX67" s="159" t="s">
        <v>405</v>
      </c>
      <c r="HZ67" s="159">
        <v>0</v>
      </c>
      <c r="IA67" s="159">
        <v>0</v>
      </c>
      <c r="IB67" s="159">
        <v>0</v>
      </c>
      <c r="IC67" s="159">
        <v>0</v>
      </c>
      <c r="ID67" s="159">
        <v>0</v>
      </c>
      <c r="IE67" s="159">
        <v>0</v>
      </c>
      <c r="IF67" s="159">
        <v>0</v>
      </c>
      <c r="IG67" s="159">
        <v>0</v>
      </c>
      <c r="IH67" s="630">
        <v>745624</v>
      </c>
      <c r="IJ67" s="159">
        <f t="shared" si="101"/>
      </c>
    </row>
    <row r="68" spans="1:232" ht="13.5" thickBot="1">
      <c r="A68" s="131"/>
      <c r="B68" s="3"/>
      <c r="C68" s="7"/>
      <c r="D68" s="6" t="s">
        <v>183</v>
      </c>
      <c r="E68" s="3"/>
      <c r="F68" s="7"/>
      <c r="G68" s="3"/>
      <c r="H68" s="3"/>
      <c r="I68" s="6" t="str">
        <f>+D68</f>
        <v>SALARIO DE LOS ADMINISTRATIVOS DE LA EDUCACION </v>
      </c>
      <c r="J68" s="3"/>
      <c r="K68" s="3"/>
      <c r="M68" s="23"/>
      <c r="N68" s="23"/>
      <c r="O68" s="3"/>
      <c r="P68" s="132"/>
      <c r="Q68" s="132"/>
      <c r="R68" s="3"/>
      <c r="S68" s="3"/>
      <c r="T68" s="6"/>
      <c r="U68" s="3"/>
      <c r="V68" s="3"/>
      <c r="W68" s="7"/>
      <c r="X68" s="7"/>
      <c r="Y68" s="32"/>
      <c r="Z68" s="6" t="str">
        <f>+D68</f>
        <v>SALARIO DE LOS ADMINISTRATIVOS DE LA EDUCACION </v>
      </c>
      <c r="AA68" s="3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HW68" s="507"/>
      <c r="HX68" s="483" t="s">
        <v>397</v>
      </c>
    </row>
    <row r="69" spans="1:231" ht="13.5" thickBot="1">
      <c r="A69" s="131"/>
      <c r="B69" s="3"/>
      <c r="C69" s="7"/>
      <c r="D69" s="8" t="s">
        <v>162</v>
      </c>
      <c r="F69" s="7"/>
      <c r="G69" s="3"/>
      <c r="H69" s="3"/>
      <c r="I69" s="8" t="str">
        <f>+D69</f>
        <v>FINANCIADOS CON RECURSOS DEL Sistema General de Participaciones</v>
      </c>
      <c r="J69" s="3"/>
      <c r="K69" s="3"/>
      <c r="L69" s="610" t="s">
        <v>178</v>
      </c>
      <c r="M69" s="611"/>
      <c r="N69" s="612"/>
      <c r="O69" s="133"/>
      <c r="P69" s="134"/>
      <c r="Q69" s="134"/>
      <c r="R69" s="36"/>
      <c r="S69" s="39"/>
      <c r="T69" s="8"/>
      <c r="U69" s="3"/>
      <c r="V69" s="3"/>
      <c r="W69" s="7"/>
      <c r="X69" s="7"/>
      <c r="Y69" s="40"/>
      <c r="Z69" s="8" t="str">
        <f>+D69</f>
        <v>FINANCIADOS CON RECURSOS DEL Sistema General de Participaciones</v>
      </c>
      <c r="AA69" s="39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HW69" s="507"/>
    </row>
    <row r="70" spans="1:249" ht="52.5" thickBot="1" thickTop="1">
      <c r="A70" s="135" t="s">
        <v>82</v>
      </c>
      <c r="B70" s="136" t="s">
        <v>83</v>
      </c>
      <c r="C70" s="136" t="s">
        <v>182</v>
      </c>
      <c r="D70" s="136" t="s">
        <v>179</v>
      </c>
      <c r="E70" s="136" t="s">
        <v>175</v>
      </c>
      <c r="F70" s="136" t="s">
        <v>177</v>
      </c>
      <c r="G70" s="137" t="s">
        <v>205</v>
      </c>
      <c r="H70" s="137" t="s">
        <v>84</v>
      </c>
      <c r="I70" s="136" t="s">
        <v>85</v>
      </c>
      <c r="J70" s="136" t="s">
        <v>86</v>
      </c>
      <c r="K70" s="137" t="s">
        <v>87</v>
      </c>
      <c r="L70" s="138" t="s">
        <v>101</v>
      </c>
      <c r="M70" s="138" t="s">
        <v>102</v>
      </c>
      <c r="N70" s="138" t="s">
        <v>181</v>
      </c>
      <c r="O70" s="137" t="s">
        <v>88</v>
      </c>
      <c r="P70" s="136" t="s">
        <v>28</v>
      </c>
      <c r="Q70" s="139" t="s">
        <v>89</v>
      </c>
      <c r="R70" s="139" t="s">
        <v>90</v>
      </c>
      <c r="S70" s="136" t="s">
        <v>91</v>
      </c>
      <c r="T70" s="139" t="s">
        <v>92</v>
      </c>
      <c r="U70" s="136" t="s">
        <v>93</v>
      </c>
      <c r="V70" s="140" t="s">
        <v>94</v>
      </c>
      <c r="W70" s="139" t="s">
        <v>95</v>
      </c>
      <c r="X70" s="137" t="s">
        <v>96</v>
      </c>
      <c r="Y70" s="137" t="s">
        <v>97</v>
      </c>
      <c r="Z70" s="137" t="s">
        <v>98</v>
      </c>
      <c r="AA70" s="136" t="s">
        <v>99</v>
      </c>
      <c r="AB70" s="136" t="s">
        <v>100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HW70" s="507"/>
      <c r="HY70" s="483"/>
      <c r="HZ70" s="483"/>
      <c r="IA70" s="483"/>
      <c r="IB70" s="17"/>
      <c r="IC70" s="17"/>
      <c r="ID70" s="17"/>
      <c r="IE70" s="17"/>
      <c r="IF70" s="17"/>
      <c r="IG70" s="625"/>
      <c r="IH70" s="625"/>
      <c r="II70" s="625"/>
      <c r="IJ70" s="625"/>
      <c r="IK70" s="625"/>
      <c r="IL70" s="17"/>
      <c r="IM70" s="17"/>
      <c r="IN70" s="17"/>
      <c r="IO70" s="17"/>
    </row>
    <row r="71" spans="1:249" ht="16.5" thickTop="1">
      <c r="A71" s="141"/>
      <c r="B71" s="142"/>
      <c r="C71" s="143">
        <f>+E1</f>
        <v>2008</v>
      </c>
      <c r="D71" s="142"/>
      <c r="E71" s="142"/>
      <c r="F71" s="142"/>
      <c r="G71" s="142"/>
      <c r="H71" s="142"/>
      <c r="I71" s="142"/>
      <c r="J71" s="144"/>
      <c r="K71" s="45"/>
      <c r="L71" s="145"/>
      <c r="M71" s="145"/>
      <c r="N71" s="146"/>
      <c r="O71" s="147"/>
      <c r="P71" s="144"/>
      <c r="Q71" s="142"/>
      <c r="R71" s="142"/>
      <c r="S71" s="142"/>
      <c r="T71" s="142"/>
      <c r="U71" s="148"/>
      <c r="V71" s="148"/>
      <c r="W71" s="148"/>
      <c r="X71" s="148"/>
      <c r="Y71" s="148"/>
      <c r="Z71" s="148"/>
      <c r="AA71" s="148"/>
      <c r="AB71" s="149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HX71" s="507"/>
      <c r="HY71" s="18"/>
      <c r="HZ71" s="643"/>
      <c r="IA71" s="643" t="s">
        <v>202</v>
      </c>
      <c r="IB71" s="643"/>
      <c r="IC71" s="643"/>
      <c r="ID71" s="643"/>
      <c r="IE71" s="644"/>
      <c r="IF71" s="645" t="s">
        <v>278</v>
      </c>
      <c r="IG71" s="646"/>
      <c r="IH71" s="647"/>
      <c r="II71" s="647"/>
      <c r="IJ71" s="648"/>
      <c r="IK71" s="649"/>
      <c r="IL71" s="650"/>
      <c r="IM71" s="650"/>
      <c r="IN71" s="17"/>
      <c r="IO71" s="17"/>
    </row>
    <row r="72" spans="1:249" ht="21.75" customHeight="1">
      <c r="A72" s="150" t="s">
        <v>3</v>
      </c>
      <c r="B72" s="151"/>
      <c r="C72" s="151"/>
      <c r="D72" s="152">
        <f aca="true" t="shared" si="110" ref="D72:D103">+B72*C72*$IC$3</f>
        <v>0</v>
      </c>
      <c r="E72" s="152">
        <f aca="true" t="shared" si="111" ref="E72:E103">+IF($E$1=2003,IF(C72&lt;=$IC$8,$IC$7,0),IF($E$1=2004,IF(C72&lt;=$ID$8,$ID$7,0),IF($E$1=2005,IF(C72&lt;=$IE$8,$IE$7,0),IF($E$1=2006,IF(C72&lt;=$IF$8,$IF$7,0),IF($E$1=2007,IF(C72&lt;=$IG$8,$IG$7,0),IF($E$1=2008,IF(C72&lt;=$IH$8,$IH$7,0),IF($E$1=2009,IF(C72&lt;=$II$8,$II$7,0))))))))*B72*$IC$3</f>
        <v>0</v>
      </c>
      <c r="F72" s="153">
        <f aca="true" t="shared" si="112" ref="F72:F103">+IF(C72&gt;0,IF($E$1=2003,IF(C72&lt;=2*$IC$5,IC10,0),IF($E$1=2004,IF(C72&lt;=2*$ID$5,$ID$10,0),IF($E$1=2005,IF(C72&lt;=2*$IE$5,$IE$10,0),IF($E$1=2006,IF(C72&lt;=2*$IF$5,$IF$10,0),IF($E$1=2007,IF(C72&lt;=2*$IG$5,$IG$10,0),IF($E$1=2008,IF(C72&lt;=2*$IH$5,$IH$10,0))))))))*B72*$IC$3</f>
        <v>0</v>
      </c>
      <c r="G72" s="152">
        <f aca="true" t="shared" si="113" ref="G72:G103">IF($E$1=2003,IF(C72&lt;=$IC$11,B72*(C72)*$ID$2,B72*(C72)*$IE$2),IF($E$1=2004,IF(C72&lt;=$ID$11,(C72)*B72*$ID$2,(C72)*B72*$IE$2),IF($E$1=2005,IF(C72&lt;=$IE$11,(C72)*B72*$ID$2,(C72)*B72*$IE$2),IF($E$1=2006,IF(C72&lt;=$IF$11,(C72)*B72*$ID$2,(C72)*B72*$IE$2),IF($E$1=2007,IF(C72&lt;=$IG$11,(C72)*B72*$ID$2,(C72)*B72*$IE$2),IF($E$1=2008,IF(C72&lt;=$IF$11,(C72)*B72*$ID$2,(C72)*B72*$IE$2),0))))))</f>
        <v>0</v>
      </c>
      <c r="H72" s="152">
        <f>(SUM(D72:F72)/$IC$3/2)+((G72)/$IC$3/2)</f>
        <v>0</v>
      </c>
      <c r="I72" s="152">
        <f aca="true" t="shared" si="114" ref="I72:I103">(SUM(D72:H72)/$IC$3/2)</f>
        <v>0</v>
      </c>
      <c r="J72" s="152">
        <f aca="true" t="shared" si="115" ref="J72:J103">(SUM(D72:I72)/$IC$3)</f>
        <v>0</v>
      </c>
      <c r="K72" s="152">
        <f aca="true" t="shared" si="116" ref="K72:K103">+B72*C72/$IE$3</f>
        <v>0</v>
      </c>
      <c r="L72" s="584"/>
      <c r="M72" s="584"/>
      <c r="N72" s="152">
        <f aca="true" t="shared" si="117" ref="N72:N103">+IF(B72&lt;(L72+M72),"inconsist",L72*C72*$ID$2*$IC$3+M72*C72*$IF$2*$IC$3)</f>
        <v>0</v>
      </c>
      <c r="O72" s="154">
        <f>SUM(D72:K72)+N72</f>
        <v>0</v>
      </c>
      <c r="P72" s="152">
        <f aca="true" t="shared" si="118" ref="P72:P103">(SUM(D72:I72)+K72+N72)*$L$1</f>
        <v>0</v>
      </c>
      <c r="Q72" s="152">
        <f aca="true" t="shared" si="119" ref="Q72:Q103">(SUM(D72:I72)+K72+N72)*$M$1</f>
        <v>0</v>
      </c>
      <c r="R72" s="152">
        <f aca="true" t="shared" si="120" ref="R72:R103">(SUM(D72:I72)+K72+N72)*$N$1</f>
        <v>0</v>
      </c>
      <c r="S72" s="152">
        <f aca="true" t="shared" si="121" ref="S72:S103">(SUM(D72:I72)+K72+N72)*$O$1</f>
        <v>0</v>
      </c>
      <c r="T72" s="152">
        <f aca="true" t="shared" si="122" ref="T72:T103">(SUM(D72:I72)+K72+N72)*$M$1</f>
        <v>0</v>
      </c>
      <c r="U72" s="113">
        <f aca="true" t="shared" si="123" ref="U72:U120">SUM(P72:T72)</f>
        <v>0</v>
      </c>
      <c r="V72" s="155">
        <f aca="true" t="shared" si="124" ref="V72:V103">IF(C72&gt;0,IF($E$1=2003,IF(C72&lt;=2*$IC$5,$IC$13,0),IF($E$1=2004,IF(C72&lt;=2*$ID$5,$ID$13,0),IF($E$1=2005,IF(C72&lt;=2*$IE$5,$IE$13,0),IF($E$1=2006,IF(C72&lt;=2*$IF$5,$IF$13,0),IF($E$1=2007,IF(C72&lt;=2*$IG$5,$IG$13,0),IF($E$1=2008,IF(C72&lt;=2*$IH$5,$IH$13,0))))))))*B72</f>
        <v>0</v>
      </c>
      <c r="W72" s="113">
        <f aca="true" t="shared" si="125" ref="W72:W103">(SUM(D72:J72))*$S$1</f>
        <v>0</v>
      </c>
      <c r="X72" s="113">
        <f>(D72+G72)*$U$1</f>
        <v>0</v>
      </c>
      <c r="Y72" s="113">
        <f aca="true" t="shared" si="126" ref="Y72:Y103">(D72+G72)*$AA$65</f>
        <v>0</v>
      </c>
      <c r="Z72" s="113">
        <f aca="true" t="shared" si="127" ref="Z72:Z103">(D72+G72)*$AB$1</f>
        <v>0</v>
      </c>
      <c r="AA72" s="113">
        <f>SUM(W72:Z72)</f>
        <v>0</v>
      </c>
      <c r="AB72" s="156">
        <f>+O72+U72+V72+AA72</f>
        <v>0</v>
      </c>
      <c r="AC72" s="38">
        <f>+AB72/12</f>
        <v>0</v>
      </c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HX72" s="507"/>
      <c r="HY72" s="651"/>
      <c r="HZ72" s="652"/>
      <c r="IA72" s="651" t="s">
        <v>194</v>
      </c>
      <c r="IB72" s="651" t="s">
        <v>195</v>
      </c>
      <c r="IC72" s="651" t="s">
        <v>196</v>
      </c>
      <c r="ID72" s="653"/>
      <c r="IE72" s="654" t="s">
        <v>197</v>
      </c>
      <c r="IF72" s="653" t="s">
        <v>194</v>
      </c>
      <c r="IG72" s="655" t="s">
        <v>204</v>
      </c>
      <c r="IH72" s="656" t="s">
        <v>276</v>
      </c>
      <c r="II72" s="657" t="s">
        <v>203</v>
      </c>
      <c r="IJ72" s="658"/>
      <c r="IK72" s="625"/>
      <c r="IL72" s="17"/>
      <c r="IM72" s="17"/>
      <c r="IN72" s="17"/>
      <c r="IO72" s="17"/>
    </row>
    <row r="73" spans="1:249" ht="15.75">
      <c r="A73" s="150" t="s">
        <v>16</v>
      </c>
      <c r="B73" s="151"/>
      <c r="C73" s="151"/>
      <c r="D73" s="152">
        <f t="shared" si="110"/>
        <v>0</v>
      </c>
      <c r="E73" s="152">
        <f t="shared" si="111"/>
        <v>0</v>
      </c>
      <c r="F73" s="153">
        <f t="shared" si="112"/>
        <v>0</v>
      </c>
      <c r="G73" s="152">
        <f t="shared" si="113"/>
        <v>0</v>
      </c>
      <c r="H73" s="152">
        <f>(SUM(D73:G73)/$IC$3/2)</f>
        <v>0</v>
      </c>
      <c r="I73" s="152">
        <f t="shared" si="114"/>
        <v>0</v>
      </c>
      <c r="J73" s="152">
        <f t="shared" si="115"/>
        <v>0</v>
      </c>
      <c r="K73" s="152">
        <f t="shared" si="116"/>
        <v>0</v>
      </c>
      <c r="L73" s="584"/>
      <c r="M73" s="584"/>
      <c r="N73" s="152">
        <f t="shared" si="117"/>
        <v>0</v>
      </c>
      <c r="O73" s="154">
        <f aca="true" t="shared" si="128" ref="O73:O120">SUM(D73:K73)+N73</f>
        <v>0</v>
      </c>
      <c r="P73" s="152">
        <f t="shared" si="118"/>
        <v>0</v>
      </c>
      <c r="Q73" s="152">
        <f t="shared" si="119"/>
        <v>0</v>
      </c>
      <c r="R73" s="152">
        <f t="shared" si="120"/>
        <v>0</v>
      </c>
      <c r="S73" s="152">
        <f t="shared" si="121"/>
        <v>0</v>
      </c>
      <c r="T73" s="152">
        <f t="shared" si="122"/>
        <v>0</v>
      </c>
      <c r="U73" s="113">
        <f t="shared" si="123"/>
        <v>0</v>
      </c>
      <c r="V73" s="155">
        <f t="shared" si="124"/>
        <v>0</v>
      </c>
      <c r="W73" s="113">
        <f t="shared" si="125"/>
        <v>0</v>
      </c>
      <c r="X73" s="113">
        <f aca="true" t="shared" si="129" ref="X73:X122">(D73+G73)*$U$1</f>
        <v>0</v>
      </c>
      <c r="Y73" s="113">
        <f t="shared" si="126"/>
        <v>0</v>
      </c>
      <c r="Z73" s="113">
        <f t="shared" si="127"/>
        <v>0</v>
      </c>
      <c r="AA73" s="113">
        <f aca="true" t="shared" si="130" ref="AA73:AA120">SUM(W73:Z73)</f>
        <v>0</v>
      </c>
      <c r="AB73" s="156">
        <f aca="true" t="shared" si="131" ref="AB73:AB120">+O73+U73+V73+AA73</f>
        <v>0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HX73" s="507"/>
      <c r="HY73" s="659"/>
      <c r="HZ73" s="660"/>
      <c r="IA73" s="659"/>
      <c r="IB73" s="659"/>
      <c r="IC73" s="661" t="s">
        <v>198</v>
      </c>
      <c r="ID73" s="661" t="s">
        <v>199</v>
      </c>
      <c r="IE73" s="662"/>
      <c r="IF73" s="663"/>
      <c r="IG73" s="73"/>
      <c r="IH73" s="664" t="s">
        <v>198</v>
      </c>
      <c r="II73" s="665"/>
      <c r="IJ73" s="625"/>
      <c r="IK73" s="625"/>
      <c r="IL73" s="17"/>
      <c r="IM73" s="17"/>
      <c r="IN73" s="17"/>
      <c r="IO73" s="17"/>
    </row>
    <row r="74" spans="1:249" ht="15.75">
      <c r="A74" s="150" t="s">
        <v>5</v>
      </c>
      <c r="B74" s="151"/>
      <c r="C74" s="151"/>
      <c r="D74" s="152">
        <f t="shared" si="110"/>
        <v>0</v>
      </c>
      <c r="E74" s="152">
        <f t="shared" si="111"/>
        <v>0</v>
      </c>
      <c r="F74" s="153">
        <f t="shared" si="112"/>
        <v>0</v>
      </c>
      <c r="G74" s="152">
        <f t="shared" si="113"/>
        <v>0</v>
      </c>
      <c r="H74" s="152">
        <f aca="true" t="shared" si="132" ref="H74:H120">(SUM(D74:F74)/$IC$3/2)+((G74)/$IC$3/2)</f>
        <v>0</v>
      </c>
      <c r="I74" s="152">
        <f t="shared" si="114"/>
        <v>0</v>
      </c>
      <c r="J74" s="152">
        <f t="shared" si="115"/>
        <v>0</v>
      </c>
      <c r="K74" s="152">
        <f t="shared" si="116"/>
        <v>0</v>
      </c>
      <c r="L74" s="584"/>
      <c r="M74" s="584"/>
      <c r="N74" s="152">
        <f t="shared" si="117"/>
        <v>0</v>
      </c>
      <c r="O74" s="154">
        <f t="shared" si="128"/>
        <v>0</v>
      </c>
      <c r="P74" s="152">
        <f t="shared" si="118"/>
        <v>0</v>
      </c>
      <c r="Q74" s="152">
        <f t="shared" si="119"/>
        <v>0</v>
      </c>
      <c r="R74" s="152">
        <f t="shared" si="120"/>
        <v>0</v>
      </c>
      <c r="S74" s="152">
        <f t="shared" si="121"/>
        <v>0</v>
      </c>
      <c r="T74" s="152">
        <f t="shared" si="122"/>
        <v>0</v>
      </c>
      <c r="U74" s="113">
        <f t="shared" si="123"/>
        <v>0</v>
      </c>
      <c r="V74" s="155">
        <f t="shared" si="124"/>
        <v>0</v>
      </c>
      <c r="W74" s="113">
        <f t="shared" si="125"/>
        <v>0</v>
      </c>
      <c r="X74" s="113">
        <f t="shared" si="129"/>
        <v>0</v>
      </c>
      <c r="Y74" s="113">
        <f t="shared" si="126"/>
        <v>0</v>
      </c>
      <c r="Z74" s="113">
        <f t="shared" si="127"/>
        <v>0</v>
      </c>
      <c r="AA74" s="113">
        <f t="shared" si="130"/>
        <v>0</v>
      </c>
      <c r="AB74" s="156">
        <f t="shared" si="131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HX74" s="507"/>
      <c r="HY74" s="666"/>
      <c r="HZ74" s="660">
        <f aca="true" t="shared" si="133" ref="HZ74:HZ79">+IC74+ID74+IE74</f>
        <v>0.255</v>
      </c>
      <c r="IA74" s="667">
        <v>2003</v>
      </c>
      <c r="IB74" s="666">
        <v>25.5</v>
      </c>
      <c r="IC74" s="668">
        <v>0.08</v>
      </c>
      <c r="ID74" s="669">
        <v>0.10125</v>
      </c>
      <c r="IE74" s="670">
        <v>0.07375</v>
      </c>
      <c r="IF74" s="671">
        <v>2003</v>
      </c>
      <c r="IG74" s="638">
        <v>0.135</v>
      </c>
      <c r="IH74" s="672">
        <f aca="true" t="shared" si="134" ref="IH74:IH79">+IG74*75/100</f>
        <v>0.10125</v>
      </c>
      <c r="II74" s="673">
        <f aca="true" t="shared" si="135" ref="II74:II79">+IG74*0.25</f>
        <v>0.03375</v>
      </c>
      <c r="IJ74" s="674">
        <f aca="true" t="shared" si="136" ref="IJ74:IJ79">+IH74+II74</f>
        <v>0.135</v>
      </c>
      <c r="IK74" s="73"/>
      <c r="IL74" s="17"/>
      <c r="IM74" s="17"/>
      <c r="IN74" s="17"/>
      <c r="IO74" s="17"/>
    </row>
    <row r="75" spans="1:249" ht="15.75">
      <c r="A75" s="150" t="s">
        <v>19</v>
      </c>
      <c r="B75" s="151"/>
      <c r="C75" s="151"/>
      <c r="D75" s="152">
        <f t="shared" si="110"/>
        <v>0</v>
      </c>
      <c r="E75" s="152">
        <f t="shared" si="111"/>
        <v>0</v>
      </c>
      <c r="F75" s="153">
        <f t="shared" si="112"/>
        <v>0</v>
      </c>
      <c r="G75" s="152">
        <f t="shared" si="113"/>
        <v>0</v>
      </c>
      <c r="H75" s="152">
        <f t="shared" si="132"/>
        <v>0</v>
      </c>
      <c r="I75" s="152">
        <f t="shared" si="114"/>
        <v>0</v>
      </c>
      <c r="J75" s="152">
        <f t="shared" si="115"/>
        <v>0</v>
      </c>
      <c r="K75" s="152">
        <f t="shared" si="116"/>
        <v>0</v>
      </c>
      <c r="L75" s="584"/>
      <c r="M75" s="584"/>
      <c r="N75" s="152">
        <f t="shared" si="117"/>
        <v>0</v>
      </c>
      <c r="O75" s="154">
        <f t="shared" si="128"/>
        <v>0</v>
      </c>
      <c r="P75" s="152">
        <f t="shared" si="118"/>
        <v>0</v>
      </c>
      <c r="Q75" s="152">
        <f t="shared" si="119"/>
        <v>0</v>
      </c>
      <c r="R75" s="152">
        <f t="shared" si="120"/>
        <v>0</v>
      </c>
      <c r="S75" s="152">
        <f t="shared" si="121"/>
        <v>0</v>
      </c>
      <c r="T75" s="152">
        <f t="shared" si="122"/>
        <v>0</v>
      </c>
      <c r="U75" s="113">
        <f t="shared" si="123"/>
        <v>0</v>
      </c>
      <c r="V75" s="155">
        <f t="shared" si="124"/>
        <v>0</v>
      </c>
      <c r="W75" s="113">
        <f t="shared" si="125"/>
        <v>0</v>
      </c>
      <c r="X75" s="113">
        <f t="shared" si="129"/>
        <v>0</v>
      </c>
      <c r="Y75" s="113">
        <f t="shared" si="126"/>
        <v>0</v>
      </c>
      <c r="Z75" s="113">
        <f t="shared" si="127"/>
        <v>0</v>
      </c>
      <c r="AA75" s="113">
        <f t="shared" si="130"/>
        <v>0</v>
      </c>
      <c r="AB75" s="156">
        <f t="shared" si="131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HX75" s="507"/>
      <c r="HY75" s="666"/>
      <c r="HZ75" s="660">
        <f t="shared" si="133"/>
        <v>0.265</v>
      </c>
      <c r="IA75" s="667">
        <v>2004</v>
      </c>
      <c r="IB75" s="666">
        <v>26.5</v>
      </c>
      <c r="IC75" s="668">
        <v>0.08</v>
      </c>
      <c r="ID75" s="669">
        <v>0.10875</v>
      </c>
      <c r="IE75" s="670">
        <v>0.07625</v>
      </c>
      <c r="IF75" s="671">
        <v>2004</v>
      </c>
      <c r="IG75" s="638">
        <v>0.145</v>
      </c>
      <c r="IH75" s="672">
        <f t="shared" si="134"/>
        <v>0.10875</v>
      </c>
      <c r="II75" s="673">
        <f t="shared" si="135"/>
        <v>0.03625</v>
      </c>
      <c r="IJ75" s="674">
        <f t="shared" si="136"/>
        <v>0.145</v>
      </c>
      <c r="IK75" s="73"/>
      <c r="IL75" s="18"/>
      <c r="IM75" s="18"/>
      <c r="IN75" s="18"/>
      <c r="IO75" s="18"/>
    </row>
    <row r="76" spans="1:249" ht="15.75">
      <c r="A76" s="150" t="s">
        <v>105</v>
      </c>
      <c r="B76" s="151"/>
      <c r="C76" s="151"/>
      <c r="D76" s="152">
        <f t="shared" si="110"/>
        <v>0</v>
      </c>
      <c r="E76" s="152">
        <f t="shared" si="111"/>
        <v>0</v>
      </c>
      <c r="F76" s="153">
        <f t="shared" si="112"/>
        <v>0</v>
      </c>
      <c r="G76" s="152">
        <f t="shared" si="113"/>
        <v>0</v>
      </c>
      <c r="H76" s="152">
        <f t="shared" si="132"/>
        <v>0</v>
      </c>
      <c r="I76" s="152">
        <f t="shared" si="114"/>
        <v>0</v>
      </c>
      <c r="J76" s="152">
        <f t="shared" si="115"/>
        <v>0</v>
      </c>
      <c r="K76" s="152">
        <f t="shared" si="116"/>
        <v>0</v>
      </c>
      <c r="L76" s="584"/>
      <c r="M76" s="584"/>
      <c r="N76" s="152">
        <f t="shared" si="117"/>
        <v>0</v>
      </c>
      <c r="O76" s="154">
        <f t="shared" si="128"/>
        <v>0</v>
      </c>
      <c r="P76" s="152">
        <f t="shared" si="118"/>
        <v>0</v>
      </c>
      <c r="Q76" s="152">
        <f t="shared" si="119"/>
        <v>0</v>
      </c>
      <c r="R76" s="152">
        <f t="shared" si="120"/>
        <v>0</v>
      </c>
      <c r="S76" s="152">
        <f t="shared" si="121"/>
        <v>0</v>
      </c>
      <c r="T76" s="152">
        <f t="shared" si="122"/>
        <v>0</v>
      </c>
      <c r="U76" s="113">
        <f t="shared" si="123"/>
        <v>0</v>
      </c>
      <c r="V76" s="155">
        <f t="shared" si="124"/>
        <v>0</v>
      </c>
      <c r="W76" s="113">
        <f t="shared" si="125"/>
        <v>0</v>
      </c>
      <c r="X76" s="113">
        <f t="shared" si="129"/>
        <v>0</v>
      </c>
      <c r="Y76" s="113">
        <f t="shared" si="126"/>
        <v>0</v>
      </c>
      <c r="Z76" s="113">
        <f t="shared" si="127"/>
        <v>0</v>
      </c>
      <c r="AA76" s="113">
        <f t="shared" si="130"/>
        <v>0</v>
      </c>
      <c r="AB76" s="156">
        <f t="shared" si="131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HV76" s="17"/>
      <c r="HW76" s="17"/>
      <c r="HX76" s="507"/>
      <c r="HY76" s="666"/>
      <c r="HZ76" s="660">
        <f t="shared" si="133"/>
        <v>0.27</v>
      </c>
      <c r="IA76" s="667">
        <v>2005</v>
      </c>
      <c r="IB76" s="666">
        <v>27</v>
      </c>
      <c r="IC76" s="668">
        <v>0.08</v>
      </c>
      <c r="ID76" s="669">
        <v>0.1125</v>
      </c>
      <c r="IE76" s="675">
        <v>0.0775</v>
      </c>
      <c r="IF76" s="671">
        <v>2005</v>
      </c>
      <c r="IG76" s="638">
        <v>0.15</v>
      </c>
      <c r="IH76" s="672">
        <f t="shared" si="134"/>
        <v>0.1125</v>
      </c>
      <c r="II76" s="673">
        <f t="shared" si="135"/>
        <v>0.0375</v>
      </c>
      <c r="IJ76" s="674">
        <f t="shared" si="136"/>
        <v>0.15</v>
      </c>
      <c r="IK76" s="73"/>
      <c r="IL76" s="18"/>
      <c r="IM76" s="18"/>
      <c r="IN76" s="18"/>
      <c r="IO76" s="18"/>
    </row>
    <row r="77" spans="1:249" ht="15.75">
      <c r="A77" s="150" t="s">
        <v>106</v>
      </c>
      <c r="B77" s="151"/>
      <c r="C77" s="151"/>
      <c r="D77" s="152">
        <f t="shared" si="110"/>
        <v>0</v>
      </c>
      <c r="E77" s="152">
        <f t="shared" si="111"/>
        <v>0</v>
      </c>
      <c r="F77" s="153">
        <f t="shared" si="112"/>
        <v>0</v>
      </c>
      <c r="G77" s="152">
        <f t="shared" si="113"/>
        <v>0</v>
      </c>
      <c r="H77" s="152">
        <f t="shared" si="132"/>
        <v>0</v>
      </c>
      <c r="I77" s="152">
        <f t="shared" si="114"/>
        <v>0</v>
      </c>
      <c r="J77" s="152">
        <f t="shared" si="115"/>
        <v>0</v>
      </c>
      <c r="K77" s="152">
        <f t="shared" si="116"/>
        <v>0</v>
      </c>
      <c r="L77" s="584"/>
      <c r="M77" s="584"/>
      <c r="N77" s="152">
        <f t="shared" si="117"/>
        <v>0</v>
      </c>
      <c r="O77" s="154">
        <f t="shared" si="128"/>
        <v>0</v>
      </c>
      <c r="P77" s="152">
        <f t="shared" si="118"/>
        <v>0</v>
      </c>
      <c r="Q77" s="152">
        <f t="shared" si="119"/>
        <v>0</v>
      </c>
      <c r="R77" s="152">
        <f t="shared" si="120"/>
        <v>0</v>
      </c>
      <c r="S77" s="152">
        <f t="shared" si="121"/>
        <v>0</v>
      </c>
      <c r="T77" s="152">
        <f t="shared" si="122"/>
        <v>0</v>
      </c>
      <c r="U77" s="113">
        <f t="shared" si="123"/>
        <v>0</v>
      </c>
      <c r="V77" s="155">
        <f t="shared" si="124"/>
        <v>0</v>
      </c>
      <c r="W77" s="113">
        <f t="shared" si="125"/>
        <v>0</v>
      </c>
      <c r="X77" s="113">
        <f t="shared" si="129"/>
        <v>0</v>
      </c>
      <c r="Y77" s="113">
        <f t="shared" si="126"/>
        <v>0</v>
      </c>
      <c r="Z77" s="113">
        <f t="shared" si="127"/>
        <v>0</v>
      </c>
      <c r="AA77" s="113">
        <f t="shared" si="130"/>
        <v>0</v>
      </c>
      <c r="AB77" s="156">
        <f t="shared" si="131"/>
        <v>0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HV77" s="17"/>
      <c r="HW77" s="17"/>
      <c r="HX77" s="507"/>
      <c r="HY77" s="666"/>
      <c r="HZ77" s="660">
        <f t="shared" si="133"/>
        <v>0.275</v>
      </c>
      <c r="IA77" s="667">
        <v>2006</v>
      </c>
      <c r="IB77" s="666">
        <v>27.5</v>
      </c>
      <c r="IC77" s="668">
        <v>0.08</v>
      </c>
      <c r="ID77" s="669">
        <v>0.11625</v>
      </c>
      <c r="IE77" s="670">
        <v>0.07875</v>
      </c>
      <c r="IF77" s="671">
        <v>2006</v>
      </c>
      <c r="IG77" s="638">
        <v>0.155</v>
      </c>
      <c r="IH77" s="672">
        <f t="shared" si="134"/>
        <v>0.11625</v>
      </c>
      <c r="II77" s="673">
        <f t="shared" si="135"/>
        <v>0.03875</v>
      </c>
      <c r="IJ77" s="674">
        <f t="shared" si="136"/>
        <v>0.155</v>
      </c>
      <c r="IK77" s="73"/>
      <c r="IL77" s="18"/>
      <c r="IM77" s="18"/>
      <c r="IN77" s="18"/>
      <c r="IO77" s="18"/>
    </row>
    <row r="78" spans="1:249" ht="15.75">
      <c r="A78" s="150" t="s">
        <v>107</v>
      </c>
      <c r="B78" s="151"/>
      <c r="C78" s="151"/>
      <c r="D78" s="152">
        <f t="shared" si="110"/>
        <v>0</v>
      </c>
      <c r="E78" s="152">
        <f t="shared" si="111"/>
        <v>0</v>
      </c>
      <c r="F78" s="153">
        <f t="shared" si="112"/>
        <v>0</v>
      </c>
      <c r="G78" s="152">
        <f t="shared" si="113"/>
        <v>0</v>
      </c>
      <c r="H78" s="152">
        <f t="shared" si="132"/>
        <v>0</v>
      </c>
      <c r="I78" s="152">
        <f t="shared" si="114"/>
        <v>0</v>
      </c>
      <c r="J78" s="152">
        <f t="shared" si="115"/>
        <v>0</v>
      </c>
      <c r="K78" s="152">
        <f t="shared" si="116"/>
        <v>0</v>
      </c>
      <c r="L78" s="584"/>
      <c r="M78" s="584"/>
      <c r="N78" s="152">
        <f t="shared" si="117"/>
        <v>0</v>
      </c>
      <c r="O78" s="154">
        <f t="shared" si="128"/>
        <v>0</v>
      </c>
      <c r="P78" s="152">
        <f t="shared" si="118"/>
        <v>0</v>
      </c>
      <c r="Q78" s="152">
        <f t="shared" si="119"/>
        <v>0</v>
      </c>
      <c r="R78" s="152">
        <f t="shared" si="120"/>
        <v>0</v>
      </c>
      <c r="S78" s="152">
        <f t="shared" si="121"/>
        <v>0</v>
      </c>
      <c r="T78" s="152">
        <f t="shared" si="122"/>
        <v>0</v>
      </c>
      <c r="U78" s="113">
        <f t="shared" si="123"/>
        <v>0</v>
      </c>
      <c r="V78" s="155">
        <f t="shared" si="124"/>
        <v>0</v>
      </c>
      <c r="W78" s="113">
        <f t="shared" si="125"/>
        <v>0</v>
      </c>
      <c r="X78" s="113">
        <f t="shared" si="129"/>
        <v>0</v>
      </c>
      <c r="Y78" s="113">
        <f t="shared" si="126"/>
        <v>0</v>
      </c>
      <c r="Z78" s="113">
        <f t="shared" si="127"/>
        <v>0</v>
      </c>
      <c r="AA78" s="113">
        <f t="shared" si="130"/>
        <v>0</v>
      </c>
      <c r="AB78" s="156">
        <f t="shared" si="131"/>
        <v>0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HV78" s="17"/>
      <c r="HW78" s="17"/>
      <c r="HX78" s="507"/>
      <c r="HY78" s="666"/>
      <c r="HZ78" s="660">
        <f t="shared" si="133"/>
        <v>0.28</v>
      </c>
      <c r="IA78" s="667">
        <v>2007</v>
      </c>
      <c r="IB78" s="666">
        <v>27.5</v>
      </c>
      <c r="IC78" s="668">
        <v>0.08</v>
      </c>
      <c r="ID78" s="676">
        <f>11.625%+0.5%</f>
        <v>0.12125000000000001</v>
      </c>
      <c r="IE78" s="675">
        <v>0.07875</v>
      </c>
      <c r="IF78" s="671">
        <v>2007</v>
      </c>
      <c r="IG78" s="638">
        <v>0.155</v>
      </c>
      <c r="IH78" s="672">
        <f t="shared" si="134"/>
        <v>0.11625</v>
      </c>
      <c r="II78" s="673">
        <f t="shared" si="135"/>
        <v>0.03875</v>
      </c>
      <c r="IJ78" s="674">
        <f t="shared" si="136"/>
        <v>0.155</v>
      </c>
      <c r="IK78" s="658"/>
      <c r="IL78" s="677"/>
      <c r="IM78" s="677"/>
      <c r="IN78" s="677"/>
      <c r="IO78" s="18"/>
    </row>
    <row r="79" spans="1:249" ht="15.75">
      <c r="A79" s="150" t="s">
        <v>109</v>
      </c>
      <c r="B79" s="151"/>
      <c r="C79" s="151"/>
      <c r="D79" s="152">
        <f t="shared" si="110"/>
        <v>0</v>
      </c>
      <c r="E79" s="152">
        <f t="shared" si="111"/>
        <v>0</v>
      </c>
      <c r="F79" s="153">
        <f t="shared" si="112"/>
        <v>0</v>
      </c>
      <c r="G79" s="152">
        <f t="shared" si="113"/>
        <v>0</v>
      </c>
      <c r="H79" s="152">
        <f t="shared" si="132"/>
        <v>0</v>
      </c>
      <c r="I79" s="152">
        <f t="shared" si="114"/>
        <v>0</v>
      </c>
      <c r="J79" s="152">
        <f t="shared" si="115"/>
        <v>0</v>
      </c>
      <c r="K79" s="152">
        <f t="shared" si="116"/>
        <v>0</v>
      </c>
      <c r="L79" s="584"/>
      <c r="M79" s="584"/>
      <c r="N79" s="152">
        <f t="shared" si="117"/>
        <v>0</v>
      </c>
      <c r="O79" s="154">
        <f t="shared" si="128"/>
        <v>0</v>
      </c>
      <c r="P79" s="152">
        <f t="shared" si="118"/>
        <v>0</v>
      </c>
      <c r="Q79" s="152">
        <f t="shared" si="119"/>
        <v>0</v>
      </c>
      <c r="R79" s="152">
        <f t="shared" si="120"/>
        <v>0</v>
      </c>
      <c r="S79" s="152">
        <f t="shared" si="121"/>
        <v>0</v>
      </c>
      <c r="T79" s="152">
        <f t="shared" si="122"/>
        <v>0</v>
      </c>
      <c r="U79" s="113">
        <f t="shared" si="123"/>
        <v>0</v>
      </c>
      <c r="V79" s="155">
        <f t="shared" si="124"/>
        <v>0</v>
      </c>
      <c r="W79" s="113">
        <f t="shared" si="125"/>
        <v>0</v>
      </c>
      <c r="X79" s="113">
        <f t="shared" si="129"/>
        <v>0</v>
      </c>
      <c r="Y79" s="113">
        <f t="shared" si="126"/>
        <v>0</v>
      </c>
      <c r="Z79" s="113">
        <f t="shared" si="127"/>
        <v>0</v>
      </c>
      <c r="AA79" s="113">
        <f t="shared" si="130"/>
        <v>0</v>
      </c>
      <c r="AB79" s="156">
        <f t="shared" si="131"/>
        <v>0</v>
      </c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HV79" s="17"/>
      <c r="HW79" s="17"/>
      <c r="HX79" s="507"/>
      <c r="HY79" s="666"/>
      <c r="HZ79" s="660">
        <f t="shared" si="133"/>
        <v>0.29</v>
      </c>
      <c r="IA79" s="667">
        <v>2008</v>
      </c>
      <c r="IB79" s="666">
        <v>28.5</v>
      </c>
      <c r="IC79" s="668">
        <v>0.08</v>
      </c>
      <c r="ID79" s="676">
        <f>12.375%+0.5%</f>
        <v>0.12875</v>
      </c>
      <c r="IE79" s="675">
        <v>0.08125</v>
      </c>
      <c r="IF79" s="671">
        <v>2008</v>
      </c>
      <c r="IG79" s="638">
        <v>0.155</v>
      </c>
      <c r="IH79" s="672">
        <f t="shared" si="134"/>
        <v>0.11625</v>
      </c>
      <c r="II79" s="673">
        <f t="shared" si="135"/>
        <v>0.03875</v>
      </c>
      <c r="IJ79" s="674">
        <f t="shared" si="136"/>
        <v>0.155</v>
      </c>
      <c r="IK79" s="625"/>
      <c r="IL79" s="18"/>
      <c r="IM79" s="18"/>
      <c r="IN79" s="18"/>
      <c r="IO79" s="18"/>
    </row>
    <row r="80" spans="1:249" ht="15.75">
      <c r="A80" s="150" t="s">
        <v>110</v>
      </c>
      <c r="B80" s="151"/>
      <c r="C80" s="151"/>
      <c r="D80" s="152">
        <f t="shared" si="110"/>
        <v>0</v>
      </c>
      <c r="E80" s="152">
        <f t="shared" si="111"/>
        <v>0</v>
      </c>
      <c r="F80" s="153">
        <f t="shared" si="112"/>
        <v>0</v>
      </c>
      <c r="G80" s="152">
        <f t="shared" si="113"/>
        <v>0</v>
      </c>
      <c r="H80" s="152">
        <f t="shared" si="132"/>
        <v>0</v>
      </c>
      <c r="I80" s="152">
        <f t="shared" si="114"/>
        <v>0</v>
      </c>
      <c r="J80" s="152">
        <f t="shared" si="115"/>
        <v>0</v>
      </c>
      <c r="K80" s="152">
        <f t="shared" si="116"/>
        <v>0</v>
      </c>
      <c r="L80" s="584"/>
      <c r="M80" s="584"/>
      <c r="N80" s="152">
        <f t="shared" si="117"/>
        <v>0</v>
      </c>
      <c r="O80" s="154">
        <f t="shared" si="128"/>
        <v>0</v>
      </c>
      <c r="P80" s="152">
        <f t="shared" si="118"/>
        <v>0</v>
      </c>
      <c r="Q80" s="152">
        <f t="shared" si="119"/>
        <v>0</v>
      </c>
      <c r="R80" s="152">
        <f t="shared" si="120"/>
        <v>0</v>
      </c>
      <c r="S80" s="152">
        <f t="shared" si="121"/>
        <v>0</v>
      </c>
      <c r="T80" s="152">
        <f t="shared" si="122"/>
        <v>0</v>
      </c>
      <c r="U80" s="113">
        <f t="shared" si="123"/>
        <v>0</v>
      </c>
      <c r="V80" s="155">
        <f t="shared" si="124"/>
        <v>0</v>
      </c>
      <c r="W80" s="113">
        <f t="shared" si="125"/>
        <v>0</v>
      </c>
      <c r="X80" s="113">
        <f t="shared" si="129"/>
        <v>0</v>
      </c>
      <c r="Y80" s="113">
        <f t="shared" si="126"/>
        <v>0</v>
      </c>
      <c r="Z80" s="113">
        <f t="shared" si="127"/>
        <v>0</v>
      </c>
      <c r="AA80" s="113">
        <f t="shared" si="130"/>
        <v>0</v>
      </c>
      <c r="AB80" s="156">
        <f t="shared" si="131"/>
        <v>0</v>
      </c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HV80" s="17"/>
      <c r="HW80" s="17"/>
      <c r="HX80" s="507"/>
      <c r="HY80" s="678"/>
      <c r="HZ80" s="679"/>
      <c r="IA80" s="678"/>
      <c r="IB80" s="678"/>
      <c r="IC80" s="678">
        <f>18.125-8</f>
        <v>10.125</v>
      </c>
      <c r="ID80" s="678"/>
      <c r="IE80" s="680"/>
      <c r="IF80" s="678"/>
      <c r="IG80" s="648"/>
      <c r="IH80" s="681">
        <f>18.125-8</f>
        <v>10.125</v>
      </c>
      <c r="II80" s="682"/>
      <c r="IJ80" s="625"/>
      <c r="IK80" s="625"/>
      <c r="IL80" s="683"/>
      <c r="IM80" s="18"/>
      <c r="IN80" s="18"/>
      <c r="IO80" s="18"/>
    </row>
    <row r="81" spans="1:249" ht="15.75">
      <c r="A81" s="150" t="s">
        <v>111</v>
      </c>
      <c r="B81" s="151"/>
      <c r="C81" s="151"/>
      <c r="D81" s="152">
        <f t="shared" si="110"/>
        <v>0</v>
      </c>
      <c r="E81" s="152">
        <f t="shared" si="111"/>
        <v>0</v>
      </c>
      <c r="F81" s="153">
        <f t="shared" si="112"/>
        <v>0</v>
      </c>
      <c r="G81" s="152">
        <f t="shared" si="113"/>
        <v>0</v>
      </c>
      <c r="H81" s="152">
        <f t="shared" si="132"/>
        <v>0</v>
      </c>
      <c r="I81" s="152">
        <f t="shared" si="114"/>
        <v>0</v>
      </c>
      <c r="J81" s="152">
        <f t="shared" si="115"/>
        <v>0</v>
      </c>
      <c r="K81" s="152">
        <f t="shared" si="116"/>
        <v>0</v>
      </c>
      <c r="L81" s="584"/>
      <c r="M81" s="584"/>
      <c r="N81" s="152">
        <f t="shared" si="117"/>
        <v>0</v>
      </c>
      <c r="O81" s="154">
        <f t="shared" si="128"/>
        <v>0</v>
      </c>
      <c r="P81" s="152">
        <f t="shared" si="118"/>
        <v>0</v>
      </c>
      <c r="Q81" s="152">
        <f t="shared" si="119"/>
        <v>0</v>
      </c>
      <c r="R81" s="152">
        <f t="shared" si="120"/>
        <v>0</v>
      </c>
      <c r="S81" s="152">
        <f t="shared" si="121"/>
        <v>0</v>
      </c>
      <c r="T81" s="152">
        <f t="shared" si="122"/>
        <v>0</v>
      </c>
      <c r="U81" s="113">
        <f t="shared" si="123"/>
        <v>0</v>
      </c>
      <c r="V81" s="155">
        <f t="shared" si="124"/>
        <v>0</v>
      </c>
      <c r="W81" s="113">
        <f t="shared" si="125"/>
        <v>0</v>
      </c>
      <c r="X81" s="113">
        <f t="shared" si="129"/>
        <v>0</v>
      </c>
      <c r="Y81" s="113">
        <f t="shared" si="126"/>
        <v>0</v>
      </c>
      <c r="Z81" s="113">
        <f t="shared" si="127"/>
        <v>0</v>
      </c>
      <c r="AA81" s="113">
        <f t="shared" si="130"/>
        <v>0</v>
      </c>
      <c r="AB81" s="156">
        <f t="shared" si="131"/>
        <v>0</v>
      </c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HV81" s="17"/>
      <c r="HW81" s="17"/>
      <c r="HX81" s="507"/>
      <c r="HY81" s="683"/>
      <c r="HZ81" s="17"/>
      <c r="IA81" s="17"/>
      <c r="IB81" s="683">
        <f>+IC74+ID74+IE74</f>
        <v>0.255</v>
      </c>
      <c r="IC81" s="684" t="s">
        <v>313</v>
      </c>
      <c r="ID81" s="637"/>
      <c r="IE81" s="636"/>
      <c r="IF81" s="685"/>
      <c r="IG81" s="686">
        <f>((SUM(HF75:HG75)+HM75))*$AA$65</f>
        <v>0</v>
      </c>
      <c r="IH81" s="519"/>
      <c r="II81" s="687"/>
      <c r="IJ81" s="73"/>
      <c r="IK81" s="625"/>
      <c r="IL81" s="18"/>
      <c r="IM81" s="18"/>
      <c r="IN81" s="18"/>
      <c r="IO81" s="18"/>
    </row>
    <row r="82" spans="1:249" ht="15.75">
      <c r="A82" s="150" t="s">
        <v>112</v>
      </c>
      <c r="B82" s="151"/>
      <c r="C82" s="151"/>
      <c r="D82" s="152">
        <f t="shared" si="110"/>
        <v>0</v>
      </c>
      <c r="E82" s="152">
        <f t="shared" si="111"/>
        <v>0</v>
      </c>
      <c r="F82" s="153">
        <f t="shared" si="112"/>
        <v>0</v>
      </c>
      <c r="G82" s="152">
        <f t="shared" si="113"/>
        <v>0</v>
      </c>
      <c r="H82" s="152">
        <f t="shared" si="132"/>
        <v>0</v>
      </c>
      <c r="I82" s="152">
        <f t="shared" si="114"/>
        <v>0</v>
      </c>
      <c r="J82" s="152">
        <f t="shared" si="115"/>
        <v>0</v>
      </c>
      <c r="K82" s="152">
        <f t="shared" si="116"/>
        <v>0</v>
      </c>
      <c r="L82" s="584"/>
      <c r="M82" s="584"/>
      <c r="N82" s="152">
        <f t="shared" si="117"/>
        <v>0</v>
      </c>
      <c r="O82" s="154">
        <f t="shared" si="128"/>
        <v>0</v>
      </c>
      <c r="P82" s="152">
        <f t="shared" si="118"/>
        <v>0</v>
      </c>
      <c r="Q82" s="152">
        <f t="shared" si="119"/>
        <v>0</v>
      </c>
      <c r="R82" s="152">
        <f t="shared" si="120"/>
        <v>0</v>
      </c>
      <c r="S82" s="152">
        <f t="shared" si="121"/>
        <v>0</v>
      </c>
      <c r="T82" s="152">
        <f t="shared" si="122"/>
        <v>0</v>
      </c>
      <c r="U82" s="113">
        <f t="shared" si="123"/>
        <v>0</v>
      </c>
      <c r="V82" s="155">
        <f t="shared" si="124"/>
        <v>0</v>
      </c>
      <c r="W82" s="113">
        <f t="shared" si="125"/>
        <v>0</v>
      </c>
      <c r="X82" s="113">
        <f t="shared" si="129"/>
        <v>0</v>
      </c>
      <c r="Y82" s="113">
        <f t="shared" si="126"/>
        <v>0</v>
      </c>
      <c r="Z82" s="113">
        <f t="shared" si="127"/>
        <v>0</v>
      </c>
      <c r="AA82" s="113">
        <f t="shared" si="130"/>
        <v>0</v>
      </c>
      <c r="AB82" s="156">
        <f t="shared" si="131"/>
        <v>0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HV82" s="17"/>
      <c r="HW82" s="17"/>
      <c r="HX82" s="18"/>
      <c r="HY82" s="18"/>
      <c r="HZ82" s="18"/>
      <c r="IA82" s="18"/>
      <c r="IB82" s="18"/>
      <c r="IC82" s="18"/>
      <c r="ID82" s="637"/>
      <c r="IE82" s="636"/>
      <c r="IF82" s="685"/>
      <c r="IG82" s="520"/>
      <c r="IH82" s="519"/>
      <c r="II82" s="687"/>
      <c r="IJ82" s="73"/>
      <c r="IK82" s="73"/>
      <c r="IL82" s="18"/>
      <c r="IM82" s="18"/>
      <c r="IN82" s="636"/>
      <c r="IO82" s="636"/>
    </row>
    <row r="83" spans="1:249" ht="17.25" customHeight="1">
      <c r="A83" s="150" t="s">
        <v>113</v>
      </c>
      <c r="B83" s="151"/>
      <c r="C83" s="151"/>
      <c r="D83" s="152">
        <f t="shared" si="110"/>
        <v>0</v>
      </c>
      <c r="E83" s="152">
        <f t="shared" si="111"/>
        <v>0</v>
      </c>
      <c r="F83" s="153">
        <f t="shared" si="112"/>
        <v>0</v>
      </c>
      <c r="G83" s="152">
        <f t="shared" si="113"/>
        <v>0</v>
      </c>
      <c r="H83" s="152">
        <f t="shared" si="132"/>
        <v>0</v>
      </c>
      <c r="I83" s="152">
        <f t="shared" si="114"/>
        <v>0</v>
      </c>
      <c r="J83" s="152">
        <f t="shared" si="115"/>
        <v>0</v>
      </c>
      <c r="K83" s="152">
        <f t="shared" si="116"/>
        <v>0</v>
      </c>
      <c r="L83" s="584"/>
      <c r="M83" s="584"/>
      <c r="N83" s="152">
        <f t="shared" si="117"/>
        <v>0</v>
      </c>
      <c r="O83" s="154">
        <f t="shared" si="128"/>
        <v>0</v>
      </c>
      <c r="P83" s="152">
        <f t="shared" si="118"/>
        <v>0</v>
      </c>
      <c r="Q83" s="152">
        <f t="shared" si="119"/>
        <v>0</v>
      </c>
      <c r="R83" s="152">
        <f t="shared" si="120"/>
        <v>0</v>
      </c>
      <c r="S83" s="152">
        <f t="shared" si="121"/>
        <v>0</v>
      </c>
      <c r="T83" s="152">
        <f t="shared" si="122"/>
        <v>0</v>
      </c>
      <c r="U83" s="113">
        <f t="shared" si="123"/>
        <v>0</v>
      </c>
      <c r="V83" s="155">
        <f t="shared" si="124"/>
        <v>0</v>
      </c>
      <c r="W83" s="113">
        <f t="shared" si="125"/>
        <v>0</v>
      </c>
      <c r="X83" s="113">
        <f t="shared" si="129"/>
        <v>0</v>
      </c>
      <c r="Y83" s="113">
        <f t="shared" si="126"/>
        <v>0</v>
      </c>
      <c r="Z83" s="113">
        <f t="shared" si="127"/>
        <v>0</v>
      </c>
      <c r="AA83" s="113">
        <f t="shared" si="130"/>
        <v>0</v>
      </c>
      <c r="AB83" s="156">
        <f t="shared" si="131"/>
        <v>0</v>
      </c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HV83" s="17"/>
      <c r="HW83" s="17"/>
      <c r="HX83" s="18"/>
      <c r="HY83" s="18"/>
      <c r="HZ83" s="18"/>
      <c r="IA83" s="18"/>
      <c r="IB83" s="18"/>
      <c r="IC83" s="18"/>
      <c r="ID83" s="685" t="s">
        <v>277</v>
      </c>
      <c r="IG83" s="73"/>
      <c r="IH83" s="73"/>
      <c r="II83" s="73"/>
      <c r="IJ83" s="73"/>
      <c r="IK83" s="73"/>
      <c r="IL83" s="636"/>
      <c r="IM83" s="636"/>
      <c r="IN83" s="636"/>
      <c r="IO83" s="636"/>
    </row>
    <row r="84" spans="1:249" ht="15.75">
      <c r="A84" s="150" t="s">
        <v>114</v>
      </c>
      <c r="B84" s="151"/>
      <c r="C84" s="151"/>
      <c r="D84" s="152">
        <f t="shared" si="110"/>
        <v>0</v>
      </c>
      <c r="E84" s="152">
        <f t="shared" si="111"/>
        <v>0</v>
      </c>
      <c r="F84" s="153">
        <f t="shared" si="112"/>
        <v>0</v>
      </c>
      <c r="G84" s="152">
        <f t="shared" si="113"/>
        <v>0</v>
      </c>
      <c r="H84" s="152">
        <f t="shared" si="132"/>
        <v>0</v>
      </c>
      <c r="I84" s="152">
        <f t="shared" si="114"/>
        <v>0</v>
      </c>
      <c r="J84" s="152">
        <f t="shared" si="115"/>
        <v>0</v>
      </c>
      <c r="K84" s="152">
        <f t="shared" si="116"/>
        <v>0</v>
      </c>
      <c r="L84" s="584"/>
      <c r="M84" s="584"/>
      <c r="N84" s="152">
        <f t="shared" si="117"/>
        <v>0</v>
      </c>
      <c r="O84" s="154">
        <f t="shared" si="128"/>
        <v>0</v>
      </c>
      <c r="P84" s="152">
        <f t="shared" si="118"/>
        <v>0</v>
      </c>
      <c r="Q84" s="152">
        <f t="shared" si="119"/>
        <v>0</v>
      </c>
      <c r="R84" s="152">
        <f t="shared" si="120"/>
        <v>0</v>
      </c>
      <c r="S84" s="152">
        <f t="shared" si="121"/>
        <v>0</v>
      </c>
      <c r="T84" s="152">
        <f t="shared" si="122"/>
        <v>0</v>
      </c>
      <c r="U84" s="113">
        <f t="shared" si="123"/>
        <v>0</v>
      </c>
      <c r="V84" s="155">
        <f t="shared" si="124"/>
        <v>0</v>
      </c>
      <c r="W84" s="113">
        <f t="shared" si="125"/>
        <v>0</v>
      </c>
      <c r="X84" s="113">
        <f t="shared" si="129"/>
        <v>0</v>
      </c>
      <c r="Y84" s="113">
        <f t="shared" si="126"/>
        <v>0</v>
      </c>
      <c r="Z84" s="113">
        <f t="shared" si="127"/>
        <v>0</v>
      </c>
      <c r="AA84" s="113">
        <f t="shared" si="130"/>
        <v>0</v>
      </c>
      <c r="AB84" s="156">
        <f t="shared" si="131"/>
        <v>0</v>
      </c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HV84" s="17"/>
      <c r="HW84" s="17"/>
      <c r="HX84" s="18"/>
      <c r="HY84" s="18"/>
      <c r="HZ84" s="18"/>
      <c r="IA84" s="18"/>
      <c r="IB84" s="18"/>
      <c r="IC84" s="18"/>
      <c r="ID84" s="637"/>
      <c r="IE84" s="636"/>
      <c r="IF84" s="685"/>
      <c r="IG84" s="520"/>
      <c r="IH84" s="519"/>
      <c r="II84" s="687"/>
      <c r="IJ84" s="73"/>
      <c r="IK84" s="73"/>
      <c r="IL84" s="636"/>
      <c r="IM84" s="636"/>
      <c r="IN84" s="636"/>
      <c r="IO84" s="636"/>
    </row>
    <row r="85" spans="1:249" ht="15.75">
      <c r="A85" s="150" t="s">
        <v>115</v>
      </c>
      <c r="B85" s="151"/>
      <c r="C85" s="151"/>
      <c r="D85" s="152">
        <f t="shared" si="110"/>
        <v>0</v>
      </c>
      <c r="E85" s="152">
        <f t="shared" si="111"/>
        <v>0</v>
      </c>
      <c r="F85" s="153">
        <f t="shared" si="112"/>
        <v>0</v>
      </c>
      <c r="G85" s="152">
        <f t="shared" si="113"/>
        <v>0</v>
      </c>
      <c r="H85" s="152">
        <f t="shared" si="132"/>
        <v>0</v>
      </c>
      <c r="I85" s="152">
        <f t="shared" si="114"/>
        <v>0</v>
      </c>
      <c r="J85" s="152">
        <f t="shared" si="115"/>
        <v>0</v>
      </c>
      <c r="K85" s="152">
        <f t="shared" si="116"/>
        <v>0</v>
      </c>
      <c r="L85" s="584"/>
      <c r="M85" s="584"/>
      <c r="N85" s="152">
        <f t="shared" si="117"/>
        <v>0</v>
      </c>
      <c r="O85" s="154">
        <f t="shared" si="128"/>
        <v>0</v>
      </c>
      <c r="P85" s="152">
        <f t="shared" si="118"/>
        <v>0</v>
      </c>
      <c r="Q85" s="152">
        <f t="shared" si="119"/>
        <v>0</v>
      </c>
      <c r="R85" s="152">
        <f t="shared" si="120"/>
        <v>0</v>
      </c>
      <c r="S85" s="152">
        <f t="shared" si="121"/>
        <v>0</v>
      </c>
      <c r="T85" s="152">
        <f t="shared" si="122"/>
        <v>0</v>
      </c>
      <c r="U85" s="113">
        <f t="shared" si="123"/>
        <v>0</v>
      </c>
      <c r="V85" s="155">
        <f t="shared" si="124"/>
        <v>0</v>
      </c>
      <c r="W85" s="113">
        <f t="shared" si="125"/>
        <v>0</v>
      </c>
      <c r="X85" s="113">
        <f t="shared" si="129"/>
        <v>0</v>
      </c>
      <c r="Y85" s="113">
        <f t="shared" si="126"/>
        <v>0</v>
      </c>
      <c r="Z85" s="113">
        <f t="shared" si="127"/>
        <v>0</v>
      </c>
      <c r="AA85" s="113">
        <f t="shared" si="130"/>
        <v>0</v>
      </c>
      <c r="AB85" s="156">
        <f t="shared" si="131"/>
        <v>0</v>
      </c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HV85" s="17"/>
      <c r="HW85" s="17"/>
      <c r="HX85" s="18"/>
      <c r="HY85" s="18"/>
      <c r="HZ85" s="18"/>
      <c r="IA85" s="18"/>
      <c r="IB85" s="18"/>
      <c r="IC85" s="18"/>
      <c r="ID85" s="636">
        <v>2003</v>
      </c>
      <c r="IE85" s="688">
        <v>2004</v>
      </c>
      <c r="IF85" s="636">
        <v>2005</v>
      </c>
      <c r="IG85" s="520">
        <v>2006</v>
      </c>
      <c r="IH85" s="73">
        <v>2007</v>
      </c>
      <c r="II85" s="520">
        <v>2008</v>
      </c>
      <c r="IJ85" s="625"/>
      <c r="IK85" s="73"/>
      <c r="IL85" s="636"/>
      <c r="IM85" s="636"/>
      <c r="IN85" s="636"/>
      <c r="IO85" s="636"/>
    </row>
    <row r="86" spans="1:249" ht="15.75">
      <c r="A86" s="157" t="s">
        <v>116</v>
      </c>
      <c r="B86" s="151"/>
      <c r="C86" s="151"/>
      <c r="D86" s="152">
        <f t="shared" si="110"/>
        <v>0</v>
      </c>
      <c r="E86" s="152">
        <f t="shared" si="111"/>
        <v>0</v>
      </c>
      <c r="F86" s="153">
        <f t="shared" si="112"/>
        <v>0</v>
      </c>
      <c r="G86" s="152">
        <f t="shared" si="113"/>
        <v>0</v>
      </c>
      <c r="H86" s="152">
        <f t="shared" si="132"/>
        <v>0</v>
      </c>
      <c r="I86" s="152">
        <f t="shared" si="114"/>
        <v>0</v>
      </c>
      <c r="J86" s="152">
        <f t="shared" si="115"/>
        <v>0</v>
      </c>
      <c r="K86" s="152">
        <f t="shared" si="116"/>
        <v>0</v>
      </c>
      <c r="L86" s="584"/>
      <c r="M86" s="584"/>
      <c r="N86" s="152">
        <f t="shared" si="117"/>
        <v>0</v>
      </c>
      <c r="O86" s="154">
        <f t="shared" si="128"/>
        <v>0</v>
      </c>
      <c r="P86" s="152">
        <f t="shared" si="118"/>
        <v>0</v>
      </c>
      <c r="Q86" s="152">
        <f t="shared" si="119"/>
        <v>0</v>
      </c>
      <c r="R86" s="152">
        <f t="shared" si="120"/>
        <v>0</v>
      </c>
      <c r="S86" s="152">
        <f t="shared" si="121"/>
        <v>0</v>
      </c>
      <c r="T86" s="152">
        <f t="shared" si="122"/>
        <v>0</v>
      </c>
      <c r="U86" s="113">
        <f t="shared" si="123"/>
        <v>0</v>
      </c>
      <c r="V86" s="155">
        <f t="shared" si="124"/>
        <v>0</v>
      </c>
      <c r="W86" s="113">
        <f t="shared" si="125"/>
        <v>0</v>
      </c>
      <c r="X86" s="113">
        <f t="shared" si="129"/>
        <v>0</v>
      </c>
      <c r="Y86" s="113">
        <f t="shared" si="126"/>
        <v>0</v>
      </c>
      <c r="Z86" s="113">
        <f t="shared" si="127"/>
        <v>0</v>
      </c>
      <c r="AA86" s="113">
        <f t="shared" si="130"/>
        <v>0</v>
      </c>
      <c r="AB86" s="156">
        <f t="shared" si="131"/>
        <v>0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HV86" s="17"/>
      <c r="HW86" s="17"/>
      <c r="HX86" s="18"/>
      <c r="HY86" s="18"/>
      <c r="HZ86" s="18"/>
      <c r="IA86" s="18"/>
      <c r="IB86" s="18"/>
      <c r="IC86" s="18"/>
      <c r="ID86" s="689">
        <v>0.135</v>
      </c>
      <c r="IE86" s="689">
        <v>0.01</v>
      </c>
      <c r="IF86" s="689">
        <v>0.01</v>
      </c>
      <c r="IG86" s="689">
        <v>0.01</v>
      </c>
      <c r="IH86" s="689">
        <v>0.01</v>
      </c>
      <c r="II86" s="689">
        <v>0.01</v>
      </c>
      <c r="IJ86" s="73"/>
      <c r="IK86" s="73"/>
      <c r="IL86" s="636"/>
      <c r="IM86" s="636"/>
      <c r="IN86" s="636"/>
      <c r="IO86" s="636"/>
    </row>
    <row r="87" spans="1:249" ht="15.75">
      <c r="A87" s="157" t="s">
        <v>117</v>
      </c>
      <c r="B87" s="151"/>
      <c r="C87" s="151"/>
      <c r="D87" s="152">
        <f t="shared" si="110"/>
        <v>0</v>
      </c>
      <c r="E87" s="152">
        <f t="shared" si="111"/>
        <v>0</v>
      </c>
      <c r="F87" s="153">
        <f t="shared" si="112"/>
        <v>0</v>
      </c>
      <c r="G87" s="152">
        <f t="shared" si="113"/>
        <v>0</v>
      </c>
      <c r="H87" s="152">
        <f t="shared" si="132"/>
        <v>0</v>
      </c>
      <c r="I87" s="152">
        <f t="shared" si="114"/>
        <v>0</v>
      </c>
      <c r="J87" s="152">
        <f t="shared" si="115"/>
        <v>0</v>
      </c>
      <c r="K87" s="152">
        <f t="shared" si="116"/>
        <v>0</v>
      </c>
      <c r="L87" s="584"/>
      <c r="M87" s="584"/>
      <c r="N87" s="152">
        <f t="shared" si="117"/>
        <v>0</v>
      </c>
      <c r="O87" s="154">
        <f t="shared" si="128"/>
        <v>0</v>
      </c>
      <c r="P87" s="152">
        <f t="shared" si="118"/>
        <v>0</v>
      </c>
      <c r="Q87" s="152">
        <f t="shared" si="119"/>
        <v>0</v>
      </c>
      <c r="R87" s="152">
        <f t="shared" si="120"/>
        <v>0</v>
      </c>
      <c r="S87" s="152">
        <f t="shared" si="121"/>
        <v>0</v>
      </c>
      <c r="T87" s="152">
        <f t="shared" si="122"/>
        <v>0</v>
      </c>
      <c r="U87" s="113">
        <f t="shared" si="123"/>
        <v>0</v>
      </c>
      <c r="V87" s="155">
        <f t="shared" si="124"/>
        <v>0</v>
      </c>
      <c r="W87" s="113">
        <f t="shared" si="125"/>
        <v>0</v>
      </c>
      <c r="X87" s="113">
        <f t="shared" si="129"/>
        <v>0</v>
      </c>
      <c r="Y87" s="113">
        <f t="shared" si="126"/>
        <v>0</v>
      </c>
      <c r="Z87" s="113">
        <f t="shared" si="127"/>
        <v>0</v>
      </c>
      <c r="AA87" s="113">
        <f t="shared" si="130"/>
        <v>0</v>
      </c>
      <c r="AB87" s="156">
        <f t="shared" si="131"/>
        <v>0</v>
      </c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HV87" s="17"/>
      <c r="HW87" s="17"/>
      <c r="HX87" s="18"/>
      <c r="HY87" s="18"/>
      <c r="HZ87" s="18"/>
      <c r="IA87" s="18"/>
      <c r="IB87" s="18"/>
      <c r="IC87" s="17"/>
      <c r="ID87" s="624"/>
      <c r="IE87" s="689"/>
      <c r="IF87" s="689">
        <v>0.005</v>
      </c>
      <c r="IG87" s="689">
        <v>0.005</v>
      </c>
      <c r="IH87" s="689">
        <v>0.005</v>
      </c>
      <c r="II87" s="689">
        <v>0.005</v>
      </c>
      <c r="IJ87" s="73"/>
      <c r="IK87" s="690"/>
      <c r="IL87" s="636"/>
      <c r="IM87" s="636"/>
      <c r="IN87" s="636"/>
      <c r="IO87" s="685"/>
    </row>
    <row r="88" spans="1:249" ht="15.75">
      <c r="A88" s="157" t="s">
        <v>118</v>
      </c>
      <c r="B88" s="151"/>
      <c r="C88" s="151"/>
      <c r="D88" s="152">
        <f t="shared" si="110"/>
        <v>0</v>
      </c>
      <c r="E88" s="152">
        <f t="shared" si="111"/>
        <v>0</v>
      </c>
      <c r="F88" s="153">
        <f t="shared" si="112"/>
        <v>0</v>
      </c>
      <c r="G88" s="152">
        <f t="shared" si="113"/>
        <v>0</v>
      </c>
      <c r="H88" s="152">
        <f t="shared" si="132"/>
        <v>0</v>
      </c>
      <c r="I88" s="152">
        <f t="shared" si="114"/>
        <v>0</v>
      </c>
      <c r="J88" s="152">
        <f t="shared" si="115"/>
        <v>0</v>
      </c>
      <c r="K88" s="152">
        <f t="shared" si="116"/>
        <v>0</v>
      </c>
      <c r="L88" s="584"/>
      <c r="M88" s="584"/>
      <c r="N88" s="152">
        <f t="shared" si="117"/>
        <v>0</v>
      </c>
      <c r="O88" s="154">
        <f t="shared" si="128"/>
        <v>0</v>
      </c>
      <c r="P88" s="152">
        <f t="shared" si="118"/>
        <v>0</v>
      </c>
      <c r="Q88" s="152">
        <f t="shared" si="119"/>
        <v>0</v>
      </c>
      <c r="R88" s="152">
        <f t="shared" si="120"/>
        <v>0</v>
      </c>
      <c r="S88" s="152">
        <f t="shared" si="121"/>
        <v>0</v>
      </c>
      <c r="T88" s="152">
        <f t="shared" si="122"/>
        <v>0</v>
      </c>
      <c r="U88" s="113">
        <f t="shared" si="123"/>
        <v>0</v>
      </c>
      <c r="V88" s="155">
        <f t="shared" si="124"/>
        <v>0</v>
      </c>
      <c r="W88" s="113">
        <f t="shared" si="125"/>
        <v>0</v>
      </c>
      <c r="X88" s="113">
        <f t="shared" si="129"/>
        <v>0</v>
      </c>
      <c r="Y88" s="113">
        <f t="shared" si="126"/>
        <v>0</v>
      </c>
      <c r="Z88" s="113">
        <f t="shared" si="127"/>
        <v>0</v>
      </c>
      <c r="AA88" s="113">
        <f t="shared" si="130"/>
        <v>0</v>
      </c>
      <c r="AB88" s="156">
        <f t="shared" si="131"/>
        <v>0</v>
      </c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HV88" s="17"/>
      <c r="HW88" s="17"/>
      <c r="HX88" s="18"/>
      <c r="HY88" s="18"/>
      <c r="HZ88" s="18"/>
      <c r="IA88" s="18"/>
      <c r="IB88" s="18"/>
      <c r="IC88" s="18"/>
      <c r="ID88" s="689"/>
      <c r="IE88" s="689"/>
      <c r="IF88" s="689"/>
      <c r="IG88" s="689">
        <v>0.005</v>
      </c>
      <c r="IH88" s="689">
        <v>0.005</v>
      </c>
      <c r="II88" s="689">
        <v>0.005</v>
      </c>
      <c r="IJ88" s="73"/>
      <c r="IK88" s="687"/>
      <c r="IL88" s="636"/>
      <c r="IM88" s="685"/>
      <c r="IN88" s="636"/>
      <c r="IO88" s="685"/>
    </row>
    <row r="89" spans="1:249" ht="15.75">
      <c r="A89" s="157" t="s">
        <v>119</v>
      </c>
      <c r="B89" s="151"/>
      <c r="C89" s="151"/>
      <c r="D89" s="152">
        <f t="shared" si="110"/>
        <v>0</v>
      </c>
      <c r="E89" s="152">
        <f t="shared" si="111"/>
        <v>0</v>
      </c>
      <c r="F89" s="153">
        <f t="shared" si="112"/>
        <v>0</v>
      </c>
      <c r="G89" s="152">
        <f t="shared" si="113"/>
        <v>0</v>
      </c>
      <c r="H89" s="152">
        <f t="shared" si="132"/>
        <v>0</v>
      </c>
      <c r="I89" s="152">
        <f t="shared" si="114"/>
        <v>0</v>
      </c>
      <c r="J89" s="152">
        <f t="shared" si="115"/>
        <v>0</v>
      </c>
      <c r="K89" s="152">
        <f t="shared" si="116"/>
        <v>0</v>
      </c>
      <c r="L89" s="584"/>
      <c r="M89" s="584"/>
      <c r="N89" s="152">
        <f t="shared" si="117"/>
        <v>0</v>
      </c>
      <c r="O89" s="154">
        <f t="shared" si="128"/>
        <v>0</v>
      </c>
      <c r="P89" s="152">
        <f t="shared" si="118"/>
        <v>0</v>
      </c>
      <c r="Q89" s="152">
        <f t="shared" si="119"/>
        <v>0</v>
      </c>
      <c r="R89" s="152">
        <f t="shared" si="120"/>
        <v>0</v>
      </c>
      <c r="S89" s="152">
        <f t="shared" si="121"/>
        <v>0</v>
      </c>
      <c r="T89" s="152">
        <f t="shared" si="122"/>
        <v>0</v>
      </c>
      <c r="U89" s="113">
        <f t="shared" si="123"/>
        <v>0</v>
      </c>
      <c r="V89" s="155">
        <f t="shared" si="124"/>
        <v>0</v>
      </c>
      <c r="W89" s="113">
        <f t="shared" si="125"/>
        <v>0</v>
      </c>
      <c r="X89" s="113">
        <f t="shared" si="129"/>
        <v>0</v>
      </c>
      <c r="Y89" s="113">
        <f t="shared" si="126"/>
        <v>0</v>
      </c>
      <c r="Z89" s="113">
        <f t="shared" si="127"/>
        <v>0</v>
      </c>
      <c r="AA89" s="113">
        <f t="shared" si="130"/>
        <v>0</v>
      </c>
      <c r="AB89" s="156">
        <f t="shared" si="131"/>
        <v>0</v>
      </c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HV89" s="17"/>
      <c r="HW89" s="17"/>
      <c r="HX89" s="18"/>
      <c r="HY89" s="18"/>
      <c r="HZ89" s="18"/>
      <c r="IA89" s="18"/>
      <c r="IB89" s="18"/>
      <c r="IC89" s="18"/>
      <c r="ID89" s="18"/>
      <c r="IE89" s="636"/>
      <c r="IF89" s="636"/>
      <c r="IG89" s="520"/>
      <c r="IH89" s="519"/>
      <c r="II89" s="73"/>
      <c r="IJ89" s="73"/>
      <c r="IK89" s="687"/>
      <c r="IL89" s="636"/>
      <c r="IM89" s="685"/>
      <c r="IN89" s="685"/>
      <c r="IO89" s="685"/>
    </row>
    <row r="90" spans="1:249" ht="15.75">
      <c r="A90" s="157" t="s">
        <v>120</v>
      </c>
      <c r="B90" s="151"/>
      <c r="C90" s="151"/>
      <c r="D90" s="152">
        <f t="shared" si="110"/>
        <v>0</v>
      </c>
      <c r="E90" s="152">
        <f t="shared" si="111"/>
        <v>0</v>
      </c>
      <c r="F90" s="153">
        <f t="shared" si="112"/>
        <v>0</v>
      </c>
      <c r="G90" s="152">
        <f t="shared" si="113"/>
        <v>0</v>
      </c>
      <c r="H90" s="152">
        <f t="shared" si="132"/>
        <v>0</v>
      </c>
      <c r="I90" s="152">
        <f t="shared" si="114"/>
        <v>0</v>
      </c>
      <c r="J90" s="152">
        <f t="shared" si="115"/>
        <v>0</v>
      </c>
      <c r="K90" s="152">
        <f t="shared" si="116"/>
        <v>0</v>
      </c>
      <c r="L90" s="584"/>
      <c r="M90" s="584"/>
      <c r="N90" s="152">
        <f t="shared" si="117"/>
        <v>0</v>
      </c>
      <c r="O90" s="154">
        <f t="shared" si="128"/>
        <v>0</v>
      </c>
      <c r="P90" s="152">
        <f t="shared" si="118"/>
        <v>0</v>
      </c>
      <c r="Q90" s="152">
        <f t="shared" si="119"/>
        <v>0</v>
      </c>
      <c r="R90" s="152">
        <f t="shared" si="120"/>
        <v>0</v>
      </c>
      <c r="S90" s="152">
        <f t="shared" si="121"/>
        <v>0</v>
      </c>
      <c r="T90" s="152">
        <f t="shared" si="122"/>
        <v>0</v>
      </c>
      <c r="U90" s="113">
        <f t="shared" si="123"/>
        <v>0</v>
      </c>
      <c r="V90" s="155">
        <f t="shared" si="124"/>
        <v>0</v>
      </c>
      <c r="W90" s="113">
        <f t="shared" si="125"/>
        <v>0</v>
      </c>
      <c r="X90" s="113">
        <f t="shared" si="129"/>
        <v>0</v>
      </c>
      <c r="Y90" s="113">
        <f t="shared" si="126"/>
        <v>0</v>
      </c>
      <c r="Z90" s="113">
        <f t="shared" si="127"/>
        <v>0</v>
      </c>
      <c r="AA90" s="113">
        <f t="shared" si="130"/>
        <v>0</v>
      </c>
      <c r="AB90" s="156">
        <f t="shared" si="131"/>
        <v>0</v>
      </c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HV90" s="17"/>
      <c r="HW90" s="17"/>
      <c r="HX90" s="18"/>
      <c r="HY90" s="18"/>
      <c r="HZ90" s="18"/>
      <c r="IA90" s="18"/>
      <c r="IB90" s="18"/>
      <c r="IC90" s="18"/>
      <c r="ID90" s="18"/>
      <c r="IE90" s="18"/>
      <c r="IF90" s="18"/>
      <c r="IG90" s="520"/>
      <c r="IH90" s="519"/>
      <c r="II90" s="73"/>
      <c r="IJ90" s="73"/>
      <c r="IK90" s="691"/>
      <c r="IL90" s="636"/>
      <c r="IM90" s="685"/>
      <c r="IN90" s="636"/>
      <c r="IO90" s="685"/>
    </row>
    <row r="91" spans="1:249" ht="15.75">
      <c r="A91" s="157" t="s">
        <v>121</v>
      </c>
      <c r="B91" s="151"/>
      <c r="C91" s="151"/>
      <c r="D91" s="152">
        <f t="shared" si="110"/>
        <v>0</v>
      </c>
      <c r="E91" s="152">
        <f t="shared" si="111"/>
        <v>0</v>
      </c>
      <c r="F91" s="153">
        <f t="shared" si="112"/>
        <v>0</v>
      </c>
      <c r="G91" s="152">
        <f t="shared" si="113"/>
        <v>0</v>
      </c>
      <c r="H91" s="152">
        <f t="shared" si="132"/>
        <v>0</v>
      </c>
      <c r="I91" s="152">
        <f t="shared" si="114"/>
        <v>0</v>
      </c>
      <c r="J91" s="152">
        <f t="shared" si="115"/>
        <v>0</v>
      </c>
      <c r="K91" s="152">
        <f t="shared" si="116"/>
        <v>0</v>
      </c>
      <c r="L91" s="584"/>
      <c r="M91" s="584"/>
      <c r="N91" s="152">
        <f t="shared" si="117"/>
        <v>0</v>
      </c>
      <c r="O91" s="154">
        <f t="shared" si="128"/>
        <v>0</v>
      </c>
      <c r="P91" s="152">
        <f t="shared" si="118"/>
        <v>0</v>
      </c>
      <c r="Q91" s="152">
        <f t="shared" si="119"/>
        <v>0</v>
      </c>
      <c r="R91" s="152">
        <f t="shared" si="120"/>
        <v>0</v>
      </c>
      <c r="S91" s="152">
        <f t="shared" si="121"/>
        <v>0</v>
      </c>
      <c r="T91" s="152">
        <f t="shared" si="122"/>
        <v>0</v>
      </c>
      <c r="U91" s="113">
        <f t="shared" si="123"/>
        <v>0</v>
      </c>
      <c r="V91" s="155">
        <f t="shared" si="124"/>
        <v>0</v>
      </c>
      <c r="W91" s="113">
        <f t="shared" si="125"/>
        <v>0</v>
      </c>
      <c r="X91" s="113">
        <f t="shared" si="129"/>
        <v>0</v>
      </c>
      <c r="Y91" s="113">
        <f t="shared" si="126"/>
        <v>0</v>
      </c>
      <c r="Z91" s="113">
        <f t="shared" si="127"/>
        <v>0</v>
      </c>
      <c r="AA91" s="113">
        <f t="shared" si="130"/>
        <v>0</v>
      </c>
      <c r="AB91" s="156">
        <f t="shared" si="131"/>
        <v>0</v>
      </c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HV91" s="17"/>
      <c r="HW91" s="17"/>
      <c r="HX91" s="18"/>
      <c r="HY91" s="18"/>
      <c r="HZ91" s="18"/>
      <c r="IA91" s="18"/>
      <c r="IB91" s="18"/>
      <c r="IC91" s="18" t="s">
        <v>204</v>
      </c>
      <c r="ID91" s="672">
        <f>SUM(ID86:ID90)</f>
        <v>0.135</v>
      </c>
      <c r="IE91" s="672">
        <f>SUM(IE86:IE90)+$ID$86</f>
        <v>0.14500000000000002</v>
      </c>
      <c r="IF91" s="672">
        <f>SUM(IF86:IF90)+$ID$86</f>
        <v>0.15000000000000002</v>
      </c>
      <c r="IG91" s="73">
        <f>SUM(IG86:IG90)+$ID$86</f>
        <v>0.155</v>
      </c>
      <c r="IH91" s="73">
        <f>SUM(IH86:IH90)+$ID$86</f>
        <v>0.155</v>
      </c>
      <c r="II91" s="73">
        <f>SUM(II86:II90)+$ID$86</f>
        <v>0.155</v>
      </c>
      <c r="IJ91" s="73"/>
      <c r="IK91" s="687"/>
      <c r="IL91" s="636"/>
      <c r="IM91" s="685"/>
      <c r="IN91" s="636"/>
      <c r="IO91" s="636"/>
    </row>
    <row r="92" spans="1:249" ht="15.75">
      <c r="A92" s="157" t="s">
        <v>122</v>
      </c>
      <c r="B92" s="151"/>
      <c r="C92" s="151"/>
      <c r="D92" s="152">
        <f t="shared" si="110"/>
        <v>0</v>
      </c>
      <c r="E92" s="152">
        <f t="shared" si="111"/>
        <v>0</v>
      </c>
      <c r="F92" s="153">
        <f t="shared" si="112"/>
        <v>0</v>
      </c>
      <c r="G92" s="152">
        <f t="shared" si="113"/>
        <v>0</v>
      </c>
      <c r="H92" s="152">
        <f t="shared" si="132"/>
        <v>0</v>
      </c>
      <c r="I92" s="152">
        <f t="shared" si="114"/>
        <v>0</v>
      </c>
      <c r="J92" s="152">
        <f t="shared" si="115"/>
        <v>0</v>
      </c>
      <c r="K92" s="152">
        <f t="shared" si="116"/>
        <v>0</v>
      </c>
      <c r="L92" s="584"/>
      <c r="M92" s="584"/>
      <c r="N92" s="152">
        <f t="shared" si="117"/>
        <v>0</v>
      </c>
      <c r="O92" s="154">
        <f t="shared" si="128"/>
        <v>0</v>
      </c>
      <c r="P92" s="152">
        <f t="shared" si="118"/>
        <v>0</v>
      </c>
      <c r="Q92" s="152">
        <f t="shared" si="119"/>
        <v>0</v>
      </c>
      <c r="R92" s="152">
        <f t="shared" si="120"/>
        <v>0</v>
      </c>
      <c r="S92" s="152">
        <f t="shared" si="121"/>
        <v>0</v>
      </c>
      <c r="T92" s="152">
        <f t="shared" si="122"/>
        <v>0</v>
      </c>
      <c r="U92" s="113">
        <f t="shared" si="123"/>
        <v>0</v>
      </c>
      <c r="V92" s="155">
        <f t="shared" si="124"/>
        <v>0</v>
      </c>
      <c r="W92" s="113">
        <f t="shared" si="125"/>
        <v>0</v>
      </c>
      <c r="X92" s="113">
        <f t="shared" si="129"/>
        <v>0</v>
      </c>
      <c r="Y92" s="113">
        <f t="shared" si="126"/>
        <v>0</v>
      </c>
      <c r="Z92" s="113">
        <f t="shared" si="127"/>
        <v>0</v>
      </c>
      <c r="AA92" s="113">
        <f t="shared" si="130"/>
        <v>0</v>
      </c>
      <c r="AB92" s="156">
        <f t="shared" si="131"/>
        <v>0</v>
      </c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HV92" s="17"/>
      <c r="HW92" s="17"/>
      <c r="HX92" s="483"/>
      <c r="HY92" s="17"/>
      <c r="HZ92" s="17"/>
      <c r="IA92" s="17"/>
      <c r="IB92" s="17"/>
      <c r="IC92" s="17"/>
      <c r="ID92" s="17"/>
      <c r="IE92" s="17"/>
      <c r="IF92" s="17"/>
      <c r="IG92" s="625" t="s">
        <v>320</v>
      </c>
      <c r="IH92" s="625" t="s">
        <v>321</v>
      </c>
      <c r="II92" s="159" t="s">
        <v>323</v>
      </c>
      <c r="IJ92" s="625" t="s">
        <v>322</v>
      </c>
      <c r="IK92" s="691" t="s">
        <v>323</v>
      </c>
      <c r="IL92" s="636" t="s">
        <v>324</v>
      </c>
      <c r="IM92" s="636" t="s">
        <v>325</v>
      </c>
      <c r="IN92" s="636" t="s">
        <v>326</v>
      </c>
      <c r="IO92" s="636" t="s">
        <v>325</v>
      </c>
    </row>
    <row r="93" spans="1:249" ht="15.75">
      <c r="A93" s="157" t="s">
        <v>123</v>
      </c>
      <c r="B93" s="151"/>
      <c r="C93" s="151"/>
      <c r="D93" s="152">
        <f t="shared" si="110"/>
        <v>0</v>
      </c>
      <c r="E93" s="152">
        <f t="shared" si="111"/>
        <v>0</v>
      </c>
      <c r="F93" s="153">
        <f t="shared" si="112"/>
        <v>0</v>
      </c>
      <c r="G93" s="152">
        <f t="shared" si="113"/>
        <v>0</v>
      </c>
      <c r="H93" s="152">
        <f t="shared" si="132"/>
        <v>0</v>
      </c>
      <c r="I93" s="152">
        <f t="shared" si="114"/>
        <v>0</v>
      </c>
      <c r="J93" s="152">
        <f t="shared" si="115"/>
        <v>0</v>
      </c>
      <c r="K93" s="152">
        <f t="shared" si="116"/>
        <v>0</v>
      </c>
      <c r="L93" s="584"/>
      <c r="M93" s="584"/>
      <c r="N93" s="152">
        <f t="shared" si="117"/>
        <v>0</v>
      </c>
      <c r="O93" s="154">
        <f t="shared" si="128"/>
        <v>0</v>
      </c>
      <c r="P93" s="152">
        <f t="shared" si="118"/>
        <v>0</v>
      </c>
      <c r="Q93" s="152">
        <f t="shared" si="119"/>
        <v>0</v>
      </c>
      <c r="R93" s="152">
        <f t="shared" si="120"/>
        <v>0</v>
      </c>
      <c r="S93" s="152">
        <f t="shared" si="121"/>
        <v>0</v>
      </c>
      <c r="T93" s="152">
        <f t="shared" si="122"/>
        <v>0</v>
      </c>
      <c r="U93" s="113">
        <f t="shared" si="123"/>
        <v>0</v>
      </c>
      <c r="V93" s="155">
        <f t="shared" si="124"/>
        <v>0</v>
      </c>
      <c r="W93" s="113">
        <f t="shared" si="125"/>
        <v>0</v>
      </c>
      <c r="X93" s="113">
        <f t="shared" si="129"/>
        <v>0</v>
      </c>
      <c r="Y93" s="113">
        <f t="shared" si="126"/>
        <v>0</v>
      </c>
      <c r="Z93" s="113">
        <f t="shared" si="127"/>
        <v>0</v>
      </c>
      <c r="AA93" s="113">
        <f t="shared" si="130"/>
        <v>0</v>
      </c>
      <c r="AB93" s="156">
        <f t="shared" si="131"/>
        <v>0</v>
      </c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HV93" s="17"/>
      <c r="HW93" s="17"/>
      <c r="HX93" s="483"/>
      <c r="HY93" s="17"/>
      <c r="HZ93" s="17"/>
      <c r="IA93" s="17"/>
      <c r="IB93" s="17"/>
      <c r="IC93" s="17" t="s">
        <v>315</v>
      </c>
      <c r="IE93" s="17"/>
      <c r="IG93" s="692">
        <v>0.35</v>
      </c>
      <c r="IH93" s="692">
        <v>0.15</v>
      </c>
      <c r="II93" s="693">
        <f>+IG93+IH93</f>
        <v>0.5</v>
      </c>
      <c r="IJ93" s="692">
        <v>0.2</v>
      </c>
      <c r="IK93" s="694">
        <f>+IJ93+IG93</f>
        <v>0.55</v>
      </c>
      <c r="IL93" s="694">
        <v>0.2</v>
      </c>
      <c r="IM93" s="694">
        <f>+IL93+IG93</f>
        <v>0.55</v>
      </c>
      <c r="IN93" s="694">
        <v>0.25</v>
      </c>
      <c r="IO93" s="694">
        <f>+IN93+IG93</f>
        <v>0.6</v>
      </c>
    </row>
    <row r="94" spans="1:249" ht="15.75">
      <c r="A94" s="157" t="s">
        <v>124</v>
      </c>
      <c r="B94" s="151"/>
      <c r="C94" s="151"/>
      <c r="D94" s="152">
        <f t="shared" si="110"/>
        <v>0</v>
      </c>
      <c r="E94" s="152">
        <f t="shared" si="111"/>
        <v>0</v>
      </c>
      <c r="F94" s="153">
        <f t="shared" si="112"/>
        <v>0</v>
      </c>
      <c r="G94" s="152">
        <f t="shared" si="113"/>
        <v>0</v>
      </c>
      <c r="H94" s="152">
        <f t="shared" si="132"/>
        <v>0</v>
      </c>
      <c r="I94" s="152">
        <f t="shared" si="114"/>
        <v>0</v>
      </c>
      <c r="J94" s="152">
        <f t="shared" si="115"/>
        <v>0</v>
      </c>
      <c r="K94" s="152">
        <f t="shared" si="116"/>
        <v>0</v>
      </c>
      <c r="L94" s="584"/>
      <c r="M94" s="584"/>
      <c r="N94" s="152">
        <f t="shared" si="117"/>
        <v>0</v>
      </c>
      <c r="O94" s="154">
        <f t="shared" si="128"/>
        <v>0</v>
      </c>
      <c r="P94" s="152">
        <f t="shared" si="118"/>
        <v>0</v>
      </c>
      <c r="Q94" s="152">
        <f t="shared" si="119"/>
        <v>0</v>
      </c>
      <c r="R94" s="152">
        <f t="shared" si="120"/>
        <v>0</v>
      </c>
      <c r="S94" s="152">
        <f t="shared" si="121"/>
        <v>0</v>
      </c>
      <c r="T94" s="152">
        <f t="shared" si="122"/>
        <v>0</v>
      </c>
      <c r="U94" s="113">
        <f t="shared" si="123"/>
        <v>0</v>
      </c>
      <c r="V94" s="155">
        <f t="shared" si="124"/>
        <v>0</v>
      </c>
      <c r="W94" s="113">
        <f t="shared" si="125"/>
        <v>0</v>
      </c>
      <c r="X94" s="113">
        <f t="shared" si="129"/>
        <v>0</v>
      </c>
      <c r="Y94" s="113">
        <f t="shared" si="126"/>
        <v>0</v>
      </c>
      <c r="Z94" s="113">
        <f t="shared" si="127"/>
        <v>0</v>
      </c>
      <c r="AA94" s="113">
        <f t="shared" si="130"/>
        <v>0</v>
      </c>
      <c r="AB94" s="156">
        <f t="shared" si="131"/>
        <v>0</v>
      </c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HV94" s="17"/>
      <c r="HW94" s="17"/>
      <c r="HX94" s="483"/>
      <c r="HY94" s="17"/>
      <c r="HZ94" s="17"/>
      <c r="IA94" s="17"/>
      <c r="IB94" s="17"/>
      <c r="IC94" s="17" t="s">
        <v>317</v>
      </c>
      <c r="IE94" s="17"/>
      <c r="IF94" s="17"/>
      <c r="IG94" s="692">
        <v>0.3</v>
      </c>
      <c r="IH94" s="692">
        <v>0.15</v>
      </c>
      <c r="II94" s="693">
        <f>+IG94+IH94</f>
        <v>0.44999999999999996</v>
      </c>
      <c r="IJ94" s="692">
        <v>0.2</v>
      </c>
      <c r="IK94" s="694">
        <f>+IJ94+IG94</f>
        <v>0.5</v>
      </c>
      <c r="IL94" s="694">
        <v>0.2</v>
      </c>
      <c r="IM94" s="694">
        <f>+IL94+IG94</f>
        <v>0.5</v>
      </c>
      <c r="IN94" s="694">
        <v>0.25</v>
      </c>
      <c r="IO94" s="694">
        <f>+IN94+IG94</f>
        <v>0.55</v>
      </c>
    </row>
    <row r="95" spans="1:249" ht="15.75">
      <c r="A95" s="157" t="s">
        <v>125</v>
      </c>
      <c r="B95" s="151"/>
      <c r="C95" s="151"/>
      <c r="D95" s="152">
        <f t="shared" si="110"/>
        <v>0</v>
      </c>
      <c r="E95" s="152">
        <f t="shared" si="111"/>
        <v>0</v>
      </c>
      <c r="F95" s="153">
        <f t="shared" si="112"/>
        <v>0</v>
      </c>
      <c r="G95" s="152">
        <f t="shared" si="113"/>
        <v>0</v>
      </c>
      <c r="H95" s="152">
        <f t="shared" si="132"/>
        <v>0</v>
      </c>
      <c r="I95" s="152">
        <f t="shared" si="114"/>
        <v>0</v>
      </c>
      <c r="J95" s="152">
        <f t="shared" si="115"/>
        <v>0</v>
      </c>
      <c r="K95" s="152">
        <f t="shared" si="116"/>
        <v>0</v>
      </c>
      <c r="L95" s="584"/>
      <c r="M95" s="584"/>
      <c r="N95" s="152">
        <f t="shared" si="117"/>
        <v>0</v>
      </c>
      <c r="O95" s="154">
        <f t="shared" si="128"/>
        <v>0</v>
      </c>
      <c r="P95" s="152">
        <f t="shared" si="118"/>
        <v>0</v>
      </c>
      <c r="Q95" s="152">
        <f t="shared" si="119"/>
        <v>0</v>
      </c>
      <c r="R95" s="152">
        <f t="shared" si="120"/>
        <v>0</v>
      </c>
      <c r="S95" s="152">
        <f t="shared" si="121"/>
        <v>0</v>
      </c>
      <c r="T95" s="152">
        <f t="shared" si="122"/>
        <v>0</v>
      </c>
      <c r="U95" s="113">
        <f t="shared" si="123"/>
        <v>0</v>
      </c>
      <c r="V95" s="155">
        <f t="shared" si="124"/>
        <v>0</v>
      </c>
      <c r="W95" s="113">
        <f t="shared" si="125"/>
        <v>0</v>
      </c>
      <c r="X95" s="113">
        <f t="shared" si="129"/>
        <v>0</v>
      </c>
      <c r="Y95" s="113">
        <f t="shared" si="126"/>
        <v>0</v>
      </c>
      <c r="Z95" s="113">
        <f t="shared" si="127"/>
        <v>0</v>
      </c>
      <c r="AA95" s="113">
        <f t="shared" si="130"/>
        <v>0</v>
      </c>
      <c r="AB95" s="156">
        <f t="shared" si="131"/>
        <v>0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HV95" s="17"/>
      <c r="HW95" s="17"/>
      <c r="HX95" s="17"/>
      <c r="HY95" s="17"/>
      <c r="HZ95" s="17"/>
      <c r="IA95" s="17"/>
      <c r="IB95" s="17"/>
      <c r="IC95" s="17" t="s">
        <v>316</v>
      </c>
      <c r="IE95" s="17"/>
      <c r="IF95" s="17"/>
      <c r="IG95" s="692">
        <v>0.25</v>
      </c>
      <c r="IH95" s="692">
        <v>0.15</v>
      </c>
      <c r="II95" s="693">
        <f>+IG95+IH95</f>
        <v>0.4</v>
      </c>
      <c r="IJ95" s="692">
        <v>0.2</v>
      </c>
      <c r="IK95" s="694">
        <f>+IJ95+IG95</f>
        <v>0.45</v>
      </c>
      <c r="IL95" s="694">
        <v>0.2</v>
      </c>
      <c r="IM95" s="694">
        <f>+IL95+IG95</f>
        <v>0.45</v>
      </c>
      <c r="IN95" s="694">
        <v>0.25</v>
      </c>
      <c r="IO95" s="694">
        <f>+IN95+IG95</f>
        <v>0.5</v>
      </c>
    </row>
    <row r="96" spans="1:249" ht="15.75">
      <c r="A96" s="157" t="s">
        <v>126</v>
      </c>
      <c r="B96" s="151"/>
      <c r="C96" s="151"/>
      <c r="D96" s="152">
        <f t="shared" si="110"/>
        <v>0</v>
      </c>
      <c r="E96" s="152">
        <f t="shared" si="111"/>
        <v>0</v>
      </c>
      <c r="F96" s="153">
        <f t="shared" si="112"/>
        <v>0</v>
      </c>
      <c r="G96" s="152">
        <f t="shared" si="113"/>
        <v>0</v>
      </c>
      <c r="H96" s="152">
        <f t="shared" si="132"/>
        <v>0</v>
      </c>
      <c r="I96" s="152">
        <f t="shared" si="114"/>
        <v>0</v>
      </c>
      <c r="J96" s="152">
        <f t="shared" si="115"/>
        <v>0</v>
      </c>
      <c r="K96" s="152">
        <f t="shared" si="116"/>
        <v>0</v>
      </c>
      <c r="L96" s="584"/>
      <c r="M96" s="584"/>
      <c r="N96" s="152">
        <f t="shared" si="117"/>
        <v>0</v>
      </c>
      <c r="O96" s="154">
        <f t="shared" si="128"/>
        <v>0</v>
      </c>
      <c r="P96" s="152">
        <f t="shared" si="118"/>
        <v>0</v>
      </c>
      <c r="Q96" s="152">
        <f t="shared" si="119"/>
        <v>0</v>
      </c>
      <c r="R96" s="152">
        <f t="shared" si="120"/>
        <v>0</v>
      </c>
      <c r="S96" s="152">
        <f t="shared" si="121"/>
        <v>0</v>
      </c>
      <c r="T96" s="152">
        <f t="shared" si="122"/>
        <v>0</v>
      </c>
      <c r="U96" s="113">
        <f t="shared" si="123"/>
        <v>0</v>
      </c>
      <c r="V96" s="155">
        <f t="shared" si="124"/>
        <v>0</v>
      </c>
      <c r="W96" s="113">
        <f t="shared" si="125"/>
        <v>0</v>
      </c>
      <c r="X96" s="113">
        <f t="shared" si="129"/>
        <v>0</v>
      </c>
      <c r="Y96" s="113">
        <f t="shared" si="126"/>
        <v>0</v>
      </c>
      <c r="Z96" s="113">
        <f t="shared" si="127"/>
        <v>0</v>
      </c>
      <c r="AA96" s="113">
        <f t="shared" si="130"/>
        <v>0</v>
      </c>
      <c r="AB96" s="156">
        <f t="shared" si="131"/>
        <v>0</v>
      </c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HV96" s="17"/>
      <c r="HW96" s="17"/>
      <c r="HX96" s="17"/>
      <c r="HY96" s="17"/>
      <c r="HZ96" s="17"/>
      <c r="IA96" s="17"/>
      <c r="IB96" s="17"/>
      <c r="IC96" s="17" t="s">
        <v>318</v>
      </c>
      <c r="ID96" s="17"/>
      <c r="IE96" s="17"/>
      <c r="IF96" s="17"/>
      <c r="IG96" s="692">
        <v>0.2</v>
      </c>
      <c r="IH96" s="692">
        <v>0.15</v>
      </c>
      <c r="II96" s="693">
        <f>+IG96+IH96</f>
        <v>0.35</v>
      </c>
      <c r="IJ96" s="692">
        <v>0.2</v>
      </c>
      <c r="IK96" s="694">
        <f>+IJ96+IG96</f>
        <v>0.4</v>
      </c>
      <c r="IL96" s="694">
        <v>0.2</v>
      </c>
      <c r="IM96" s="694">
        <f>+IL96+IG96</f>
        <v>0.4</v>
      </c>
      <c r="IN96" s="694">
        <v>0.25</v>
      </c>
      <c r="IO96" s="694">
        <f>+IN96+IG96</f>
        <v>0.45</v>
      </c>
    </row>
    <row r="97" spans="1:249" ht="15.75">
      <c r="A97" s="157" t="s">
        <v>279</v>
      </c>
      <c r="B97" s="151"/>
      <c r="C97" s="151"/>
      <c r="D97" s="152">
        <f t="shared" si="110"/>
        <v>0</v>
      </c>
      <c r="E97" s="152">
        <f t="shared" si="111"/>
        <v>0</v>
      </c>
      <c r="F97" s="153">
        <f t="shared" si="112"/>
        <v>0</v>
      </c>
      <c r="G97" s="152">
        <f t="shared" si="113"/>
        <v>0</v>
      </c>
      <c r="H97" s="152">
        <f t="shared" si="132"/>
        <v>0</v>
      </c>
      <c r="I97" s="152">
        <f t="shared" si="114"/>
        <v>0</v>
      </c>
      <c r="J97" s="152">
        <f t="shared" si="115"/>
        <v>0</v>
      </c>
      <c r="K97" s="152">
        <f t="shared" si="116"/>
        <v>0</v>
      </c>
      <c r="L97" s="584"/>
      <c r="M97" s="584"/>
      <c r="N97" s="152">
        <f t="shared" si="117"/>
        <v>0</v>
      </c>
      <c r="O97" s="154">
        <f t="shared" si="128"/>
        <v>0</v>
      </c>
      <c r="P97" s="152">
        <f t="shared" si="118"/>
        <v>0</v>
      </c>
      <c r="Q97" s="152">
        <f t="shared" si="119"/>
        <v>0</v>
      </c>
      <c r="R97" s="152">
        <f t="shared" si="120"/>
        <v>0</v>
      </c>
      <c r="S97" s="152">
        <f t="shared" si="121"/>
        <v>0</v>
      </c>
      <c r="T97" s="152">
        <f t="shared" si="122"/>
        <v>0</v>
      </c>
      <c r="U97" s="113">
        <f t="shared" si="123"/>
        <v>0</v>
      </c>
      <c r="V97" s="155">
        <f t="shared" si="124"/>
        <v>0</v>
      </c>
      <c r="W97" s="113">
        <f t="shared" si="125"/>
        <v>0</v>
      </c>
      <c r="X97" s="113">
        <f t="shared" si="129"/>
        <v>0</v>
      </c>
      <c r="Y97" s="113">
        <f t="shared" si="126"/>
        <v>0</v>
      </c>
      <c r="Z97" s="113">
        <f t="shared" si="127"/>
        <v>0</v>
      </c>
      <c r="AA97" s="113">
        <f t="shared" si="130"/>
        <v>0</v>
      </c>
      <c r="AB97" s="156">
        <f t="shared" si="131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HV97" s="17"/>
      <c r="HW97" s="17"/>
      <c r="HX97" s="17"/>
      <c r="HY97" s="17"/>
      <c r="HZ97" s="17"/>
      <c r="IA97" s="17"/>
      <c r="IB97" s="17"/>
      <c r="IC97" s="17" t="s">
        <v>319</v>
      </c>
      <c r="ID97" s="17"/>
      <c r="IE97" s="17"/>
      <c r="IF97" s="17"/>
      <c r="IG97" s="692">
        <v>0.1</v>
      </c>
      <c r="IH97" s="692"/>
      <c r="II97" s="692"/>
      <c r="IJ97" s="692"/>
      <c r="IK97" s="694"/>
      <c r="IL97" s="694"/>
      <c r="IM97" s="18"/>
      <c r="IN97" s="18"/>
      <c r="IO97" s="18"/>
    </row>
    <row r="98" spans="1:249" ht="15.75">
      <c r="A98" s="157" t="s">
        <v>280</v>
      </c>
      <c r="B98" s="151"/>
      <c r="C98" s="151"/>
      <c r="D98" s="152">
        <f t="shared" si="110"/>
        <v>0</v>
      </c>
      <c r="E98" s="152">
        <f t="shared" si="111"/>
        <v>0</v>
      </c>
      <c r="F98" s="153">
        <f t="shared" si="112"/>
        <v>0</v>
      </c>
      <c r="G98" s="152">
        <f t="shared" si="113"/>
        <v>0</v>
      </c>
      <c r="H98" s="152">
        <f t="shared" si="132"/>
        <v>0</v>
      </c>
      <c r="I98" s="152">
        <f t="shared" si="114"/>
        <v>0</v>
      </c>
      <c r="J98" s="152">
        <f t="shared" si="115"/>
        <v>0</v>
      </c>
      <c r="K98" s="152">
        <f t="shared" si="116"/>
        <v>0</v>
      </c>
      <c r="L98" s="584"/>
      <c r="M98" s="584"/>
      <c r="N98" s="152">
        <f t="shared" si="117"/>
        <v>0</v>
      </c>
      <c r="O98" s="154">
        <f t="shared" si="128"/>
        <v>0</v>
      </c>
      <c r="P98" s="152">
        <f t="shared" si="118"/>
        <v>0</v>
      </c>
      <c r="Q98" s="152">
        <f t="shared" si="119"/>
        <v>0</v>
      </c>
      <c r="R98" s="152">
        <f t="shared" si="120"/>
        <v>0</v>
      </c>
      <c r="S98" s="152">
        <f t="shared" si="121"/>
        <v>0</v>
      </c>
      <c r="T98" s="152">
        <f t="shared" si="122"/>
        <v>0</v>
      </c>
      <c r="U98" s="113">
        <f t="shared" si="123"/>
        <v>0</v>
      </c>
      <c r="V98" s="155">
        <f t="shared" si="124"/>
        <v>0</v>
      </c>
      <c r="W98" s="113">
        <f t="shared" si="125"/>
        <v>0</v>
      </c>
      <c r="X98" s="113">
        <f t="shared" si="129"/>
        <v>0</v>
      </c>
      <c r="Y98" s="113">
        <f t="shared" si="126"/>
        <v>0</v>
      </c>
      <c r="Z98" s="113">
        <f t="shared" si="127"/>
        <v>0</v>
      </c>
      <c r="AA98" s="113">
        <f t="shared" si="130"/>
        <v>0</v>
      </c>
      <c r="AB98" s="156">
        <f t="shared" si="131"/>
        <v>0</v>
      </c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HV98" s="17"/>
      <c r="HW98" s="17"/>
      <c r="HX98" s="18"/>
      <c r="HY98" s="18"/>
      <c r="HZ98" s="18"/>
      <c r="IA98" s="18"/>
      <c r="IB98" s="18"/>
      <c r="IC98" s="18"/>
      <c r="ID98" s="18"/>
      <c r="IE98" s="18"/>
      <c r="IF98" s="18"/>
      <c r="IG98" s="692"/>
      <c r="IH98" s="695"/>
      <c r="II98" s="694"/>
      <c r="IJ98" s="694"/>
      <c r="IK98" s="694"/>
      <c r="IL98" s="694"/>
      <c r="IM98" s="18"/>
      <c r="IN98" s="18"/>
      <c r="IO98" s="18"/>
    </row>
    <row r="99" spans="1:249" ht="15.75">
      <c r="A99" s="157" t="s">
        <v>281</v>
      </c>
      <c r="B99" s="151"/>
      <c r="C99" s="151"/>
      <c r="D99" s="152">
        <f t="shared" si="110"/>
        <v>0</v>
      </c>
      <c r="E99" s="152">
        <f t="shared" si="111"/>
        <v>0</v>
      </c>
      <c r="F99" s="153">
        <f t="shared" si="112"/>
        <v>0</v>
      </c>
      <c r="G99" s="152">
        <f t="shared" si="113"/>
        <v>0</v>
      </c>
      <c r="H99" s="152">
        <f t="shared" si="132"/>
        <v>0</v>
      </c>
      <c r="I99" s="152">
        <f t="shared" si="114"/>
        <v>0</v>
      </c>
      <c r="J99" s="152">
        <f t="shared" si="115"/>
        <v>0</v>
      </c>
      <c r="K99" s="152">
        <f t="shared" si="116"/>
        <v>0</v>
      </c>
      <c r="L99" s="584"/>
      <c r="M99" s="584"/>
      <c r="N99" s="152">
        <f t="shared" si="117"/>
        <v>0</v>
      </c>
      <c r="O99" s="154">
        <f t="shared" si="128"/>
        <v>0</v>
      </c>
      <c r="P99" s="152">
        <f t="shared" si="118"/>
        <v>0</v>
      </c>
      <c r="Q99" s="152">
        <f t="shared" si="119"/>
        <v>0</v>
      </c>
      <c r="R99" s="152">
        <f t="shared" si="120"/>
        <v>0</v>
      </c>
      <c r="S99" s="152">
        <f t="shared" si="121"/>
        <v>0</v>
      </c>
      <c r="T99" s="152">
        <f t="shared" si="122"/>
        <v>0</v>
      </c>
      <c r="U99" s="113">
        <f t="shared" si="123"/>
        <v>0</v>
      </c>
      <c r="V99" s="155">
        <f t="shared" si="124"/>
        <v>0</v>
      </c>
      <c r="W99" s="113">
        <f t="shared" si="125"/>
        <v>0</v>
      </c>
      <c r="X99" s="113">
        <f t="shared" si="129"/>
        <v>0</v>
      </c>
      <c r="Y99" s="113">
        <f t="shared" si="126"/>
        <v>0</v>
      </c>
      <c r="Z99" s="113">
        <f t="shared" si="127"/>
        <v>0</v>
      </c>
      <c r="AA99" s="113">
        <f t="shared" si="130"/>
        <v>0</v>
      </c>
      <c r="AB99" s="156">
        <f t="shared" si="131"/>
        <v>0</v>
      </c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HV99" s="17"/>
      <c r="HW99" s="17"/>
      <c r="HX99" s="18"/>
      <c r="HY99" s="18"/>
      <c r="HZ99" s="18"/>
      <c r="IA99" s="18"/>
      <c r="IB99" s="18"/>
      <c r="IC99" s="18"/>
      <c r="ID99" s="18"/>
      <c r="IE99" s="18"/>
      <c r="IF99" s="18"/>
      <c r="IG99" s="696">
        <v>0.6</v>
      </c>
      <c r="IH99" s="695"/>
      <c r="II99" s="694"/>
      <c r="IJ99" s="694"/>
      <c r="IK99" s="694"/>
      <c r="IL99" s="694"/>
      <c r="IM99" s="18"/>
      <c r="IN99" s="18"/>
      <c r="IO99" s="18"/>
    </row>
    <row r="100" spans="1:249" ht="15.75">
      <c r="A100" s="157" t="s">
        <v>282</v>
      </c>
      <c r="B100" s="151"/>
      <c r="C100" s="151"/>
      <c r="D100" s="152">
        <f t="shared" si="110"/>
        <v>0</v>
      </c>
      <c r="E100" s="152">
        <f t="shared" si="111"/>
        <v>0</v>
      </c>
      <c r="F100" s="153">
        <f t="shared" si="112"/>
        <v>0</v>
      </c>
      <c r="G100" s="152">
        <f t="shared" si="113"/>
        <v>0</v>
      </c>
      <c r="H100" s="152">
        <f t="shared" si="132"/>
        <v>0</v>
      </c>
      <c r="I100" s="152">
        <f t="shared" si="114"/>
        <v>0</v>
      </c>
      <c r="J100" s="152">
        <f t="shared" si="115"/>
        <v>0</v>
      </c>
      <c r="K100" s="152">
        <f t="shared" si="116"/>
        <v>0</v>
      </c>
      <c r="L100" s="584"/>
      <c r="M100" s="584"/>
      <c r="N100" s="152">
        <f t="shared" si="117"/>
        <v>0</v>
      </c>
      <c r="O100" s="154">
        <f t="shared" si="128"/>
        <v>0</v>
      </c>
      <c r="P100" s="152">
        <f t="shared" si="118"/>
        <v>0</v>
      </c>
      <c r="Q100" s="152">
        <f t="shared" si="119"/>
        <v>0</v>
      </c>
      <c r="R100" s="152">
        <f t="shared" si="120"/>
        <v>0</v>
      </c>
      <c r="S100" s="152">
        <f t="shared" si="121"/>
        <v>0</v>
      </c>
      <c r="T100" s="152">
        <f t="shared" si="122"/>
        <v>0</v>
      </c>
      <c r="U100" s="113">
        <f t="shared" si="123"/>
        <v>0</v>
      </c>
      <c r="V100" s="155">
        <f t="shared" si="124"/>
        <v>0</v>
      </c>
      <c r="W100" s="113">
        <f t="shared" si="125"/>
        <v>0</v>
      </c>
      <c r="X100" s="113">
        <f t="shared" si="129"/>
        <v>0</v>
      </c>
      <c r="Y100" s="113">
        <f t="shared" si="126"/>
        <v>0</v>
      </c>
      <c r="Z100" s="113">
        <f t="shared" si="127"/>
        <v>0</v>
      </c>
      <c r="AA100" s="113">
        <f t="shared" si="130"/>
        <v>0</v>
      </c>
      <c r="AB100" s="156">
        <f t="shared" si="131"/>
        <v>0</v>
      </c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HV100" s="17"/>
      <c r="HW100" s="17"/>
      <c r="HX100" s="18"/>
      <c r="HY100" s="18"/>
      <c r="HZ100" s="18"/>
      <c r="IA100" s="18"/>
      <c r="IB100" s="18"/>
      <c r="IC100" s="18"/>
      <c r="ID100" s="18"/>
      <c r="IE100" s="18"/>
      <c r="IF100" s="18"/>
      <c r="IG100" s="696">
        <v>0.55</v>
      </c>
      <c r="IH100" s="695"/>
      <c r="II100" s="694"/>
      <c r="IJ100" s="694"/>
      <c r="IK100" s="694"/>
      <c r="IL100" s="694"/>
      <c r="IM100" s="18"/>
      <c r="IN100" s="18"/>
      <c r="IO100" s="18"/>
    </row>
    <row r="101" spans="1:249" ht="15.75">
      <c r="A101" s="157" t="s">
        <v>283</v>
      </c>
      <c r="B101" s="151"/>
      <c r="C101" s="151"/>
      <c r="D101" s="152">
        <f t="shared" si="110"/>
        <v>0</v>
      </c>
      <c r="E101" s="152">
        <f t="shared" si="111"/>
        <v>0</v>
      </c>
      <c r="F101" s="153">
        <f t="shared" si="112"/>
        <v>0</v>
      </c>
      <c r="G101" s="152">
        <f t="shared" si="113"/>
        <v>0</v>
      </c>
      <c r="H101" s="152">
        <f t="shared" si="132"/>
        <v>0</v>
      </c>
      <c r="I101" s="152">
        <f t="shared" si="114"/>
        <v>0</v>
      </c>
      <c r="J101" s="152">
        <f t="shared" si="115"/>
        <v>0</v>
      </c>
      <c r="K101" s="152">
        <f t="shared" si="116"/>
        <v>0</v>
      </c>
      <c r="L101" s="584"/>
      <c r="M101" s="584"/>
      <c r="N101" s="152">
        <f t="shared" si="117"/>
        <v>0</v>
      </c>
      <c r="O101" s="154">
        <f t="shared" si="128"/>
        <v>0</v>
      </c>
      <c r="P101" s="152">
        <f t="shared" si="118"/>
        <v>0</v>
      </c>
      <c r="Q101" s="152">
        <f t="shared" si="119"/>
        <v>0</v>
      </c>
      <c r="R101" s="152">
        <f t="shared" si="120"/>
        <v>0</v>
      </c>
      <c r="S101" s="152">
        <f t="shared" si="121"/>
        <v>0</v>
      </c>
      <c r="T101" s="152">
        <f t="shared" si="122"/>
        <v>0</v>
      </c>
      <c r="U101" s="113">
        <f t="shared" si="123"/>
        <v>0</v>
      </c>
      <c r="V101" s="155">
        <f t="shared" si="124"/>
        <v>0</v>
      </c>
      <c r="W101" s="113">
        <f t="shared" si="125"/>
        <v>0</v>
      </c>
      <c r="X101" s="113">
        <f t="shared" si="129"/>
        <v>0</v>
      </c>
      <c r="Y101" s="113">
        <f t="shared" si="126"/>
        <v>0</v>
      </c>
      <c r="Z101" s="113">
        <f t="shared" si="127"/>
        <v>0</v>
      </c>
      <c r="AA101" s="113">
        <f t="shared" si="130"/>
        <v>0</v>
      </c>
      <c r="AB101" s="156">
        <f t="shared" si="131"/>
        <v>0</v>
      </c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HV101" s="17"/>
      <c r="HW101" s="17"/>
      <c r="HX101" s="18"/>
      <c r="HY101" s="18"/>
      <c r="HZ101" s="18"/>
      <c r="IA101" s="18"/>
      <c r="IB101" s="18"/>
      <c r="IC101" s="18"/>
      <c r="ID101" s="18"/>
      <c r="IE101" s="18"/>
      <c r="IF101" s="18"/>
      <c r="IG101" s="697">
        <v>0.5</v>
      </c>
      <c r="IH101" s="695"/>
      <c r="II101" s="694"/>
      <c r="IJ101" s="694"/>
      <c r="IK101" s="694"/>
      <c r="IL101" s="694"/>
      <c r="IM101" s="18"/>
      <c r="IN101" s="18"/>
      <c r="IO101" s="18"/>
    </row>
    <row r="102" spans="1:249" ht="15.75">
      <c r="A102" s="157" t="s">
        <v>284</v>
      </c>
      <c r="B102" s="151"/>
      <c r="C102" s="151"/>
      <c r="D102" s="152">
        <f t="shared" si="110"/>
        <v>0</v>
      </c>
      <c r="E102" s="152">
        <f t="shared" si="111"/>
        <v>0</v>
      </c>
      <c r="F102" s="153">
        <f t="shared" si="112"/>
        <v>0</v>
      </c>
      <c r="G102" s="152">
        <f t="shared" si="113"/>
        <v>0</v>
      </c>
      <c r="H102" s="152">
        <f t="shared" si="132"/>
        <v>0</v>
      </c>
      <c r="I102" s="152">
        <f t="shared" si="114"/>
        <v>0</v>
      </c>
      <c r="J102" s="152">
        <f t="shared" si="115"/>
        <v>0</v>
      </c>
      <c r="K102" s="152">
        <f t="shared" si="116"/>
        <v>0</v>
      </c>
      <c r="L102" s="584"/>
      <c r="M102" s="584"/>
      <c r="N102" s="152">
        <f t="shared" si="117"/>
        <v>0</v>
      </c>
      <c r="O102" s="154">
        <f t="shared" si="128"/>
        <v>0</v>
      </c>
      <c r="P102" s="152">
        <f t="shared" si="118"/>
        <v>0</v>
      </c>
      <c r="Q102" s="152">
        <f t="shared" si="119"/>
        <v>0</v>
      </c>
      <c r="R102" s="152">
        <f t="shared" si="120"/>
        <v>0</v>
      </c>
      <c r="S102" s="152">
        <f t="shared" si="121"/>
        <v>0</v>
      </c>
      <c r="T102" s="152">
        <f t="shared" si="122"/>
        <v>0</v>
      </c>
      <c r="U102" s="113">
        <f t="shared" si="123"/>
        <v>0</v>
      </c>
      <c r="V102" s="155">
        <f t="shared" si="124"/>
        <v>0</v>
      </c>
      <c r="W102" s="113">
        <f t="shared" si="125"/>
        <v>0</v>
      </c>
      <c r="X102" s="113">
        <f t="shared" si="129"/>
        <v>0</v>
      </c>
      <c r="Y102" s="113">
        <f t="shared" si="126"/>
        <v>0</v>
      </c>
      <c r="Z102" s="113">
        <f t="shared" si="127"/>
        <v>0</v>
      </c>
      <c r="AA102" s="113">
        <f t="shared" si="130"/>
        <v>0</v>
      </c>
      <c r="AB102" s="156">
        <f t="shared" si="131"/>
        <v>0</v>
      </c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HV102" s="17"/>
      <c r="HW102" s="17"/>
      <c r="HX102" s="17"/>
      <c r="HY102" s="17"/>
      <c r="HZ102" s="17"/>
      <c r="IA102" s="17"/>
      <c r="IB102" s="17"/>
      <c r="IC102" s="18"/>
      <c r="ID102" s="18"/>
      <c r="IE102" s="18"/>
      <c r="IF102" s="18"/>
      <c r="IG102" s="692">
        <v>0.45</v>
      </c>
      <c r="IH102" s="695"/>
      <c r="II102" s="694"/>
      <c r="IJ102" s="694"/>
      <c r="IK102" s="694"/>
      <c r="IL102" s="694"/>
      <c r="IM102" s="18"/>
      <c r="IN102" s="18"/>
      <c r="IO102" s="18"/>
    </row>
    <row r="103" spans="1:249" ht="15.75">
      <c r="A103" s="157" t="s">
        <v>285</v>
      </c>
      <c r="B103" s="151"/>
      <c r="C103" s="151"/>
      <c r="D103" s="152">
        <f t="shared" si="110"/>
        <v>0</v>
      </c>
      <c r="E103" s="152">
        <f t="shared" si="111"/>
        <v>0</v>
      </c>
      <c r="F103" s="153">
        <f t="shared" si="112"/>
        <v>0</v>
      </c>
      <c r="G103" s="152">
        <f t="shared" si="113"/>
        <v>0</v>
      </c>
      <c r="H103" s="152">
        <f t="shared" si="132"/>
        <v>0</v>
      </c>
      <c r="I103" s="152">
        <f t="shared" si="114"/>
        <v>0</v>
      </c>
      <c r="J103" s="152">
        <f t="shared" si="115"/>
        <v>0</v>
      </c>
      <c r="K103" s="152">
        <f t="shared" si="116"/>
        <v>0</v>
      </c>
      <c r="L103" s="584"/>
      <c r="M103" s="584"/>
      <c r="N103" s="152">
        <f t="shared" si="117"/>
        <v>0</v>
      </c>
      <c r="O103" s="154">
        <f t="shared" si="128"/>
        <v>0</v>
      </c>
      <c r="P103" s="152">
        <f t="shared" si="118"/>
        <v>0</v>
      </c>
      <c r="Q103" s="152">
        <f t="shared" si="119"/>
        <v>0</v>
      </c>
      <c r="R103" s="152">
        <f t="shared" si="120"/>
        <v>0</v>
      </c>
      <c r="S103" s="152">
        <f t="shared" si="121"/>
        <v>0</v>
      </c>
      <c r="T103" s="152">
        <f t="shared" si="122"/>
        <v>0</v>
      </c>
      <c r="U103" s="113">
        <f t="shared" si="123"/>
        <v>0</v>
      </c>
      <c r="V103" s="155">
        <f t="shared" si="124"/>
        <v>0</v>
      </c>
      <c r="W103" s="113">
        <f t="shared" si="125"/>
        <v>0</v>
      </c>
      <c r="X103" s="113">
        <f t="shared" si="129"/>
        <v>0</v>
      </c>
      <c r="Y103" s="113">
        <f t="shared" si="126"/>
        <v>0</v>
      </c>
      <c r="Z103" s="113">
        <f t="shared" si="127"/>
        <v>0</v>
      </c>
      <c r="AA103" s="113">
        <f t="shared" si="130"/>
        <v>0</v>
      </c>
      <c r="AB103" s="156">
        <f t="shared" si="131"/>
        <v>0</v>
      </c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HV103" s="17"/>
      <c r="HW103" s="17"/>
      <c r="HX103" s="18"/>
      <c r="HY103" s="18"/>
      <c r="HZ103" s="18"/>
      <c r="IA103" s="18"/>
      <c r="IB103" s="18"/>
      <c r="IC103" s="18"/>
      <c r="ID103" s="18"/>
      <c r="IE103" s="17"/>
      <c r="IF103" s="18"/>
      <c r="IG103" s="692">
        <v>0.4</v>
      </c>
      <c r="IH103" s="695"/>
      <c r="II103" s="694"/>
      <c r="IJ103" s="694"/>
      <c r="IK103" s="694"/>
      <c r="IL103" s="694"/>
      <c r="IM103" s="18"/>
      <c r="IN103" s="18"/>
      <c r="IO103" s="18"/>
    </row>
    <row r="104" spans="1:249" ht="15.75">
      <c r="A104" s="157" t="s">
        <v>286</v>
      </c>
      <c r="B104" s="151"/>
      <c r="C104" s="151"/>
      <c r="D104" s="152">
        <f aca="true" t="shared" si="137" ref="D104:D120">+B104*C104*$IC$3</f>
        <v>0</v>
      </c>
      <c r="E104" s="152">
        <f aca="true" t="shared" si="138" ref="E104:E120">+IF($E$1=2003,IF(C104&lt;=$IC$8,$IC$7,0),IF($E$1=2004,IF(C104&lt;=$ID$8,$ID$7,0),IF($E$1=2005,IF(C104&lt;=$IE$8,$IE$7,0),IF($E$1=2006,IF(C104&lt;=$IF$8,$IF$7,0),IF($E$1=2007,IF(C104&lt;=$IG$8,$IG$7,0),IF($E$1=2008,IF(C104&lt;=$IH$8,$IH$7,0),IF($E$1=2009,IF(C104&lt;=$II$8,$II$7,0))))))))*B104*$IC$3</f>
        <v>0</v>
      </c>
      <c r="F104" s="153">
        <f>+IF(C104&gt;0,IF($E$1=2003,IF(C104&lt;=2*$IC$5,#REF!,0),IF($E$1=2004,IF(C104&lt;=2*$ID$5,$ID$10,0),IF($E$1=2005,IF(C104&lt;=2*$IE$5,$IE$10,0),IF($E$1=2006,IF(C104&lt;=2*$IF$5,$IF$10,0),IF($E$1=2007,IF(C104&lt;=2*$IG$5,$IG$10,0),IF($E$1=2008,IF(C104&lt;=2*$IH$5,$IH$10,0))))))))*B104*$IC$3</f>
        <v>0</v>
      </c>
      <c r="G104" s="152">
        <f aca="true" t="shared" si="139" ref="G104:G120">IF($E$1=2003,IF(C104&lt;=$IC$11,B104*(C104)*$ID$2,B104*(C104)*$IE$2),IF($E$1=2004,IF(C104&lt;=$ID$11,(C104)*B104*$ID$2,(C104)*B104*$IE$2),IF($E$1=2005,IF(C104&lt;=$IE$11,(C104)*B104*$ID$2,(C104)*B104*$IE$2),IF($E$1=2006,IF(C104&lt;=$IF$11,(C104)*B104*$ID$2,(C104)*B104*$IE$2),IF($E$1=2007,IF(C104&lt;=$IG$11,(C104)*B104*$ID$2,(C104)*B104*$IE$2),IF($E$1=2008,IF(C104&lt;=$IF$11,(C104)*B104*$ID$2,(C104)*B104*$IE$2),0))))))</f>
        <v>0</v>
      </c>
      <c r="H104" s="152">
        <f t="shared" si="132"/>
        <v>0</v>
      </c>
      <c r="I104" s="152">
        <f aca="true" t="shared" si="140" ref="I104:I120">(SUM(D104:H104)/$IC$3/2)</f>
        <v>0</v>
      </c>
      <c r="J104" s="152">
        <f aca="true" t="shared" si="141" ref="J104:J120">(SUM(D104:I104)/$IC$3)</f>
        <v>0</v>
      </c>
      <c r="K104" s="152">
        <f aca="true" t="shared" si="142" ref="K104:K120">+B104*C104/$IE$3</f>
        <v>0</v>
      </c>
      <c r="L104" s="584"/>
      <c r="M104" s="584"/>
      <c r="N104" s="152">
        <f aca="true" t="shared" si="143" ref="N104:N120">+IF(B104&lt;(L104+M104),"inconsist",L104*C104*$ID$2*$IC$3+M104*C104*$IF$2*$IC$3)</f>
        <v>0</v>
      </c>
      <c r="O104" s="154">
        <f t="shared" si="128"/>
        <v>0</v>
      </c>
      <c r="P104" s="152">
        <f aca="true" t="shared" si="144" ref="P104:P120">(SUM(D104:I104)+K104+N104)*$L$1</f>
        <v>0</v>
      </c>
      <c r="Q104" s="152">
        <f aca="true" t="shared" si="145" ref="Q104:Q120">(SUM(D104:I104)+K104+N104)*$M$1</f>
        <v>0</v>
      </c>
      <c r="R104" s="152">
        <f aca="true" t="shared" si="146" ref="R104:R120">(SUM(D104:I104)+K104+N104)*$N$1</f>
        <v>0</v>
      </c>
      <c r="S104" s="152">
        <f aca="true" t="shared" si="147" ref="S104:S120">(SUM(D104:I104)+K104+N104)*$O$1</f>
        <v>0</v>
      </c>
      <c r="T104" s="152">
        <f aca="true" t="shared" si="148" ref="T104:T120">(SUM(D104:I104)+K104+N104)*$M$1</f>
        <v>0</v>
      </c>
      <c r="U104" s="113">
        <f t="shared" si="123"/>
        <v>0</v>
      </c>
      <c r="V104" s="155">
        <f aca="true" t="shared" si="149" ref="V104:V120">IF(C104&gt;0,IF($E$1=2003,IF(C104&lt;=2*$IC$5,$IC$13,0),IF($E$1=2004,IF(C104&lt;=2*$ID$5,$ID$13,0),IF($E$1=2005,IF(C104&lt;=2*$IE$5,$IE$13,0),IF($E$1=2006,IF(C104&lt;=2*$IF$5,$IF$13,0),IF($E$1=2007,IF(C104&lt;=2*$IG$5,$IG$13,0),IF($E$1=2008,IF(C104&lt;=2*$IH$5,$IH$13,0))))))))*B104</f>
        <v>0</v>
      </c>
      <c r="W104" s="113">
        <f aca="true" t="shared" si="150" ref="W104:W120">(SUM(D104:J104))*$S$1</f>
        <v>0</v>
      </c>
      <c r="X104" s="113">
        <f t="shared" si="129"/>
        <v>0</v>
      </c>
      <c r="Y104" s="113">
        <f aca="true" t="shared" si="151" ref="Y104:Y120">(D104+G104)*$AA$65</f>
        <v>0</v>
      </c>
      <c r="Z104" s="113">
        <f aca="true" t="shared" si="152" ref="Z104:Z120">(D104+G104)*$AB$1</f>
        <v>0</v>
      </c>
      <c r="AA104" s="113">
        <f t="shared" si="130"/>
        <v>0</v>
      </c>
      <c r="AB104" s="156">
        <f t="shared" si="131"/>
        <v>0</v>
      </c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HV104" s="17"/>
      <c r="HW104" s="17"/>
      <c r="HX104" s="18"/>
      <c r="HY104" s="18"/>
      <c r="HZ104" s="18"/>
      <c r="IA104" s="18"/>
      <c r="IB104" s="18"/>
      <c r="IC104" s="18"/>
      <c r="ID104" s="17"/>
      <c r="IE104" s="17"/>
      <c r="IF104" s="18"/>
      <c r="IG104" s="692">
        <v>0.35</v>
      </c>
      <c r="IH104" s="695"/>
      <c r="II104" s="694"/>
      <c r="IJ104" s="694"/>
      <c r="IK104" s="694"/>
      <c r="IL104" s="694"/>
      <c r="IM104" s="18"/>
      <c r="IN104" s="18"/>
      <c r="IO104" s="18"/>
    </row>
    <row r="105" spans="1:249" ht="15.75">
      <c r="A105" s="157" t="s">
        <v>287</v>
      </c>
      <c r="B105" s="151"/>
      <c r="C105" s="151"/>
      <c r="D105" s="152">
        <f t="shared" si="137"/>
        <v>0</v>
      </c>
      <c r="E105" s="152">
        <f t="shared" si="138"/>
        <v>0</v>
      </c>
      <c r="F105" s="153">
        <f aca="true" t="shared" si="153" ref="F105:F114">+IF(C105&gt;0,IF($E$1=2003,IF(C105&lt;=2*$IC$5,IC42,0),IF($E$1=2004,IF(C105&lt;=2*$ID$5,$ID$10,0),IF($E$1=2005,IF(C105&lt;=2*$IE$5,$IE$10,0),IF($E$1=2006,IF(C105&lt;=2*$IF$5,$IF$10,0),IF($E$1=2007,IF(C105&lt;=2*$IG$5,$IG$10,0),IF($E$1=2008,IF(C105&lt;=2*$IH$5,$IH$10,0))))))))*B105*$IC$3</f>
        <v>0</v>
      </c>
      <c r="G105" s="152">
        <f t="shared" si="139"/>
        <v>0</v>
      </c>
      <c r="H105" s="152">
        <f t="shared" si="132"/>
        <v>0</v>
      </c>
      <c r="I105" s="152">
        <f t="shared" si="140"/>
        <v>0</v>
      </c>
      <c r="J105" s="152">
        <f t="shared" si="141"/>
        <v>0</v>
      </c>
      <c r="K105" s="152">
        <f t="shared" si="142"/>
        <v>0</v>
      </c>
      <c r="L105" s="584"/>
      <c r="M105" s="584"/>
      <c r="N105" s="152">
        <f t="shared" si="143"/>
        <v>0</v>
      </c>
      <c r="O105" s="154">
        <f t="shared" si="128"/>
        <v>0</v>
      </c>
      <c r="P105" s="152">
        <f t="shared" si="144"/>
        <v>0</v>
      </c>
      <c r="Q105" s="152">
        <f t="shared" si="145"/>
        <v>0</v>
      </c>
      <c r="R105" s="152">
        <f t="shared" si="146"/>
        <v>0</v>
      </c>
      <c r="S105" s="152">
        <f t="shared" si="147"/>
        <v>0</v>
      </c>
      <c r="T105" s="152">
        <f t="shared" si="148"/>
        <v>0</v>
      </c>
      <c r="U105" s="113">
        <f t="shared" si="123"/>
        <v>0</v>
      </c>
      <c r="V105" s="155">
        <f t="shared" si="149"/>
        <v>0</v>
      </c>
      <c r="W105" s="113">
        <f t="shared" si="150"/>
        <v>0</v>
      </c>
      <c r="X105" s="113">
        <f t="shared" si="129"/>
        <v>0</v>
      </c>
      <c r="Y105" s="113">
        <f t="shared" si="151"/>
        <v>0</v>
      </c>
      <c r="Z105" s="113">
        <f t="shared" si="152"/>
        <v>0</v>
      </c>
      <c r="AA105" s="113">
        <f t="shared" si="130"/>
        <v>0</v>
      </c>
      <c r="AB105" s="156">
        <f t="shared" si="131"/>
        <v>0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HV105" s="17"/>
      <c r="HW105" s="17"/>
      <c r="HX105" s="18"/>
      <c r="HY105" s="18"/>
      <c r="HZ105" s="18"/>
      <c r="IA105" s="18"/>
      <c r="IB105" s="18"/>
      <c r="IC105" s="18"/>
      <c r="ID105" s="18"/>
      <c r="IE105" s="17"/>
      <c r="IF105" s="18"/>
      <c r="IG105" s="692">
        <v>0.3</v>
      </c>
      <c r="IH105" s="695"/>
      <c r="II105" s="694"/>
      <c r="IJ105" s="694"/>
      <c r="IK105" s="694"/>
      <c r="IL105" s="694"/>
      <c r="IM105" s="18"/>
      <c r="IN105" s="18"/>
      <c r="IO105" s="18"/>
    </row>
    <row r="106" spans="1:249" ht="15.75">
      <c r="A106" s="157" t="s">
        <v>288</v>
      </c>
      <c r="B106" s="151"/>
      <c r="C106" s="151"/>
      <c r="D106" s="152">
        <f t="shared" si="137"/>
        <v>0</v>
      </c>
      <c r="E106" s="152">
        <f t="shared" si="138"/>
        <v>0</v>
      </c>
      <c r="F106" s="153">
        <f t="shared" si="153"/>
        <v>0</v>
      </c>
      <c r="G106" s="152">
        <f t="shared" si="139"/>
        <v>0</v>
      </c>
      <c r="H106" s="152">
        <f t="shared" si="132"/>
        <v>0</v>
      </c>
      <c r="I106" s="152">
        <f t="shared" si="140"/>
        <v>0</v>
      </c>
      <c r="J106" s="152">
        <f t="shared" si="141"/>
        <v>0</v>
      </c>
      <c r="K106" s="152">
        <f t="shared" si="142"/>
        <v>0</v>
      </c>
      <c r="L106" s="584"/>
      <c r="M106" s="584"/>
      <c r="N106" s="152">
        <f t="shared" si="143"/>
        <v>0</v>
      </c>
      <c r="O106" s="154">
        <f t="shared" si="128"/>
        <v>0</v>
      </c>
      <c r="P106" s="152">
        <f t="shared" si="144"/>
        <v>0</v>
      </c>
      <c r="Q106" s="152">
        <f t="shared" si="145"/>
        <v>0</v>
      </c>
      <c r="R106" s="152">
        <f t="shared" si="146"/>
        <v>0</v>
      </c>
      <c r="S106" s="152">
        <f t="shared" si="147"/>
        <v>0</v>
      </c>
      <c r="T106" s="152">
        <f t="shared" si="148"/>
        <v>0</v>
      </c>
      <c r="U106" s="113">
        <f t="shared" si="123"/>
        <v>0</v>
      </c>
      <c r="V106" s="155">
        <f t="shared" si="149"/>
        <v>0</v>
      </c>
      <c r="W106" s="113">
        <f t="shared" si="150"/>
        <v>0</v>
      </c>
      <c r="X106" s="113">
        <f t="shared" si="129"/>
        <v>0</v>
      </c>
      <c r="Y106" s="113">
        <f t="shared" si="151"/>
        <v>0</v>
      </c>
      <c r="Z106" s="113">
        <f t="shared" si="152"/>
        <v>0</v>
      </c>
      <c r="AA106" s="113">
        <f t="shared" si="130"/>
        <v>0</v>
      </c>
      <c r="AB106" s="156">
        <f t="shared" si="131"/>
        <v>0</v>
      </c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HV106" s="17"/>
      <c r="HW106" s="17"/>
      <c r="HX106" s="18"/>
      <c r="HY106" s="18"/>
      <c r="HZ106" s="18"/>
      <c r="IA106" s="18"/>
      <c r="IB106" s="18"/>
      <c r="IC106" s="17"/>
      <c r="ID106" s="18"/>
      <c r="IE106" s="17"/>
      <c r="IF106" s="18"/>
      <c r="IG106" s="692">
        <v>0.25</v>
      </c>
      <c r="IH106" s="695"/>
      <c r="II106" s="694"/>
      <c r="IJ106" s="694"/>
      <c r="IK106" s="694"/>
      <c r="IL106" s="694"/>
      <c r="IM106" s="18"/>
      <c r="IN106" s="18"/>
      <c r="IO106" s="18"/>
    </row>
    <row r="107" spans="1:249" ht="15.75">
      <c r="A107" s="157" t="s">
        <v>289</v>
      </c>
      <c r="B107" s="151"/>
      <c r="C107" s="151"/>
      <c r="D107" s="152">
        <f t="shared" si="137"/>
        <v>0</v>
      </c>
      <c r="E107" s="152">
        <f t="shared" si="138"/>
        <v>0</v>
      </c>
      <c r="F107" s="153">
        <f t="shared" si="153"/>
        <v>0</v>
      </c>
      <c r="G107" s="152">
        <f t="shared" si="139"/>
        <v>0</v>
      </c>
      <c r="H107" s="152">
        <f t="shared" si="132"/>
        <v>0</v>
      </c>
      <c r="I107" s="152">
        <f t="shared" si="140"/>
        <v>0</v>
      </c>
      <c r="J107" s="152">
        <f t="shared" si="141"/>
        <v>0</v>
      </c>
      <c r="K107" s="152">
        <f t="shared" si="142"/>
        <v>0</v>
      </c>
      <c r="L107" s="584"/>
      <c r="M107" s="584"/>
      <c r="N107" s="152">
        <f t="shared" si="143"/>
        <v>0</v>
      </c>
      <c r="O107" s="154">
        <f t="shared" si="128"/>
        <v>0</v>
      </c>
      <c r="P107" s="152">
        <f t="shared" si="144"/>
        <v>0</v>
      </c>
      <c r="Q107" s="152">
        <f t="shared" si="145"/>
        <v>0</v>
      </c>
      <c r="R107" s="152">
        <f t="shared" si="146"/>
        <v>0</v>
      </c>
      <c r="S107" s="152">
        <f t="shared" si="147"/>
        <v>0</v>
      </c>
      <c r="T107" s="152">
        <f t="shared" si="148"/>
        <v>0</v>
      </c>
      <c r="U107" s="113">
        <f t="shared" si="123"/>
        <v>0</v>
      </c>
      <c r="V107" s="155">
        <f t="shared" si="149"/>
        <v>0</v>
      </c>
      <c r="W107" s="113">
        <f t="shared" si="150"/>
        <v>0</v>
      </c>
      <c r="X107" s="113">
        <f t="shared" si="129"/>
        <v>0</v>
      </c>
      <c r="Y107" s="113">
        <f t="shared" si="151"/>
        <v>0</v>
      </c>
      <c r="Z107" s="113">
        <f t="shared" si="152"/>
        <v>0</v>
      </c>
      <c r="AA107" s="113">
        <f t="shared" si="130"/>
        <v>0</v>
      </c>
      <c r="AB107" s="156">
        <f t="shared" si="131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HV107" s="17"/>
      <c r="HW107" s="17"/>
      <c r="HX107" s="18"/>
      <c r="HY107" s="18"/>
      <c r="HZ107" s="18"/>
      <c r="IA107" s="18"/>
      <c r="IB107" s="18"/>
      <c r="IC107" s="17"/>
      <c r="ID107" s="18"/>
      <c r="IE107" s="17"/>
      <c r="IF107" s="18"/>
      <c r="IG107" s="692">
        <v>0.2</v>
      </c>
      <c r="IH107" s="695"/>
      <c r="II107" s="694"/>
      <c r="IJ107" s="694"/>
      <c r="IK107" s="694"/>
      <c r="IL107" s="694"/>
      <c r="IM107" s="18"/>
      <c r="IN107" s="18"/>
      <c r="IO107" s="18"/>
    </row>
    <row r="108" spans="1:249" ht="15.75">
      <c r="A108" s="157" t="s">
        <v>290</v>
      </c>
      <c r="B108" s="151"/>
      <c r="C108" s="151"/>
      <c r="D108" s="152">
        <f t="shared" si="137"/>
        <v>0</v>
      </c>
      <c r="E108" s="152">
        <f t="shared" si="138"/>
        <v>0</v>
      </c>
      <c r="F108" s="153">
        <f t="shared" si="153"/>
        <v>0</v>
      </c>
      <c r="G108" s="152">
        <f t="shared" si="139"/>
        <v>0</v>
      </c>
      <c r="H108" s="152">
        <f t="shared" si="132"/>
        <v>0</v>
      </c>
      <c r="I108" s="152">
        <f t="shared" si="140"/>
        <v>0</v>
      </c>
      <c r="J108" s="152">
        <f t="shared" si="141"/>
        <v>0</v>
      </c>
      <c r="K108" s="152">
        <f t="shared" si="142"/>
        <v>0</v>
      </c>
      <c r="L108" s="584"/>
      <c r="M108" s="584"/>
      <c r="N108" s="152">
        <f t="shared" si="143"/>
        <v>0</v>
      </c>
      <c r="O108" s="154">
        <f t="shared" si="128"/>
        <v>0</v>
      </c>
      <c r="P108" s="152">
        <f t="shared" si="144"/>
        <v>0</v>
      </c>
      <c r="Q108" s="152">
        <f t="shared" si="145"/>
        <v>0</v>
      </c>
      <c r="R108" s="152">
        <f t="shared" si="146"/>
        <v>0</v>
      </c>
      <c r="S108" s="152">
        <f t="shared" si="147"/>
        <v>0</v>
      </c>
      <c r="T108" s="152">
        <f t="shared" si="148"/>
        <v>0</v>
      </c>
      <c r="U108" s="113">
        <f t="shared" si="123"/>
        <v>0</v>
      </c>
      <c r="V108" s="155">
        <f t="shared" si="149"/>
        <v>0</v>
      </c>
      <c r="W108" s="113">
        <f t="shared" si="150"/>
        <v>0</v>
      </c>
      <c r="X108" s="113">
        <f t="shared" si="129"/>
        <v>0</v>
      </c>
      <c r="Y108" s="113">
        <f t="shared" si="151"/>
        <v>0</v>
      </c>
      <c r="Z108" s="113">
        <f t="shared" si="152"/>
        <v>0</v>
      </c>
      <c r="AA108" s="113">
        <f t="shared" si="130"/>
        <v>0</v>
      </c>
      <c r="AB108" s="156">
        <f t="shared" si="131"/>
        <v>0</v>
      </c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HV108" s="17"/>
      <c r="HW108" s="17"/>
      <c r="HX108" s="18"/>
      <c r="HY108" s="18"/>
      <c r="HZ108" s="18"/>
      <c r="IA108" s="18"/>
      <c r="IB108" s="18"/>
      <c r="IC108" s="18"/>
      <c r="ID108" s="18"/>
      <c r="IE108" s="17"/>
      <c r="IF108" s="18"/>
      <c r="IG108" s="697">
        <v>0.18</v>
      </c>
      <c r="IH108" s="695"/>
      <c r="II108" s="694"/>
      <c r="IJ108" s="694"/>
      <c r="IK108" s="694"/>
      <c r="IL108" s="694"/>
      <c r="IM108" s="18"/>
      <c r="IN108" s="18"/>
      <c r="IO108" s="18"/>
    </row>
    <row r="109" spans="1:249" ht="15.75">
      <c r="A109" s="157" t="s">
        <v>291</v>
      </c>
      <c r="B109" s="151"/>
      <c r="C109" s="151"/>
      <c r="D109" s="152">
        <f t="shared" si="137"/>
        <v>0</v>
      </c>
      <c r="E109" s="152">
        <f t="shared" si="138"/>
        <v>0</v>
      </c>
      <c r="F109" s="153">
        <f t="shared" si="153"/>
        <v>0</v>
      </c>
      <c r="G109" s="152">
        <f t="shared" si="139"/>
        <v>0</v>
      </c>
      <c r="H109" s="152">
        <f t="shared" si="132"/>
        <v>0</v>
      </c>
      <c r="I109" s="152">
        <f t="shared" si="140"/>
        <v>0</v>
      </c>
      <c r="J109" s="152">
        <f t="shared" si="141"/>
        <v>0</v>
      </c>
      <c r="K109" s="152">
        <f t="shared" si="142"/>
        <v>0</v>
      </c>
      <c r="L109" s="584"/>
      <c r="M109" s="584"/>
      <c r="N109" s="152">
        <f t="shared" si="143"/>
        <v>0</v>
      </c>
      <c r="O109" s="154">
        <f t="shared" si="128"/>
        <v>0</v>
      </c>
      <c r="P109" s="152">
        <f t="shared" si="144"/>
        <v>0</v>
      </c>
      <c r="Q109" s="152">
        <f t="shared" si="145"/>
        <v>0</v>
      </c>
      <c r="R109" s="152">
        <f t="shared" si="146"/>
        <v>0</v>
      </c>
      <c r="S109" s="152">
        <f t="shared" si="147"/>
        <v>0</v>
      </c>
      <c r="T109" s="152">
        <f t="shared" si="148"/>
        <v>0</v>
      </c>
      <c r="U109" s="113">
        <f t="shared" si="123"/>
        <v>0</v>
      </c>
      <c r="V109" s="155">
        <f t="shared" si="149"/>
        <v>0</v>
      </c>
      <c r="W109" s="113">
        <f t="shared" si="150"/>
        <v>0</v>
      </c>
      <c r="X109" s="113">
        <f t="shared" si="129"/>
        <v>0</v>
      </c>
      <c r="Y109" s="113">
        <f t="shared" si="151"/>
        <v>0</v>
      </c>
      <c r="Z109" s="113">
        <f t="shared" si="152"/>
        <v>0</v>
      </c>
      <c r="AA109" s="113">
        <f t="shared" si="130"/>
        <v>0</v>
      </c>
      <c r="AB109" s="156">
        <f t="shared" si="131"/>
        <v>0</v>
      </c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HV109" s="17"/>
      <c r="HW109" s="17"/>
      <c r="HX109" s="18"/>
      <c r="HY109" s="18"/>
      <c r="HZ109" s="18"/>
      <c r="IA109" s="18"/>
      <c r="IB109" s="18"/>
      <c r="IC109" s="18"/>
      <c r="ID109" s="18"/>
      <c r="IE109" s="17"/>
      <c r="IF109" s="18"/>
      <c r="IG109" s="692">
        <v>0.1</v>
      </c>
      <c r="IH109" s="695"/>
      <c r="II109" s="694"/>
      <c r="IJ109" s="694"/>
      <c r="IK109" s="694"/>
      <c r="IL109" s="694"/>
      <c r="IM109" s="18"/>
      <c r="IN109" s="18"/>
      <c r="IO109" s="18"/>
    </row>
    <row r="110" spans="1:249" ht="15.75">
      <c r="A110" s="157" t="s">
        <v>292</v>
      </c>
      <c r="B110" s="151"/>
      <c r="C110" s="151"/>
      <c r="D110" s="152">
        <f t="shared" si="137"/>
        <v>0</v>
      </c>
      <c r="E110" s="152">
        <f t="shared" si="138"/>
        <v>0</v>
      </c>
      <c r="F110" s="153">
        <f t="shared" si="153"/>
        <v>0</v>
      </c>
      <c r="G110" s="152">
        <f t="shared" si="139"/>
        <v>0</v>
      </c>
      <c r="H110" s="152">
        <f t="shared" si="132"/>
        <v>0</v>
      </c>
      <c r="I110" s="152">
        <f t="shared" si="140"/>
        <v>0</v>
      </c>
      <c r="J110" s="152">
        <f t="shared" si="141"/>
        <v>0</v>
      </c>
      <c r="K110" s="152">
        <f t="shared" si="142"/>
        <v>0</v>
      </c>
      <c r="L110" s="584"/>
      <c r="M110" s="584"/>
      <c r="N110" s="152">
        <f t="shared" si="143"/>
        <v>0</v>
      </c>
      <c r="O110" s="154">
        <f t="shared" si="128"/>
        <v>0</v>
      </c>
      <c r="P110" s="152">
        <f t="shared" si="144"/>
        <v>0</v>
      </c>
      <c r="Q110" s="152">
        <f t="shared" si="145"/>
        <v>0</v>
      </c>
      <c r="R110" s="152">
        <f t="shared" si="146"/>
        <v>0</v>
      </c>
      <c r="S110" s="152">
        <f t="shared" si="147"/>
        <v>0</v>
      </c>
      <c r="T110" s="152">
        <f t="shared" si="148"/>
        <v>0</v>
      </c>
      <c r="U110" s="113">
        <f t="shared" si="123"/>
        <v>0</v>
      </c>
      <c r="V110" s="155">
        <f t="shared" si="149"/>
        <v>0</v>
      </c>
      <c r="W110" s="113">
        <f t="shared" si="150"/>
        <v>0</v>
      </c>
      <c r="X110" s="113">
        <f t="shared" si="129"/>
        <v>0</v>
      </c>
      <c r="Y110" s="113">
        <f t="shared" si="151"/>
        <v>0</v>
      </c>
      <c r="Z110" s="113">
        <f t="shared" si="152"/>
        <v>0</v>
      </c>
      <c r="AA110" s="113">
        <f t="shared" si="130"/>
        <v>0</v>
      </c>
      <c r="AB110" s="156">
        <f t="shared" si="131"/>
        <v>0</v>
      </c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HV110" s="17"/>
      <c r="HW110" s="17"/>
      <c r="HX110" s="18"/>
      <c r="HY110" s="18"/>
      <c r="HZ110" s="18"/>
      <c r="IA110" s="18"/>
      <c r="IB110" s="18"/>
      <c r="IC110" s="18"/>
      <c r="ID110" s="18"/>
      <c r="IE110" s="17"/>
      <c r="IF110" s="18"/>
      <c r="IH110" s="695"/>
      <c r="II110" s="694"/>
      <c r="IJ110" s="694"/>
      <c r="IK110" s="694"/>
      <c r="IL110" s="694"/>
      <c r="IM110" s="18"/>
      <c r="IN110" s="18"/>
      <c r="IO110" s="18"/>
    </row>
    <row r="111" spans="1:249" ht="15.75">
      <c r="A111" s="157" t="s">
        <v>293</v>
      </c>
      <c r="B111" s="151"/>
      <c r="C111" s="151"/>
      <c r="D111" s="152">
        <f t="shared" si="137"/>
        <v>0</v>
      </c>
      <c r="E111" s="152">
        <f t="shared" si="138"/>
        <v>0</v>
      </c>
      <c r="F111" s="153">
        <f t="shared" si="153"/>
        <v>0</v>
      </c>
      <c r="G111" s="152">
        <f t="shared" si="139"/>
        <v>0</v>
      </c>
      <c r="H111" s="152">
        <f t="shared" si="132"/>
        <v>0</v>
      </c>
      <c r="I111" s="152">
        <f t="shared" si="140"/>
        <v>0</v>
      </c>
      <c r="J111" s="152">
        <f t="shared" si="141"/>
        <v>0</v>
      </c>
      <c r="K111" s="152">
        <f t="shared" si="142"/>
        <v>0</v>
      </c>
      <c r="L111" s="584"/>
      <c r="M111" s="584"/>
      <c r="N111" s="152">
        <f t="shared" si="143"/>
        <v>0</v>
      </c>
      <c r="O111" s="154">
        <f t="shared" si="128"/>
        <v>0</v>
      </c>
      <c r="P111" s="152">
        <f t="shared" si="144"/>
        <v>0</v>
      </c>
      <c r="Q111" s="152">
        <f t="shared" si="145"/>
        <v>0</v>
      </c>
      <c r="R111" s="152">
        <f t="shared" si="146"/>
        <v>0</v>
      </c>
      <c r="S111" s="152">
        <f t="shared" si="147"/>
        <v>0</v>
      </c>
      <c r="T111" s="152">
        <f t="shared" si="148"/>
        <v>0</v>
      </c>
      <c r="U111" s="113">
        <f t="shared" si="123"/>
        <v>0</v>
      </c>
      <c r="V111" s="155">
        <f t="shared" si="149"/>
        <v>0</v>
      </c>
      <c r="W111" s="113">
        <f t="shared" si="150"/>
        <v>0</v>
      </c>
      <c r="X111" s="113">
        <f t="shared" si="129"/>
        <v>0</v>
      </c>
      <c r="Y111" s="113">
        <f t="shared" si="151"/>
        <v>0</v>
      </c>
      <c r="Z111" s="113">
        <f t="shared" si="152"/>
        <v>0</v>
      </c>
      <c r="AA111" s="113">
        <f t="shared" si="130"/>
        <v>0</v>
      </c>
      <c r="AB111" s="156">
        <f t="shared" si="131"/>
        <v>0</v>
      </c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HV111" s="17"/>
      <c r="HW111" s="17"/>
      <c r="HX111" s="18"/>
      <c r="HY111" s="18"/>
      <c r="HZ111" s="18"/>
      <c r="IA111" s="18"/>
      <c r="IB111" s="18"/>
      <c r="IC111" s="18"/>
      <c r="ID111" s="18"/>
      <c r="IE111" s="18"/>
      <c r="IF111" s="18"/>
      <c r="IH111" s="695"/>
      <c r="II111" s="694"/>
      <c r="IJ111" s="694"/>
      <c r="IK111" s="694"/>
      <c r="IL111" s="694"/>
      <c r="IM111" s="18"/>
      <c r="IN111" s="18"/>
      <c r="IO111" s="18"/>
    </row>
    <row r="112" spans="1:249" ht="15.75">
      <c r="A112" s="157" t="s">
        <v>294</v>
      </c>
      <c r="B112" s="151"/>
      <c r="C112" s="151"/>
      <c r="D112" s="152">
        <f t="shared" si="137"/>
        <v>0</v>
      </c>
      <c r="E112" s="152">
        <f t="shared" si="138"/>
        <v>0</v>
      </c>
      <c r="F112" s="153">
        <f t="shared" si="153"/>
        <v>0</v>
      </c>
      <c r="G112" s="152">
        <f t="shared" si="139"/>
        <v>0</v>
      </c>
      <c r="H112" s="152">
        <f t="shared" si="132"/>
        <v>0</v>
      </c>
      <c r="I112" s="152">
        <f t="shared" si="140"/>
        <v>0</v>
      </c>
      <c r="J112" s="152">
        <f t="shared" si="141"/>
        <v>0</v>
      </c>
      <c r="K112" s="152">
        <f t="shared" si="142"/>
        <v>0</v>
      </c>
      <c r="L112" s="584"/>
      <c r="M112" s="584"/>
      <c r="N112" s="152">
        <f t="shared" si="143"/>
        <v>0</v>
      </c>
      <c r="O112" s="154">
        <f t="shared" si="128"/>
        <v>0</v>
      </c>
      <c r="P112" s="152">
        <f t="shared" si="144"/>
        <v>0</v>
      </c>
      <c r="Q112" s="152">
        <f t="shared" si="145"/>
        <v>0</v>
      </c>
      <c r="R112" s="152">
        <f t="shared" si="146"/>
        <v>0</v>
      </c>
      <c r="S112" s="152">
        <f t="shared" si="147"/>
        <v>0</v>
      </c>
      <c r="T112" s="152">
        <f t="shared" si="148"/>
        <v>0</v>
      </c>
      <c r="U112" s="113">
        <f t="shared" si="123"/>
        <v>0</v>
      </c>
      <c r="V112" s="155">
        <f t="shared" si="149"/>
        <v>0</v>
      </c>
      <c r="W112" s="113">
        <f t="shared" si="150"/>
        <v>0</v>
      </c>
      <c r="X112" s="113">
        <f t="shared" si="129"/>
        <v>0</v>
      </c>
      <c r="Y112" s="113">
        <f t="shared" si="151"/>
        <v>0</v>
      </c>
      <c r="Z112" s="113">
        <f t="shared" si="152"/>
        <v>0</v>
      </c>
      <c r="AA112" s="113">
        <f t="shared" si="130"/>
        <v>0</v>
      </c>
      <c r="AB112" s="156">
        <f t="shared" si="131"/>
        <v>0</v>
      </c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H112" s="625"/>
      <c r="II112" s="625"/>
      <c r="IJ112" s="625"/>
      <c r="IK112" s="73"/>
      <c r="IL112" s="158"/>
      <c r="IM112" s="18"/>
      <c r="IN112" s="18"/>
      <c r="IO112" s="18"/>
    </row>
    <row r="113" spans="1:249" ht="15.75">
      <c r="A113" s="157" t="s">
        <v>295</v>
      </c>
      <c r="B113" s="151"/>
      <c r="C113" s="151"/>
      <c r="D113" s="152">
        <f t="shared" si="137"/>
        <v>0</v>
      </c>
      <c r="E113" s="152">
        <f t="shared" si="138"/>
        <v>0</v>
      </c>
      <c r="F113" s="153">
        <f t="shared" si="153"/>
        <v>0</v>
      </c>
      <c r="G113" s="152">
        <f t="shared" si="139"/>
        <v>0</v>
      </c>
      <c r="H113" s="152">
        <f t="shared" si="132"/>
        <v>0</v>
      </c>
      <c r="I113" s="152">
        <f t="shared" si="140"/>
        <v>0</v>
      </c>
      <c r="J113" s="152">
        <f t="shared" si="141"/>
        <v>0</v>
      </c>
      <c r="K113" s="152">
        <f t="shared" si="142"/>
        <v>0</v>
      </c>
      <c r="L113" s="584"/>
      <c r="M113" s="584"/>
      <c r="N113" s="152">
        <f t="shared" si="143"/>
        <v>0</v>
      </c>
      <c r="O113" s="154">
        <f t="shared" si="128"/>
        <v>0</v>
      </c>
      <c r="P113" s="152">
        <f t="shared" si="144"/>
        <v>0</v>
      </c>
      <c r="Q113" s="152">
        <f t="shared" si="145"/>
        <v>0</v>
      </c>
      <c r="R113" s="152">
        <f t="shared" si="146"/>
        <v>0</v>
      </c>
      <c r="S113" s="152">
        <f t="shared" si="147"/>
        <v>0</v>
      </c>
      <c r="T113" s="152">
        <f t="shared" si="148"/>
        <v>0</v>
      </c>
      <c r="U113" s="113">
        <f t="shared" si="123"/>
        <v>0</v>
      </c>
      <c r="V113" s="155">
        <f t="shared" si="149"/>
        <v>0</v>
      </c>
      <c r="W113" s="113">
        <f t="shared" si="150"/>
        <v>0</v>
      </c>
      <c r="X113" s="113">
        <f t="shared" si="129"/>
        <v>0</v>
      </c>
      <c r="Y113" s="113">
        <f t="shared" si="151"/>
        <v>0</v>
      </c>
      <c r="Z113" s="113">
        <f t="shared" si="152"/>
        <v>0</v>
      </c>
      <c r="AA113" s="113">
        <f t="shared" si="130"/>
        <v>0</v>
      </c>
      <c r="AB113" s="156">
        <f t="shared" si="131"/>
        <v>0</v>
      </c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H113" s="625"/>
      <c r="II113" s="625"/>
      <c r="IJ113" s="625"/>
      <c r="IK113" s="73"/>
      <c r="IL113" s="158"/>
      <c r="IM113" s="18"/>
      <c r="IN113" s="18"/>
      <c r="IO113" s="18"/>
    </row>
    <row r="114" spans="1:249" ht="15.75">
      <c r="A114" s="157" t="s">
        <v>296</v>
      </c>
      <c r="B114" s="151"/>
      <c r="C114" s="151"/>
      <c r="D114" s="152">
        <f t="shared" si="137"/>
        <v>0</v>
      </c>
      <c r="E114" s="152">
        <f t="shared" si="138"/>
        <v>0</v>
      </c>
      <c r="F114" s="153">
        <f t="shared" si="153"/>
        <v>0</v>
      </c>
      <c r="G114" s="152">
        <f t="shared" si="139"/>
        <v>0</v>
      </c>
      <c r="H114" s="152">
        <f t="shared" si="132"/>
        <v>0</v>
      </c>
      <c r="I114" s="152">
        <f t="shared" si="140"/>
        <v>0</v>
      </c>
      <c r="J114" s="152">
        <f t="shared" si="141"/>
        <v>0</v>
      </c>
      <c r="K114" s="152">
        <f t="shared" si="142"/>
        <v>0</v>
      </c>
      <c r="L114" s="584"/>
      <c r="M114" s="584"/>
      <c r="N114" s="152">
        <f t="shared" si="143"/>
        <v>0</v>
      </c>
      <c r="O114" s="154">
        <f t="shared" si="128"/>
        <v>0</v>
      </c>
      <c r="P114" s="152">
        <f t="shared" si="144"/>
        <v>0</v>
      </c>
      <c r="Q114" s="152">
        <f t="shared" si="145"/>
        <v>0</v>
      </c>
      <c r="R114" s="152">
        <f t="shared" si="146"/>
        <v>0</v>
      </c>
      <c r="S114" s="152">
        <f t="shared" si="147"/>
        <v>0</v>
      </c>
      <c r="T114" s="152">
        <f t="shared" si="148"/>
        <v>0</v>
      </c>
      <c r="U114" s="113">
        <f t="shared" si="123"/>
        <v>0</v>
      </c>
      <c r="V114" s="155">
        <f t="shared" si="149"/>
        <v>0</v>
      </c>
      <c r="W114" s="113">
        <f t="shared" si="150"/>
        <v>0</v>
      </c>
      <c r="X114" s="113">
        <f t="shared" si="129"/>
        <v>0</v>
      </c>
      <c r="Y114" s="113">
        <f t="shared" si="151"/>
        <v>0</v>
      </c>
      <c r="Z114" s="113">
        <f t="shared" si="152"/>
        <v>0</v>
      </c>
      <c r="AA114" s="113">
        <f t="shared" si="130"/>
        <v>0</v>
      </c>
      <c r="AB114" s="156">
        <f t="shared" si="131"/>
        <v>0</v>
      </c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H114" s="625"/>
      <c r="II114" s="625"/>
      <c r="IJ114" s="625"/>
      <c r="IK114" s="73"/>
      <c r="IL114" s="158"/>
      <c r="IM114" s="18"/>
      <c r="IN114" s="18"/>
      <c r="IO114" s="18"/>
    </row>
    <row r="115" spans="1:249" ht="15.75">
      <c r="A115" s="157" t="s">
        <v>297</v>
      </c>
      <c r="B115" s="151"/>
      <c r="C115" s="151"/>
      <c r="D115" s="152">
        <f t="shared" si="137"/>
        <v>0</v>
      </c>
      <c r="E115" s="152">
        <f t="shared" si="138"/>
        <v>0</v>
      </c>
      <c r="F115" s="153">
        <f>+IF(C115&gt;0,IF($E$1=2003,IF(C115&lt;=2*$IC$5,IC53,0),IF($E$1=2004,IF(C115&lt;=2*$ID$5,$ID$10,0),IF($E$1=2005,IF(C115&lt;=2*$IE$5,$IE$10,0),IF($E$1=2006,IF(C115&lt;=2*$IF$5,$IF$10,0),IF($E$1=2007,IF(C115&lt;=2*$IG$5,$IG$10,0),IF($E$1=2008,IF(C115&lt;=2*$IH$5,$IH$10,0))))))))*B115*$IC$3</f>
        <v>0</v>
      </c>
      <c r="G115" s="152">
        <f t="shared" si="139"/>
        <v>0</v>
      </c>
      <c r="H115" s="152">
        <f t="shared" si="132"/>
        <v>0</v>
      </c>
      <c r="I115" s="152">
        <f t="shared" si="140"/>
        <v>0</v>
      </c>
      <c r="J115" s="152">
        <f t="shared" si="141"/>
        <v>0</v>
      </c>
      <c r="K115" s="152">
        <f t="shared" si="142"/>
        <v>0</v>
      </c>
      <c r="L115" s="584"/>
      <c r="M115" s="584"/>
      <c r="N115" s="152">
        <f t="shared" si="143"/>
        <v>0</v>
      </c>
      <c r="O115" s="154">
        <f t="shared" si="128"/>
        <v>0</v>
      </c>
      <c r="P115" s="152">
        <f t="shared" si="144"/>
        <v>0</v>
      </c>
      <c r="Q115" s="152">
        <f t="shared" si="145"/>
        <v>0</v>
      </c>
      <c r="R115" s="152">
        <f t="shared" si="146"/>
        <v>0</v>
      </c>
      <c r="S115" s="152">
        <f t="shared" si="147"/>
        <v>0</v>
      </c>
      <c r="T115" s="152">
        <f t="shared" si="148"/>
        <v>0</v>
      </c>
      <c r="U115" s="113">
        <f t="shared" si="123"/>
        <v>0</v>
      </c>
      <c r="V115" s="155">
        <f t="shared" si="149"/>
        <v>0</v>
      </c>
      <c r="W115" s="113">
        <f t="shared" si="150"/>
        <v>0</v>
      </c>
      <c r="X115" s="113">
        <f t="shared" si="129"/>
        <v>0</v>
      </c>
      <c r="Y115" s="113">
        <f t="shared" si="151"/>
        <v>0</v>
      </c>
      <c r="Z115" s="113">
        <f t="shared" si="152"/>
        <v>0</v>
      </c>
      <c r="AA115" s="113">
        <f t="shared" si="130"/>
        <v>0</v>
      </c>
      <c r="AB115" s="156">
        <f t="shared" si="131"/>
        <v>0</v>
      </c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IG115" s="492"/>
      <c r="IH115" s="492"/>
      <c r="II115" s="492"/>
      <c r="IJ115" s="492"/>
      <c r="IK115" s="73"/>
      <c r="IL115" s="158"/>
      <c r="IM115" s="18"/>
      <c r="IN115" s="18"/>
      <c r="IO115" s="18"/>
    </row>
    <row r="116" spans="1:249" ht="15.75">
      <c r="A116" s="157" t="s">
        <v>298</v>
      </c>
      <c r="B116" s="151"/>
      <c r="C116" s="151"/>
      <c r="D116" s="152">
        <f t="shared" si="137"/>
        <v>0</v>
      </c>
      <c r="E116" s="152">
        <f t="shared" si="138"/>
        <v>0</v>
      </c>
      <c r="F116" s="153">
        <f>+IF(C116&gt;0,IF($E$1=2003,IF(C116&lt;=2*$IC$5,IC55,0),IF($E$1=2004,IF(C116&lt;=2*$ID$5,$ID$10,0),IF($E$1=2005,IF(C116&lt;=2*$IE$5,$IE$10,0),IF($E$1=2006,IF(C116&lt;=2*$IF$5,$IF$10,0),IF($E$1=2007,IF(C116&lt;=2*$IG$5,$IG$10,0),IF($E$1=2008,IF(C116&lt;=2*$IH$5,$IH$10,0))))))))*B116*$IC$3</f>
        <v>0</v>
      </c>
      <c r="G116" s="152">
        <f t="shared" si="139"/>
        <v>0</v>
      </c>
      <c r="H116" s="152">
        <f t="shared" si="132"/>
        <v>0</v>
      </c>
      <c r="I116" s="152">
        <f t="shared" si="140"/>
        <v>0</v>
      </c>
      <c r="J116" s="152">
        <f t="shared" si="141"/>
        <v>0</v>
      </c>
      <c r="K116" s="152">
        <f t="shared" si="142"/>
        <v>0</v>
      </c>
      <c r="L116" s="584"/>
      <c r="M116" s="584"/>
      <c r="N116" s="152">
        <f t="shared" si="143"/>
        <v>0</v>
      </c>
      <c r="O116" s="154">
        <f t="shared" si="128"/>
        <v>0</v>
      </c>
      <c r="P116" s="152">
        <f t="shared" si="144"/>
        <v>0</v>
      </c>
      <c r="Q116" s="152">
        <f t="shared" si="145"/>
        <v>0</v>
      </c>
      <c r="R116" s="152">
        <f t="shared" si="146"/>
        <v>0</v>
      </c>
      <c r="S116" s="152">
        <f t="shared" si="147"/>
        <v>0</v>
      </c>
      <c r="T116" s="152">
        <f t="shared" si="148"/>
        <v>0</v>
      </c>
      <c r="U116" s="113">
        <f t="shared" si="123"/>
        <v>0</v>
      </c>
      <c r="V116" s="155">
        <f t="shared" si="149"/>
        <v>0</v>
      </c>
      <c r="W116" s="113">
        <f t="shared" si="150"/>
        <v>0</v>
      </c>
      <c r="X116" s="113">
        <f t="shared" si="129"/>
        <v>0</v>
      </c>
      <c r="Y116" s="113">
        <f t="shared" si="151"/>
        <v>0</v>
      </c>
      <c r="Z116" s="113">
        <f t="shared" si="152"/>
        <v>0</v>
      </c>
      <c r="AA116" s="113">
        <f t="shared" si="130"/>
        <v>0</v>
      </c>
      <c r="AB116" s="156">
        <f t="shared" si="131"/>
        <v>0</v>
      </c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IG116" s="492"/>
      <c r="IH116" s="492"/>
      <c r="II116" s="492"/>
      <c r="IJ116" s="492"/>
      <c r="IK116" s="73"/>
      <c r="IL116" s="158"/>
      <c r="IM116" s="18"/>
      <c r="IN116" s="18"/>
      <c r="IO116" s="18"/>
    </row>
    <row r="117" spans="1:249" ht="15.75">
      <c r="A117" s="157" t="s">
        <v>299</v>
      </c>
      <c r="B117" s="151"/>
      <c r="C117" s="151"/>
      <c r="D117" s="152">
        <f t="shared" si="137"/>
        <v>0</v>
      </c>
      <c r="E117" s="152">
        <f t="shared" si="138"/>
        <v>0</v>
      </c>
      <c r="F117" s="153">
        <f>+IF(C117&gt;0,IF($E$1=2003,IF(C117&lt;=2*$IC$5,IC57,0),IF($E$1=2004,IF(C117&lt;=2*$ID$5,$ID$10,0),IF($E$1=2005,IF(C117&lt;=2*$IE$5,$IE$10,0),IF($E$1=2006,IF(C117&lt;=2*$IF$5,$IF$10,0),IF($E$1=2007,IF(C117&lt;=2*$IG$5,$IG$10,0),IF($E$1=2008,IF(C117&lt;=2*$IH$5,$IH$10,0))))))))*B117*$IC$3</f>
        <v>0</v>
      </c>
      <c r="G117" s="152">
        <f t="shared" si="139"/>
        <v>0</v>
      </c>
      <c r="H117" s="152">
        <f t="shared" si="132"/>
        <v>0</v>
      </c>
      <c r="I117" s="152">
        <f t="shared" si="140"/>
        <v>0</v>
      </c>
      <c r="J117" s="152">
        <f t="shared" si="141"/>
        <v>0</v>
      </c>
      <c r="K117" s="152">
        <f t="shared" si="142"/>
        <v>0</v>
      </c>
      <c r="L117" s="584"/>
      <c r="M117" s="584"/>
      <c r="N117" s="152">
        <f t="shared" si="143"/>
        <v>0</v>
      </c>
      <c r="O117" s="154">
        <f t="shared" si="128"/>
        <v>0</v>
      </c>
      <c r="P117" s="152">
        <f t="shared" si="144"/>
        <v>0</v>
      </c>
      <c r="Q117" s="152">
        <f t="shared" si="145"/>
        <v>0</v>
      </c>
      <c r="R117" s="152">
        <f t="shared" si="146"/>
        <v>0</v>
      </c>
      <c r="S117" s="152">
        <f t="shared" si="147"/>
        <v>0</v>
      </c>
      <c r="T117" s="152">
        <f t="shared" si="148"/>
        <v>0</v>
      </c>
      <c r="U117" s="113">
        <f t="shared" si="123"/>
        <v>0</v>
      </c>
      <c r="V117" s="155">
        <f t="shared" si="149"/>
        <v>0</v>
      </c>
      <c r="W117" s="113">
        <f t="shared" si="150"/>
        <v>0</v>
      </c>
      <c r="X117" s="113">
        <f t="shared" si="129"/>
        <v>0</v>
      </c>
      <c r="Y117" s="113">
        <f t="shared" si="151"/>
        <v>0</v>
      </c>
      <c r="Z117" s="113">
        <f t="shared" si="152"/>
        <v>0</v>
      </c>
      <c r="AA117" s="113">
        <f t="shared" si="130"/>
        <v>0</v>
      </c>
      <c r="AB117" s="156">
        <f t="shared" si="131"/>
        <v>0</v>
      </c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IG117" s="492"/>
      <c r="IH117" s="492"/>
      <c r="II117" s="492"/>
      <c r="IJ117" s="492"/>
      <c r="IK117" s="73"/>
      <c r="IL117" s="158"/>
      <c r="IM117" s="18"/>
      <c r="IN117" s="18"/>
      <c r="IO117" s="18"/>
    </row>
    <row r="118" spans="1:249" ht="15.75">
      <c r="A118" s="157" t="s">
        <v>300</v>
      </c>
      <c r="B118" s="151"/>
      <c r="C118" s="151"/>
      <c r="D118" s="152">
        <f t="shared" si="137"/>
        <v>0</v>
      </c>
      <c r="E118" s="152">
        <f t="shared" si="138"/>
        <v>0</v>
      </c>
      <c r="F118" s="153">
        <f>+IF(C118&gt;0,IF($E$1=2003,IF(C118&lt;=2*$IC$5,IC59,0),IF($E$1=2004,IF(C118&lt;=2*$ID$5,$ID$10,0),IF($E$1=2005,IF(C118&lt;=2*$IE$5,$IE$10,0),IF($E$1=2006,IF(C118&lt;=2*$IF$5,$IF$10,0),IF($E$1=2007,IF(C118&lt;=2*$IG$5,$IG$10,0),IF($E$1=2008,IF(C118&lt;=2*$IH$5,$IH$10,0))))))))*B118*$IC$3</f>
        <v>0</v>
      </c>
      <c r="G118" s="152">
        <f t="shared" si="139"/>
        <v>0</v>
      </c>
      <c r="H118" s="152">
        <f t="shared" si="132"/>
        <v>0</v>
      </c>
      <c r="I118" s="152">
        <f t="shared" si="140"/>
        <v>0</v>
      </c>
      <c r="J118" s="152">
        <f t="shared" si="141"/>
        <v>0</v>
      </c>
      <c r="K118" s="152">
        <f t="shared" si="142"/>
        <v>0</v>
      </c>
      <c r="L118" s="584"/>
      <c r="M118" s="584"/>
      <c r="N118" s="152">
        <f t="shared" si="143"/>
        <v>0</v>
      </c>
      <c r="O118" s="154">
        <f t="shared" si="128"/>
        <v>0</v>
      </c>
      <c r="P118" s="152">
        <f t="shared" si="144"/>
        <v>0</v>
      </c>
      <c r="Q118" s="152">
        <f t="shared" si="145"/>
        <v>0</v>
      </c>
      <c r="R118" s="152">
        <f t="shared" si="146"/>
        <v>0</v>
      </c>
      <c r="S118" s="152">
        <f t="shared" si="147"/>
        <v>0</v>
      </c>
      <c r="T118" s="152">
        <f t="shared" si="148"/>
        <v>0</v>
      </c>
      <c r="U118" s="113">
        <f t="shared" si="123"/>
        <v>0</v>
      </c>
      <c r="V118" s="155">
        <f t="shared" si="149"/>
        <v>0</v>
      </c>
      <c r="W118" s="113">
        <f t="shared" si="150"/>
        <v>0</v>
      </c>
      <c r="X118" s="113">
        <f t="shared" si="129"/>
        <v>0</v>
      </c>
      <c r="Y118" s="113">
        <f t="shared" si="151"/>
        <v>0</v>
      </c>
      <c r="Z118" s="113">
        <f t="shared" si="152"/>
        <v>0</v>
      </c>
      <c r="AA118" s="113">
        <f t="shared" si="130"/>
        <v>0</v>
      </c>
      <c r="AB118" s="156">
        <f t="shared" si="131"/>
        <v>0</v>
      </c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IG118" s="492"/>
      <c r="IH118" s="492"/>
      <c r="II118" s="492"/>
      <c r="IJ118" s="492"/>
      <c r="IK118" s="73"/>
      <c r="IL118" s="158"/>
      <c r="IM118" s="18"/>
      <c r="IN118" s="18"/>
      <c r="IO118" s="18"/>
    </row>
    <row r="119" spans="1:249" ht="15.75">
      <c r="A119" s="157" t="s">
        <v>301</v>
      </c>
      <c r="B119" s="151"/>
      <c r="C119" s="151"/>
      <c r="D119" s="152">
        <f t="shared" si="137"/>
        <v>0</v>
      </c>
      <c r="E119" s="152">
        <f t="shared" si="138"/>
        <v>0</v>
      </c>
      <c r="F119" s="153">
        <f>+IF(C119&gt;0,IF($E$1=2003,IF(C119&lt;=2*$IC$5,IC60,0),IF($E$1=2004,IF(C119&lt;=2*$ID$5,$ID$10,0),IF($E$1=2005,IF(C119&lt;=2*$IE$5,$IE$10,0),IF($E$1=2006,IF(C119&lt;=2*$IF$5,$IF$10,0),IF($E$1=2007,IF(C119&lt;=2*$IG$5,$IG$10,0),IF($E$1=2008,IF(C119&lt;=2*$IH$5,$IH$10,0))))))))*B119*$IC$3</f>
        <v>0</v>
      </c>
      <c r="G119" s="152">
        <f t="shared" si="139"/>
        <v>0</v>
      </c>
      <c r="H119" s="152">
        <f t="shared" si="132"/>
        <v>0</v>
      </c>
      <c r="I119" s="152">
        <f t="shared" si="140"/>
        <v>0</v>
      </c>
      <c r="J119" s="152">
        <f t="shared" si="141"/>
        <v>0</v>
      </c>
      <c r="K119" s="152">
        <f t="shared" si="142"/>
        <v>0</v>
      </c>
      <c r="L119" s="584"/>
      <c r="M119" s="584"/>
      <c r="N119" s="152">
        <f t="shared" si="143"/>
        <v>0</v>
      </c>
      <c r="O119" s="154">
        <f t="shared" si="128"/>
        <v>0</v>
      </c>
      <c r="P119" s="152">
        <f t="shared" si="144"/>
        <v>0</v>
      </c>
      <c r="Q119" s="152">
        <f t="shared" si="145"/>
        <v>0</v>
      </c>
      <c r="R119" s="152">
        <f t="shared" si="146"/>
        <v>0</v>
      </c>
      <c r="S119" s="152">
        <f t="shared" si="147"/>
        <v>0</v>
      </c>
      <c r="T119" s="152">
        <f t="shared" si="148"/>
        <v>0</v>
      </c>
      <c r="U119" s="113">
        <f t="shared" si="123"/>
        <v>0</v>
      </c>
      <c r="V119" s="155">
        <f t="shared" si="149"/>
        <v>0</v>
      </c>
      <c r="W119" s="113">
        <f t="shared" si="150"/>
        <v>0</v>
      </c>
      <c r="X119" s="113">
        <f t="shared" si="129"/>
        <v>0</v>
      </c>
      <c r="Y119" s="113">
        <f t="shared" si="151"/>
        <v>0</v>
      </c>
      <c r="Z119" s="113">
        <f t="shared" si="152"/>
        <v>0</v>
      </c>
      <c r="AA119" s="113">
        <f t="shared" si="130"/>
        <v>0</v>
      </c>
      <c r="AB119" s="156">
        <f t="shared" si="131"/>
        <v>0</v>
      </c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IG119" s="492"/>
      <c r="IH119" s="492"/>
      <c r="II119" s="492"/>
      <c r="IJ119" s="492"/>
      <c r="IK119" s="73"/>
      <c r="IL119" s="158"/>
      <c r="IM119" s="18"/>
      <c r="IN119" s="18"/>
      <c r="IO119" s="18"/>
    </row>
    <row r="120" spans="1:249" ht="16.5" thickBot="1">
      <c r="A120" s="160" t="s">
        <v>302</v>
      </c>
      <c r="B120" s="151"/>
      <c r="C120" s="151"/>
      <c r="D120" s="161">
        <f t="shared" si="137"/>
        <v>0</v>
      </c>
      <c r="E120" s="152">
        <f t="shared" si="138"/>
        <v>0</v>
      </c>
      <c r="F120" s="153">
        <f>+IF(C120&gt;0,IF($E$1=2003,IF(C120&lt;=2*$IC$5,IC61,0),IF($E$1=2004,IF(C120&lt;=2*$ID$5,$ID$10,0),IF($E$1=2005,IF(C120&lt;=2*$IE$5,$IE$10,0),IF($E$1=2006,IF(C120&lt;=2*$IF$5,$IF$10,0),IF($E$1=2007,IF(C120&lt;=2*$IG$5,$IG$10,0),IF($E$1=2008,IF(C120&lt;=2*$IH$5,$IH$10,0))))))))*B120*$IC$3</f>
        <v>0</v>
      </c>
      <c r="G120" s="152">
        <f t="shared" si="139"/>
        <v>0</v>
      </c>
      <c r="H120" s="161">
        <f t="shared" si="132"/>
        <v>0</v>
      </c>
      <c r="I120" s="152">
        <f t="shared" si="140"/>
        <v>0</v>
      </c>
      <c r="J120" s="161">
        <f t="shared" si="141"/>
        <v>0</v>
      </c>
      <c r="K120" s="161">
        <f t="shared" si="142"/>
        <v>0</v>
      </c>
      <c r="L120" s="584"/>
      <c r="M120" s="584"/>
      <c r="N120" s="161">
        <f t="shared" si="143"/>
        <v>0</v>
      </c>
      <c r="O120" s="162">
        <f t="shared" si="128"/>
        <v>0</v>
      </c>
      <c r="P120" s="152">
        <f t="shared" si="144"/>
        <v>0</v>
      </c>
      <c r="Q120" s="152">
        <f t="shared" si="145"/>
        <v>0</v>
      </c>
      <c r="R120" s="152">
        <f t="shared" si="146"/>
        <v>0</v>
      </c>
      <c r="S120" s="152">
        <f t="shared" si="147"/>
        <v>0</v>
      </c>
      <c r="T120" s="152">
        <f t="shared" si="148"/>
        <v>0</v>
      </c>
      <c r="U120" s="120">
        <f t="shared" si="123"/>
        <v>0</v>
      </c>
      <c r="V120" s="155">
        <f t="shared" si="149"/>
        <v>0</v>
      </c>
      <c r="W120" s="120">
        <f t="shared" si="150"/>
        <v>0</v>
      </c>
      <c r="X120" s="113">
        <f t="shared" si="129"/>
        <v>0</v>
      </c>
      <c r="Y120" s="120">
        <f t="shared" si="151"/>
        <v>0</v>
      </c>
      <c r="Z120" s="120">
        <f t="shared" si="152"/>
        <v>0</v>
      </c>
      <c r="AA120" s="120">
        <f t="shared" si="130"/>
        <v>0</v>
      </c>
      <c r="AB120" s="163">
        <f t="shared" si="131"/>
        <v>0</v>
      </c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IG120" s="492"/>
      <c r="IH120" s="492"/>
      <c r="II120" s="492"/>
      <c r="IJ120" s="492"/>
      <c r="IK120" s="73"/>
      <c r="IL120" s="158"/>
      <c r="IM120" s="18"/>
      <c r="IN120" s="18"/>
      <c r="IO120" s="18"/>
    </row>
    <row r="121" spans="1:249" ht="17.25" thickBot="1" thickTop="1">
      <c r="A121" s="164" t="s">
        <v>80</v>
      </c>
      <c r="B121" s="165">
        <f>SUM(B72:B120)</f>
        <v>0</v>
      </c>
      <c r="C121" s="521"/>
      <c r="D121" s="165">
        <f aca="true" t="shared" si="154" ref="D121:AB121">SUM(D72:D120)</f>
        <v>0</v>
      </c>
      <c r="E121" s="165">
        <f t="shared" si="154"/>
        <v>0</v>
      </c>
      <c r="F121" s="165">
        <f t="shared" si="154"/>
        <v>0</v>
      </c>
      <c r="G121" s="165">
        <f t="shared" si="154"/>
        <v>0</v>
      </c>
      <c r="H121" s="165">
        <f t="shared" si="154"/>
        <v>0</v>
      </c>
      <c r="I121" s="165">
        <f t="shared" si="154"/>
        <v>0</v>
      </c>
      <c r="J121" s="165">
        <f t="shared" si="154"/>
        <v>0</v>
      </c>
      <c r="K121" s="165">
        <f t="shared" si="154"/>
        <v>0</v>
      </c>
      <c r="L121" s="165">
        <f t="shared" si="154"/>
        <v>0</v>
      </c>
      <c r="M121" s="165">
        <f t="shared" si="154"/>
        <v>0</v>
      </c>
      <c r="N121" s="165">
        <f t="shared" si="154"/>
        <v>0</v>
      </c>
      <c r="O121" s="165">
        <f t="shared" si="154"/>
        <v>0</v>
      </c>
      <c r="P121" s="165">
        <f t="shared" si="154"/>
        <v>0</v>
      </c>
      <c r="Q121" s="165">
        <f t="shared" si="154"/>
        <v>0</v>
      </c>
      <c r="R121" s="165">
        <f t="shared" si="154"/>
        <v>0</v>
      </c>
      <c r="S121" s="165">
        <f t="shared" si="154"/>
        <v>0</v>
      </c>
      <c r="T121" s="165">
        <f t="shared" si="154"/>
        <v>0</v>
      </c>
      <c r="U121" s="165">
        <f t="shared" si="154"/>
        <v>0</v>
      </c>
      <c r="V121" s="165">
        <f t="shared" si="154"/>
        <v>0</v>
      </c>
      <c r="W121" s="165">
        <f t="shared" si="154"/>
        <v>0</v>
      </c>
      <c r="X121" s="165">
        <f t="shared" si="154"/>
        <v>0</v>
      </c>
      <c r="Y121" s="165">
        <f t="shared" si="154"/>
        <v>0</v>
      </c>
      <c r="Z121" s="165">
        <f t="shared" si="154"/>
        <v>0</v>
      </c>
      <c r="AA121" s="165">
        <f t="shared" si="154"/>
        <v>0</v>
      </c>
      <c r="AB121" s="165">
        <f t="shared" si="154"/>
        <v>0</v>
      </c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IG121" s="492"/>
      <c r="IH121" s="492"/>
      <c r="II121" s="492"/>
      <c r="IJ121" s="492"/>
      <c r="IK121" s="73"/>
      <c r="IL121" s="158"/>
      <c r="IM121" s="18"/>
      <c r="IN121" s="18"/>
      <c r="IO121" s="18"/>
    </row>
    <row r="122" spans="1:249" ht="16.5" thickTop="1">
      <c r="A122" s="166"/>
      <c r="B122" s="167"/>
      <c r="C122" s="167"/>
      <c r="D122" s="167">
        <f>+D121/12</f>
        <v>0</v>
      </c>
      <c r="E122" s="167">
        <f>+E121/12</f>
        <v>0</v>
      </c>
      <c r="F122" s="167">
        <f>+F121/12</f>
        <v>0</v>
      </c>
      <c r="G122" s="167">
        <f aca="true" t="shared" si="155" ref="G122:AB122">+G121/12</f>
        <v>0</v>
      </c>
      <c r="H122" s="167">
        <f t="shared" si="155"/>
        <v>0</v>
      </c>
      <c r="I122" s="167">
        <f t="shared" si="155"/>
        <v>0</v>
      </c>
      <c r="J122" s="167">
        <f t="shared" si="155"/>
        <v>0</v>
      </c>
      <c r="K122" s="167">
        <f t="shared" si="155"/>
        <v>0</v>
      </c>
      <c r="L122" s="167">
        <f t="shared" si="155"/>
        <v>0</v>
      </c>
      <c r="M122" s="167">
        <f t="shared" si="155"/>
        <v>0</v>
      </c>
      <c r="N122" s="167">
        <f t="shared" si="155"/>
        <v>0</v>
      </c>
      <c r="O122" s="167">
        <f t="shared" si="155"/>
        <v>0</v>
      </c>
      <c r="P122" s="167">
        <f t="shared" si="155"/>
        <v>0</v>
      </c>
      <c r="Q122" s="167">
        <f t="shared" si="155"/>
        <v>0</v>
      </c>
      <c r="R122" s="167">
        <f t="shared" si="155"/>
        <v>0</v>
      </c>
      <c r="S122" s="167">
        <f t="shared" si="155"/>
        <v>0</v>
      </c>
      <c r="T122" s="167">
        <f t="shared" si="155"/>
        <v>0</v>
      </c>
      <c r="U122" s="167">
        <f t="shared" si="155"/>
        <v>0</v>
      </c>
      <c r="V122" s="167">
        <f t="shared" si="155"/>
        <v>0</v>
      </c>
      <c r="W122" s="167">
        <f t="shared" si="155"/>
        <v>0</v>
      </c>
      <c r="X122" s="113">
        <f t="shared" si="129"/>
        <v>0</v>
      </c>
      <c r="Y122" s="167">
        <f t="shared" si="155"/>
        <v>0</v>
      </c>
      <c r="Z122" s="167">
        <f t="shared" si="155"/>
        <v>0</v>
      </c>
      <c r="AA122" s="167">
        <f t="shared" si="155"/>
        <v>0</v>
      </c>
      <c r="AB122" s="167">
        <f t="shared" si="155"/>
        <v>0</v>
      </c>
      <c r="AC122" s="168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IG122" s="492"/>
      <c r="IH122" s="492"/>
      <c r="II122" s="492"/>
      <c r="IJ122" s="492"/>
      <c r="IK122" s="73"/>
      <c r="IL122" s="158"/>
      <c r="IM122" s="18"/>
      <c r="IN122" s="18"/>
      <c r="IO122" s="18"/>
    </row>
    <row r="123" spans="1:249" ht="15.75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>
        <f>+W121/12</f>
        <v>0</v>
      </c>
      <c r="X123" s="167"/>
      <c r="Y123" s="167"/>
      <c r="Z123" s="167"/>
      <c r="AA123" s="167"/>
      <c r="AB123" s="167"/>
      <c r="AC123" s="168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IG123" s="492"/>
      <c r="IH123" s="492"/>
      <c r="II123" s="492"/>
      <c r="IJ123" s="492"/>
      <c r="IK123" s="73"/>
      <c r="IL123" s="158"/>
      <c r="IM123" s="18"/>
      <c r="IN123" s="18"/>
      <c r="IO123" s="18"/>
    </row>
    <row r="124" spans="1:249" ht="15.75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8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IG124" s="492"/>
      <c r="IH124" s="492"/>
      <c r="II124" s="492"/>
      <c r="IJ124" s="492"/>
      <c r="IK124" s="73"/>
      <c r="IL124" s="158"/>
      <c r="IM124" s="18"/>
      <c r="IN124" s="18"/>
      <c r="IO124" s="18"/>
    </row>
    <row r="125" spans="1:249" ht="15.75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8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IG125" s="492"/>
      <c r="IH125" s="492"/>
      <c r="II125" s="492"/>
      <c r="IJ125" s="492"/>
      <c r="IK125" s="73"/>
      <c r="IL125" s="158"/>
      <c r="IM125" s="18"/>
      <c r="IN125" s="18"/>
      <c r="IO125" s="18"/>
    </row>
    <row r="126" spans="1:249" ht="15.75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IG126" s="492"/>
      <c r="IH126" s="492"/>
      <c r="II126" s="492"/>
      <c r="IJ126" s="492"/>
      <c r="IK126" s="73"/>
      <c r="IL126" s="158"/>
      <c r="IM126" s="18"/>
      <c r="IN126" s="18"/>
      <c r="IO126" s="18"/>
    </row>
    <row r="127" spans="1:249" ht="15.75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8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IG127" s="492"/>
      <c r="IH127" s="492"/>
      <c r="II127" s="492"/>
      <c r="IJ127" s="492"/>
      <c r="IK127" s="73"/>
      <c r="IL127" s="158"/>
      <c r="IM127" s="18"/>
      <c r="IN127" s="18"/>
      <c r="IO127" s="18"/>
    </row>
    <row r="128" spans="1:249" ht="15.75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8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IG128" s="492"/>
      <c r="IH128" s="492"/>
      <c r="II128" s="492"/>
      <c r="IJ128" s="492"/>
      <c r="IK128" s="73"/>
      <c r="IL128" s="158"/>
      <c r="IM128" s="18"/>
      <c r="IN128" s="18"/>
      <c r="IO128" s="18"/>
    </row>
    <row r="129" spans="1:249" ht="15.75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8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IG129" s="492"/>
      <c r="IH129" s="492"/>
      <c r="II129" s="492"/>
      <c r="IJ129" s="492"/>
      <c r="IK129" s="73"/>
      <c r="IL129" s="158"/>
      <c r="IM129" s="18"/>
      <c r="IN129" s="18"/>
      <c r="IO129" s="18"/>
    </row>
    <row r="130" spans="1:249" ht="15.75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8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IG130" s="492"/>
      <c r="IH130" s="492"/>
      <c r="II130" s="492"/>
      <c r="IJ130" s="492"/>
      <c r="IK130" s="73"/>
      <c r="IL130" s="158"/>
      <c r="IM130" s="18"/>
      <c r="IN130" s="18"/>
      <c r="IO130" s="18"/>
    </row>
    <row r="131" spans="1:256" s="172" customFormat="1" ht="15.75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8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171"/>
      <c r="AZ131" s="171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HA131" s="159"/>
      <c r="HB131" s="159"/>
      <c r="HC131" s="159"/>
      <c r="HD131" s="159"/>
      <c r="HE131" s="159"/>
      <c r="HF131" s="159"/>
      <c r="HG131" s="159"/>
      <c r="HH131" s="159"/>
      <c r="HI131" s="159"/>
      <c r="HJ131" s="159"/>
      <c r="HK131" s="159"/>
      <c r="HL131" s="159"/>
      <c r="HM131" s="159"/>
      <c r="HN131" s="159"/>
      <c r="HO131" s="159"/>
      <c r="HP131" s="159"/>
      <c r="HQ131" s="159"/>
      <c r="HR131" s="159"/>
      <c r="HS131" s="159"/>
      <c r="HT131" s="159"/>
      <c r="HU131" s="159"/>
      <c r="HV131" s="159"/>
      <c r="HW131" s="159"/>
      <c r="HX131" s="159"/>
      <c r="HY131" s="159"/>
      <c r="HZ131" s="159"/>
      <c r="IA131" s="159"/>
      <c r="IB131" s="159"/>
      <c r="IC131" s="159"/>
      <c r="ID131" s="159"/>
      <c r="IE131" s="159"/>
      <c r="IF131" s="159"/>
      <c r="IG131" s="492"/>
      <c r="IH131" s="492"/>
      <c r="II131" s="492"/>
      <c r="IJ131" s="492"/>
      <c r="IK131" s="73"/>
      <c r="IL131" s="158"/>
      <c r="IM131" s="18"/>
      <c r="IN131" s="18"/>
      <c r="IO131" s="18"/>
      <c r="IP131" s="159"/>
      <c r="IQ131" s="159"/>
      <c r="IR131" s="159"/>
      <c r="IS131" s="159"/>
      <c r="IT131" s="159"/>
      <c r="IU131" s="159"/>
      <c r="IV131" s="159"/>
    </row>
    <row r="132" spans="1:256" s="172" customFormat="1" ht="12.75">
      <c r="A132" s="169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HA132" s="159"/>
      <c r="HB132" s="159"/>
      <c r="HC132" s="159"/>
      <c r="HD132" s="159"/>
      <c r="HE132" s="159"/>
      <c r="HF132" s="159"/>
      <c r="HG132" s="159"/>
      <c r="HH132" s="159"/>
      <c r="HI132" s="159"/>
      <c r="HJ132" s="159"/>
      <c r="HK132" s="159"/>
      <c r="HL132" s="159"/>
      <c r="HM132" s="159"/>
      <c r="HN132" s="159"/>
      <c r="HO132" s="159"/>
      <c r="HP132" s="159"/>
      <c r="HQ132" s="159"/>
      <c r="HR132" s="159"/>
      <c r="HS132" s="159"/>
      <c r="HT132" s="159"/>
      <c r="HU132" s="159"/>
      <c r="HV132" s="159"/>
      <c r="HW132" s="159"/>
      <c r="HX132" s="159"/>
      <c r="HY132" s="159"/>
      <c r="HZ132" s="159"/>
      <c r="IA132" s="159"/>
      <c r="IB132" s="159"/>
      <c r="IC132" s="159"/>
      <c r="ID132" s="159"/>
      <c r="IE132" s="159"/>
      <c r="IF132" s="159"/>
      <c r="IG132" s="492"/>
      <c r="IH132" s="492"/>
      <c r="II132" s="492"/>
      <c r="IJ132" s="492"/>
      <c r="IK132" s="73"/>
      <c r="IL132" s="158"/>
      <c r="IM132" s="18"/>
      <c r="IN132" s="18"/>
      <c r="IO132" s="18"/>
      <c r="IP132" s="159"/>
      <c r="IQ132" s="159"/>
      <c r="IR132" s="159"/>
      <c r="IS132" s="159"/>
      <c r="IT132" s="159"/>
      <c r="IU132" s="159"/>
      <c r="IV132" s="159"/>
    </row>
    <row r="133" spans="1:256" s="172" customFormat="1" ht="12.75">
      <c r="A133" s="466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HA133" s="159"/>
      <c r="HB133" s="159"/>
      <c r="HC133" s="159"/>
      <c r="HD133" s="159"/>
      <c r="HE133" s="159"/>
      <c r="HF133" s="159"/>
      <c r="HG133" s="159"/>
      <c r="HH133" s="159"/>
      <c r="HI133" s="159"/>
      <c r="HJ133" s="159"/>
      <c r="HK133" s="159"/>
      <c r="HL133" s="159"/>
      <c r="HM133" s="159"/>
      <c r="HN133" s="159"/>
      <c r="HO133" s="159"/>
      <c r="HP133" s="159"/>
      <c r="HQ133" s="159"/>
      <c r="HR133" s="159"/>
      <c r="HS133" s="159"/>
      <c r="HT133" s="159"/>
      <c r="HU133" s="159"/>
      <c r="HV133" s="159"/>
      <c r="HW133" s="159"/>
      <c r="HX133" s="159"/>
      <c r="HY133" s="159"/>
      <c r="HZ133" s="159"/>
      <c r="IA133" s="159"/>
      <c r="IB133" s="159"/>
      <c r="IC133" s="159"/>
      <c r="ID133" s="159"/>
      <c r="IE133" s="159"/>
      <c r="IF133" s="159"/>
      <c r="IG133" s="492"/>
      <c r="IH133" s="492"/>
      <c r="II133" s="492"/>
      <c r="IJ133" s="492"/>
      <c r="IK133" s="73"/>
      <c r="IL133" s="158"/>
      <c r="IM133" s="18"/>
      <c r="IN133" s="18"/>
      <c r="IO133" s="18"/>
      <c r="IP133" s="159"/>
      <c r="IQ133" s="159"/>
      <c r="IR133" s="159"/>
      <c r="IS133" s="159"/>
      <c r="IT133" s="159"/>
      <c r="IU133" s="159"/>
      <c r="IV133" s="159"/>
    </row>
    <row r="134" spans="1:256" s="172" customFormat="1" ht="12.75">
      <c r="A134" s="169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492"/>
      <c r="IH134" s="492"/>
      <c r="II134" s="492"/>
      <c r="IJ134" s="492"/>
      <c r="IK134" s="73"/>
      <c r="IL134" s="158"/>
      <c r="IM134" s="18"/>
      <c r="IN134" s="18"/>
      <c r="IO134" s="18"/>
      <c r="IP134" s="159"/>
      <c r="IQ134" s="159"/>
      <c r="IR134" s="159"/>
      <c r="IS134" s="159"/>
      <c r="IT134" s="159"/>
      <c r="IU134" s="159"/>
      <c r="IV134" s="159"/>
    </row>
    <row r="135" spans="1:256" s="172" customFormat="1" ht="12.75">
      <c r="A135" s="466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492"/>
      <c r="IH135" s="492"/>
      <c r="II135" s="492"/>
      <c r="IJ135" s="492"/>
      <c r="IK135" s="73"/>
      <c r="IL135" s="158"/>
      <c r="IM135" s="18"/>
      <c r="IN135" s="18"/>
      <c r="IO135" s="18"/>
      <c r="IP135" s="159"/>
      <c r="IQ135" s="159"/>
      <c r="IR135" s="159"/>
      <c r="IS135" s="159"/>
      <c r="IT135" s="159"/>
      <c r="IU135" s="159"/>
      <c r="IV135" s="159"/>
    </row>
    <row r="136" spans="1:256" s="172" customFormat="1" ht="12.75">
      <c r="A136" s="169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HA136" s="159"/>
      <c r="HB136" s="159"/>
      <c r="HC136" s="159"/>
      <c r="HD136" s="159"/>
      <c r="HE136" s="159"/>
      <c r="HF136" s="159"/>
      <c r="HG136" s="159"/>
      <c r="HH136" s="159"/>
      <c r="HI136" s="159"/>
      <c r="HJ136" s="159"/>
      <c r="HK136" s="159"/>
      <c r="HL136" s="159"/>
      <c r="HM136" s="159"/>
      <c r="HN136" s="159"/>
      <c r="HO136" s="159"/>
      <c r="HP136" s="159"/>
      <c r="HQ136" s="159"/>
      <c r="HR136" s="159"/>
      <c r="HS136" s="159"/>
      <c r="HT136" s="159"/>
      <c r="HU136" s="159"/>
      <c r="HV136" s="159"/>
      <c r="HW136" s="159"/>
      <c r="HX136" s="159"/>
      <c r="HY136" s="159"/>
      <c r="HZ136" s="159"/>
      <c r="IA136" s="159"/>
      <c r="IB136" s="159"/>
      <c r="IC136" s="159"/>
      <c r="ID136" s="159"/>
      <c r="IE136" s="159"/>
      <c r="IF136" s="159"/>
      <c r="IG136" s="492"/>
      <c r="IH136" s="492"/>
      <c r="II136" s="492"/>
      <c r="IJ136" s="492"/>
      <c r="IK136" s="73"/>
      <c r="IL136" s="158"/>
      <c r="IM136" s="18"/>
      <c r="IN136" s="18"/>
      <c r="IO136" s="18"/>
      <c r="IP136" s="159"/>
      <c r="IQ136" s="159"/>
      <c r="IR136" s="159"/>
      <c r="IS136" s="159"/>
      <c r="IT136" s="159"/>
      <c r="IU136" s="159"/>
      <c r="IV136" s="159"/>
    </row>
    <row r="137" spans="1:256" s="172" customFormat="1" ht="12.75">
      <c r="A137" s="169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492"/>
      <c r="IH137" s="492"/>
      <c r="II137" s="492"/>
      <c r="IJ137" s="492"/>
      <c r="IK137" s="73"/>
      <c r="IL137" s="18"/>
      <c r="IM137" s="18"/>
      <c r="IN137" s="18"/>
      <c r="IO137" s="18"/>
      <c r="IP137" s="159"/>
      <c r="IQ137" s="159"/>
      <c r="IR137" s="159"/>
      <c r="IS137" s="159"/>
      <c r="IT137" s="159"/>
      <c r="IU137" s="159"/>
      <c r="IV137" s="159"/>
    </row>
    <row r="138" spans="1:256" s="172" customFormat="1" ht="12.75">
      <c r="A138" s="169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HA138" s="159"/>
      <c r="HB138" s="159"/>
      <c r="HC138" s="159"/>
      <c r="HD138" s="159"/>
      <c r="HE138" s="159"/>
      <c r="HF138" s="159"/>
      <c r="HG138" s="159"/>
      <c r="HH138" s="159"/>
      <c r="HI138" s="159"/>
      <c r="HJ138" s="159"/>
      <c r="HK138" s="159"/>
      <c r="HL138" s="159"/>
      <c r="HM138" s="159"/>
      <c r="HN138" s="159"/>
      <c r="HO138" s="159"/>
      <c r="HP138" s="159"/>
      <c r="HQ138" s="159"/>
      <c r="HR138" s="159"/>
      <c r="HS138" s="159"/>
      <c r="HT138" s="159"/>
      <c r="HU138" s="159"/>
      <c r="HV138" s="159"/>
      <c r="HW138" s="159"/>
      <c r="HX138" s="159"/>
      <c r="HY138" s="159"/>
      <c r="HZ138" s="159"/>
      <c r="IA138" s="159"/>
      <c r="IB138" s="159"/>
      <c r="IC138" s="159"/>
      <c r="ID138" s="159"/>
      <c r="IE138" s="159"/>
      <c r="IF138" s="159"/>
      <c r="IG138" s="492"/>
      <c r="IH138" s="492"/>
      <c r="II138" s="492"/>
      <c r="IJ138" s="492"/>
      <c r="IK138" s="73"/>
      <c r="IL138" s="18"/>
      <c r="IM138" s="18"/>
      <c r="IN138" s="18"/>
      <c r="IO138" s="18"/>
      <c r="IP138" s="159"/>
      <c r="IQ138" s="159"/>
      <c r="IR138" s="159"/>
      <c r="IS138" s="159"/>
      <c r="IT138" s="159"/>
      <c r="IU138" s="159"/>
      <c r="IV138" s="159"/>
    </row>
    <row r="139" spans="1:256" s="172" customFormat="1" ht="12.75">
      <c r="A139" s="169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HA139" s="159"/>
      <c r="HB139" s="159"/>
      <c r="HC139" s="159"/>
      <c r="HD139" s="159"/>
      <c r="HE139" s="159"/>
      <c r="HF139" s="159"/>
      <c r="HG139" s="159"/>
      <c r="HH139" s="159"/>
      <c r="HI139" s="159"/>
      <c r="HJ139" s="159"/>
      <c r="HK139" s="159"/>
      <c r="HL139" s="159"/>
      <c r="HM139" s="159"/>
      <c r="HN139" s="159"/>
      <c r="HO139" s="159"/>
      <c r="HP139" s="159"/>
      <c r="HQ139" s="159"/>
      <c r="HR139" s="159"/>
      <c r="HS139" s="159"/>
      <c r="HT139" s="159"/>
      <c r="HU139" s="159"/>
      <c r="HV139" s="159"/>
      <c r="HW139" s="159"/>
      <c r="HX139" s="159"/>
      <c r="HY139" s="159"/>
      <c r="HZ139" s="159"/>
      <c r="IA139" s="159"/>
      <c r="IB139" s="159"/>
      <c r="IC139" s="159"/>
      <c r="ID139" s="159"/>
      <c r="IE139" s="159"/>
      <c r="IF139" s="159"/>
      <c r="IG139" s="492"/>
      <c r="IH139" s="492"/>
      <c r="II139" s="492"/>
      <c r="IJ139" s="492"/>
      <c r="IK139" s="73"/>
      <c r="IL139" s="18"/>
      <c r="IM139" s="18"/>
      <c r="IN139" s="18"/>
      <c r="IO139" s="18"/>
      <c r="IP139" s="159"/>
      <c r="IQ139" s="159"/>
      <c r="IR139" s="159"/>
      <c r="IS139" s="159"/>
      <c r="IT139" s="159"/>
      <c r="IU139" s="159"/>
      <c r="IV139" s="159"/>
    </row>
    <row r="140" spans="1:256" s="172" customFormat="1" ht="12.75">
      <c r="A140" s="169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HA140" s="159"/>
      <c r="HB140" s="159"/>
      <c r="HC140" s="159"/>
      <c r="HD140" s="159"/>
      <c r="HE140" s="159"/>
      <c r="HF140" s="159"/>
      <c r="HG140" s="159"/>
      <c r="HH140" s="159"/>
      <c r="HI140" s="159"/>
      <c r="HJ140" s="159"/>
      <c r="HK140" s="159"/>
      <c r="HL140" s="159"/>
      <c r="HM140" s="159"/>
      <c r="HN140" s="159"/>
      <c r="HO140" s="159"/>
      <c r="HP140" s="159"/>
      <c r="HQ140" s="159"/>
      <c r="HR140" s="159"/>
      <c r="HS140" s="159"/>
      <c r="HT140" s="159"/>
      <c r="HU140" s="159"/>
      <c r="HV140" s="159"/>
      <c r="HW140" s="159"/>
      <c r="HX140" s="159"/>
      <c r="HY140" s="159"/>
      <c r="HZ140" s="159"/>
      <c r="IA140" s="159"/>
      <c r="IB140" s="159"/>
      <c r="IC140" s="159"/>
      <c r="ID140" s="159"/>
      <c r="IE140" s="159"/>
      <c r="IF140" s="159"/>
      <c r="IG140" s="492"/>
      <c r="IH140" s="492"/>
      <c r="II140" s="492"/>
      <c r="IJ140" s="492"/>
      <c r="IK140" s="73"/>
      <c r="IL140" s="18"/>
      <c r="IM140" s="18"/>
      <c r="IN140" s="18"/>
      <c r="IO140" s="18"/>
      <c r="IP140" s="159"/>
      <c r="IQ140" s="159"/>
      <c r="IR140" s="159"/>
      <c r="IS140" s="159"/>
      <c r="IT140" s="159"/>
      <c r="IU140" s="159"/>
      <c r="IV140" s="159"/>
    </row>
    <row r="141" spans="1:256" s="172" customFormat="1" ht="12.75">
      <c r="A141" s="169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HA141" s="159"/>
      <c r="HB141" s="159"/>
      <c r="HC141" s="159"/>
      <c r="HD141" s="159"/>
      <c r="HE141" s="159"/>
      <c r="HF141" s="159"/>
      <c r="HG141" s="159"/>
      <c r="HH141" s="159"/>
      <c r="HI141" s="159"/>
      <c r="HJ141" s="159"/>
      <c r="HK141" s="159"/>
      <c r="HL141" s="159"/>
      <c r="HM141" s="159"/>
      <c r="HN141" s="159"/>
      <c r="HO141" s="159"/>
      <c r="HP141" s="159"/>
      <c r="HQ141" s="159"/>
      <c r="HR141" s="159"/>
      <c r="HS141" s="159"/>
      <c r="HT141" s="159"/>
      <c r="HU141" s="159"/>
      <c r="HV141" s="159"/>
      <c r="HW141" s="159"/>
      <c r="HX141" s="159"/>
      <c r="HY141" s="159"/>
      <c r="HZ141" s="159"/>
      <c r="IA141" s="159"/>
      <c r="IB141" s="159"/>
      <c r="IC141" s="159"/>
      <c r="ID141" s="159"/>
      <c r="IE141" s="159"/>
      <c r="IF141" s="159"/>
      <c r="IG141" s="492"/>
      <c r="IH141" s="492"/>
      <c r="II141" s="492"/>
      <c r="IJ141" s="492"/>
      <c r="IK141" s="73"/>
      <c r="IL141" s="18"/>
      <c r="IM141" s="18"/>
      <c r="IN141" s="18"/>
      <c r="IO141" s="18"/>
      <c r="IP141" s="159"/>
      <c r="IQ141" s="159"/>
      <c r="IR141" s="159"/>
      <c r="IS141" s="159"/>
      <c r="IT141" s="159"/>
      <c r="IU141" s="159"/>
      <c r="IV141" s="159"/>
    </row>
    <row r="142" spans="1:256" s="172" customFormat="1" ht="12.75">
      <c r="A142" s="169"/>
      <c r="B142" s="170"/>
      <c r="C142" s="173"/>
      <c r="D142" s="173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HA142" s="159"/>
      <c r="HB142" s="159"/>
      <c r="HC142" s="159"/>
      <c r="HD142" s="159"/>
      <c r="HE142" s="159"/>
      <c r="HF142" s="159"/>
      <c r="HG142" s="159"/>
      <c r="HH142" s="159"/>
      <c r="HI142" s="159"/>
      <c r="HJ142" s="159"/>
      <c r="HK142" s="159"/>
      <c r="HL142" s="159"/>
      <c r="HM142" s="159"/>
      <c r="HN142" s="159"/>
      <c r="HO142" s="159"/>
      <c r="HP142" s="159"/>
      <c r="HQ142" s="159"/>
      <c r="HR142" s="159"/>
      <c r="HS142" s="159"/>
      <c r="HT142" s="159"/>
      <c r="HU142" s="159"/>
      <c r="HV142" s="159"/>
      <c r="HW142" s="159"/>
      <c r="HX142" s="159"/>
      <c r="HY142" s="159"/>
      <c r="HZ142" s="159"/>
      <c r="IA142" s="159"/>
      <c r="IB142" s="159"/>
      <c r="IC142" s="159"/>
      <c r="ID142" s="159"/>
      <c r="IE142" s="159"/>
      <c r="IF142" s="159"/>
      <c r="IG142" s="159"/>
      <c r="IH142" s="492"/>
      <c r="II142" s="492"/>
      <c r="IJ142" s="492"/>
      <c r="IK142" s="492"/>
      <c r="IL142" s="73"/>
      <c r="IM142" s="18"/>
      <c r="IN142" s="18"/>
      <c r="IO142" s="18"/>
      <c r="IP142" s="18"/>
      <c r="IQ142" s="159"/>
      <c r="IR142" s="159"/>
      <c r="IS142" s="159"/>
      <c r="IT142" s="159"/>
      <c r="IU142" s="159"/>
      <c r="IV142" s="159"/>
    </row>
    <row r="143" spans="1:256" s="172" customFormat="1" ht="12.75">
      <c r="A143" s="169"/>
      <c r="B143" s="170"/>
      <c r="C143" s="173"/>
      <c r="D143" s="173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HA143" s="159"/>
      <c r="HB143" s="159"/>
      <c r="HC143" s="159"/>
      <c r="HD143" s="159"/>
      <c r="HE143" s="159"/>
      <c r="HF143" s="159"/>
      <c r="HG143" s="159"/>
      <c r="HH143" s="159"/>
      <c r="HI143" s="159"/>
      <c r="HJ143" s="159"/>
      <c r="HK143" s="159"/>
      <c r="HL143" s="159"/>
      <c r="HM143" s="159"/>
      <c r="HN143" s="159"/>
      <c r="HO143" s="159"/>
      <c r="HP143" s="159"/>
      <c r="HQ143" s="159"/>
      <c r="HR143" s="159"/>
      <c r="HS143" s="159"/>
      <c r="HT143" s="159"/>
      <c r="HU143" s="159"/>
      <c r="HV143" s="159"/>
      <c r="HW143" s="159"/>
      <c r="HX143" s="159"/>
      <c r="HY143" s="159"/>
      <c r="HZ143" s="159"/>
      <c r="IA143" s="159"/>
      <c r="IB143" s="159"/>
      <c r="IC143" s="159"/>
      <c r="ID143" s="159"/>
      <c r="IE143" s="159"/>
      <c r="IF143" s="159"/>
      <c r="IG143" s="159"/>
      <c r="IH143" s="159"/>
      <c r="II143" s="159"/>
      <c r="IJ143" s="159"/>
      <c r="IK143" s="492"/>
      <c r="IL143" s="492"/>
      <c r="IM143" s="492"/>
      <c r="IN143" s="492"/>
      <c r="IO143" s="73"/>
      <c r="IP143" s="18"/>
      <c r="IQ143" s="18"/>
      <c r="IR143" s="18"/>
      <c r="IS143" s="18"/>
      <c r="IT143" s="159"/>
      <c r="IU143" s="159"/>
      <c r="IV143" s="159"/>
    </row>
    <row r="144" spans="1:256" s="172" customFormat="1" ht="12.75">
      <c r="A144" s="169"/>
      <c r="B144" s="170"/>
      <c r="C144" s="173"/>
      <c r="D144" s="173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HA144" s="159"/>
      <c r="HB144" s="159"/>
      <c r="HC144" s="159"/>
      <c r="HD144" s="159"/>
      <c r="HE144" s="159"/>
      <c r="HF144" s="159"/>
      <c r="HG144" s="159"/>
      <c r="HH144" s="159"/>
      <c r="HI144" s="159"/>
      <c r="HJ144" s="159"/>
      <c r="HK144" s="159"/>
      <c r="HL144" s="159"/>
      <c r="HM144" s="159"/>
      <c r="HN144" s="159"/>
      <c r="HO144" s="159"/>
      <c r="HP144" s="159"/>
      <c r="HQ144" s="159"/>
      <c r="HR144" s="159"/>
      <c r="HS144" s="159"/>
      <c r="HT144" s="159"/>
      <c r="HU144" s="159"/>
      <c r="HV144" s="159"/>
      <c r="HW144" s="159"/>
      <c r="HX144" s="159"/>
      <c r="HY144" s="159"/>
      <c r="HZ144" s="159"/>
      <c r="IA144" s="159"/>
      <c r="IB144" s="159"/>
      <c r="IC144" s="159"/>
      <c r="ID144" s="159"/>
      <c r="IE144" s="159"/>
      <c r="IF144" s="159"/>
      <c r="IG144" s="159"/>
      <c r="IH144" s="159"/>
      <c r="II144" s="159"/>
      <c r="IJ144" s="159"/>
      <c r="IK144" s="492"/>
      <c r="IL144" s="492"/>
      <c r="IM144" s="492"/>
      <c r="IN144" s="492"/>
      <c r="IO144" s="73"/>
      <c r="IP144" s="18"/>
      <c r="IQ144" s="18"/>
      <c r="IR144" s="18"/>
      <c r="IS144" s="18"/>
      <c r="IT144" s="159"/>
      <c r="IU144" s="159"/>
      <c r="IV144" s="159"/>
    </row>
    <row r="145" spans="1:256" s="172" customFormat="1" ht="12.75">
      <c r="A145" s="169"/>
      <c r="B145" s="170"/>
      <c r="C145" s="173"/>
      <c r="D145" s="173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HA145" s="159"/>
      <c r="HB145" s="159"/>
      <c r="HC145" s="159"/>
      <c r="HD145" s="159"/>
      <c r="HE145" s="159"/>
      <c r="HF145" s="159"/>
      <c r="HG145" s="159"/>
      <c r="HH145" s="159"/>
      <c r="HI145" s="159"/>
      <c r="HJ145" s="159"/>
      <c r="HK145" s="159"/>
      <c r="HL145" s="159"/>
      <c r="HM145" s="159"/>
      <c r="HN145" s="159"/>
      <c r="HO145" s="159"/>
      <c r="HP145" s="159"/>
      <c r="HQ145" s="159"/>
      <c r="HR145" s="159"/>
      <c r="HS145" s="159"/>
      <c r="HT145" s="159"/>
      <c r="HU145" s="159"/>
      <c r="HV145" s="159"/>
      <c r="HW145" s="159"/>
      <c r="HX145" s="159"/>
      <c r="HY145" s="159"/>
      <c r="HZ145" s="159"/>
      <c r="IA145" s="159"/>
      <c r="IB145" s="18"/>
      <c r="IC145" s="18"/>
      <c r="ID145" s="18"/>
      <c r="IE145" s="18"/>
      <c r="IF145" s="18"/>
      <c r="IG145" s="18"/>
      <c r="IH145" s="18"/>
      <c r="II145" s="18"/>
      <c r="IJ145" s="18"/>
      <c r="IK145" s="520"/>
      <c r="IL145" s="519"/>
      <c r="IM145" s="73"/>
      <c r="IN145" s="73"/>
      <c r="IO145" s="73"/>
      <c r="IP145" s="18"/>
      <c r="IQ145" s="18"/>
      <c r="IR145" s="18"/>
      <c r="IS145" s="18"/>
      <c r="IT145" s="159"/>
      <c r="IU145" s="159"/>
      <c r="IV145" s="159"/>
    </row>
    <row r="146" spans="1:256" s="172" customFormat="1" ht="12.75">
      <c r="A146" s="169"/>
      <c r="B146" s="170"/>
      <c r="C146" s="173"/>
      <c r="D146" s="173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HA146" s="159"/>
      <c r="HB146" s="159"/>
      <c r="HC146" s="159"/>
      <c r="HD146" s="159"/>
      <c r="HE146" s="159"/>
      <c r="HF146" s="159"/>
      <c r="HG146" s="159"/>
      <c r="HH146" s="159"/>
      <c r="HI146" s="159"/>
      <c r="HJ146" s="159"/>
      <c r="HK146" s="159"/>
      <c r="HL146" s="159"/>
      <c r="HM146" s="159"/>
      <c r="HN146" s="159"/>
      <c r="HO146" s="159"/>
      <c r="HP146" s="159"/>
      <c r="HQ146" s="159"/>
      <c r="HR146" s="159"/>
      <c r="HS146" s="159"/>
      <c r="HT146" s="159"/>
      <c r="HU146" s="159"/>
      <c r="HV146" s="159"/>
      <c r="HW146" s="159"/>
      <c r="HX146" s="159"/>
      <c r="HY146" s="159"/>
      <c r="HZ146" s="159"/>
      <c r="IA146" s="159"/>
      <c r="IB146" s="18"/>
      <c r="IC146" s="18"/>
      <c r="ID146" s="18"/>
      <c r="IE146" s="18"/>
      <c r="IF146" s="18"/>
      <c r="IG146" s="18"/>
      <c r="IH146" s="18"/>
      <c r="II146" s="18"/>
      <c r="IJ146" s="18"/>
      <c r="IK146" s="520"/>
      <c r="IL146" s="519"/>
      <c r="IM146" s="73"/>
      <c r="IN146" s="73"/>
      <c r="IO146" s="73"/>
      <c r="IP146" s="18"/>
      <c r="IQ146" s="18"/>
      <c r="IR146" s="18"/>
      <c r="IS146" s="18"/>
      <c r="IT146" s="159"/>
      <c r="IU146" s="159"/>
      <c r="IV146" s="159"/>
    </row>
    <row r="147" spans="1:256" s="172" customFormat="1" ht="12.75">
      <c r="A147" s="169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HA147" s="159"/>
      <c r="HB147" s="159"/>
      <c r="HC147" s="159"/>
      <c r="HD147" s="159"/>
      <c r="HE147" s="159"/>
      <c r="HF147" s="159"/>
      <c r="HG147" s="159"/>
      <c r="HH147" s="159"/>
      <c r="HI147" s="159"/>
      <c r="HJ147" s="159"/>
      <c r="HK147" s="159"/>
      <c r="HL147" s="159"/>
      <c r="HM147" s="159"/>
      <c r="HN147" s="159"/>
      <c r="HO147" s="159"/>
      <c r="HP147" s="159"/>
      <c r="HQ147" s="159"/>
      <c r="HR147" s="159"/>
      <c r="HS147" s="159"/>
      <c r="HT147" s="159"/>
      <c r="HU147" s="159"/>
      <c r="HV147" s="159"/>
      <c r="HW147" s="159"/>
      <c r="HX147" s="159"/>
      <c r="HY147" s="159"/>
      <c r="HZ147" s="159"/>
      <c r="IA147" s="159"/>
      <c r="IB147" s="18"/>
      <c r="IC147" s="18"/>
      <c r="ID147" s="18"/>
      <c r="IE147" s="18"/>
      <c r="IF147" s="18"/>
      <c r="IG147" s="18"/>
      <c r="IH147" s="18"/>
      <c r="II147" s="18"/>
      <c r="IJ147" s="18"/>
      <c r="IK147" s="520"/>
      <c r="IL147" s="519"/>
      <c r="IM147" s="73"/>
      <c r="IN147" s="73"/>
      <c r="IO147" s="73"/>
      <c r="IP147" s="18"/>
      <c r="IQ147" s="18"/>
      <c r="IR147" s="18"/>
      <c r="IS147" s="18"/>
      <c r="IT147" s="159"/>
      <c r="IU147" s="159"/>
      <c r="IV147" s="159"/>
    </row>
    <row r="148" spans="1:256" s="172" customFormat="1" ht="12.75">
      <c r="A148" s="169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HA148" s="159"/>
      <c r="HB148" s="159"/>
      <c r="HC148" s="159"/>
      <c r="HD148" s="159"/>
      <c r="HE148" s="159"/>
      <c r="HF148" s="159"/>
      <c r="HG148" s="159"/>
      <c r="HH148" s="159"/>
      <c r="HI148" s="159"/>
      <c r="HJ148" s="159"/>
      <c r="HK148" s="159"/>
      <c r="HL148" s="159"/>
      <c r="HM148" s="159"/>
      <c r="HN148" s="159"/>
      <c r="HO148" s="159"/>
      <c r="HP148" s="159"/>
      <c r="HQ148" s="159"/>
      <c r="HR148" s="159"/>
      <c r="HS148" s="159"/>
      <c r="HT148" s="159"/>
      <c r="HU148" s="159"/>
      <c r="HV148" s="159"/>
      <c r="HW148" s="159"/>
      <c r="HX148" s="159"/>
      <c r="HY148" s="159"/>
      <c r="HZ148" s="159"/>
      <c r="IA148" s="159"/>
      <c r="IB148" s="18"/>
      <c r="IC148" s="18"/>
      <c r="ID148" s="18"/>
      <c r="IE148" s="18"/>
      <c r="IF148" s="18"/>
      <c r="IG148" s="18"/>
      <c r="IH148" s="18"/>
      <c r="II148" s="18"/>
      <c r="IJ148" s="18"/>
      <c r="IK148" s="520"/>
      <c r="IL148" s="519"/>
      <c r="IM148" s="73"/>
      <c r="IN148" s="73"/>
      <c r="IO148" s="73"/>
      <c r="IP148" s="18"/>
      <c r="IQ148" s="18"/>
      <c r="IR148" s="18"/>
      <c r="IS148" s="18"/>
      <c r="IT148" s="159"/>
      <c r="IU148" s="159"/>
      <c r="IV148" s="159"/>
    </row>
    <row r="149" spans="1:256" s="172" customFormat="1" ht="12.75">
      <c r="A149" s="169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HA149" s="159"/>
      <c r="HB149" s="159"/>
      <c r="HC149" s="159"/>
      <c r="HD149" s="159"/>
      <c r="HE149" s="159"/>
      <c r="HF149" s="159"/>
      <c r="HG149" s="159"/>
      <c r="HH149" s="159"/>
      <c r="HI149" s="159"/>
      <c r="HJ149" s="159"/>
      <c r="HK149" s="159"/>
      <c r="HL149" s="159"/>
      <c r="HM149" s="159"/>
      <c r="HN149" s="159"/>
      <c r="HO149" s="159"/>
      <c r="HP149" s="159"/>
      <c r="HQ149" s="159"/>
      <c r="HR149" s="159"/>
      <c r="HS149" s="159"/>
      <c r="HT149" s="159"/>
      <c r="HU149" s="159"/>
      <c r="HV149" s="159"/>
      <c r="HW149" s="159"/>
      <c r="HX149" s="159"/>
      <c r="HY149" s="159"/>
      <c r="HZ149" s="159"/>
      <c r="IA149" s="159"/>
      <c r="IB149" s="18"/>
      <c r="IC149" s="18"/>
      <c r="ID149" s="18"/>
      <c r="IE149" s="18"/>
      <c r="IF149" s="18"/>
      <c r="IG149" s="18"/>
      <c r="IH149" s="18"/>
      <c r="II149" s="18"/>
      <c r="IJ149" s="18"/>
      <c r="IK149" s="520"/>
      <c r="IL149" s="519"/>
      <c r="IM149" s="73"/>
      <c r="IN149" s="73"/>
      <c r="IO149" s="73"/>
      <c r="IP149" s="18"/>
      <c r="IQ149" s="18"/>
      <c r="IR149" s="18"/>
      <c r="IS149" s="18"/>
      <c r="IT149" s="159"/>
      <c r="IU149" s="159"/>
      <c r="IV149" s="159"/>
    </row>
    <row r="150" spans="1:256" s="172" customFormat="1" ht="12.75">
      <c r="A150" s="169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  <c r="HW150" s="159"/>
      <c r="HX150" s="159"/>
      <c r="HY150" s="159"/>
      <c r="HZ150" s="159"/>
      <c r="IA150" s="159"/>
      <c r="IB150" s="18"/>
      <c r="IC150" s="18"/>
      <c r="ID150" s="18"/>
      <c r="IE150" s="18"/>
      <c r="IF150" s="18"/>
      <c r="IG150" s="18"/>
      <c r="IH150" s="18"/>
      <c r="II150" s="18"/>
      <c r="IJ150" s="18"/>
      <c r="IK150" s="520"/>
      <c r="IL150" s="519"/>
      <c r="IM150" s="73"/>
      <c r="IN150" s="73"/>
      <c r="IO150" s="73"/>
      <c r="IP150" s="18"/>
      <c r="IQ150" s="18"/>
      <c r="IR150" s="18"/>
      <c r="IS150" s="18"/>
      <c r="IT150" s="159"/>
      <c r="IU150" s="159"/>
      <c r="IV150" s="159"/>
    </row>
    <row r="151" spans="1:256" s="172" customFormat="1" ht="15.75">
      <c r="A151" s="169"/>
      <c r="B151" s="170"/>
      <c r="C151" s="174"/>
      <c r="D151" s="175"/>
      <c r="E151" s="176"/>
      <c r="F151" s="170"/>
      <c r="G151" s="177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HA151" s="159"/>
      <c r="HB151" s="159"/>
      <c r="HC151" s="159"/>
      <c r="HD151" s="159"/>
      <c r="HE151" s="159"/>
      <c r="HF151" s="159"/>
      <c r="HG151" s="159"/>
      <c r="HH151" s="159"/>
      <c r="HI151" s="159"/>
      <c r="HJ151" s="159"/>
      <c r="HK151" s="159"/>
      <c r="HL151" s="159"/>
      <c r="HM151" s="159"/>
      <c r="HN151" s="159"/>
      <c r="HO151" s="159"/>
      <c r="HP151" s="159"/>
      <c r="HQ151" s="159"/>
      <c r="HR151" s="159"/>
      <c r="HS151" s="159"/>
      <c r="HT151" s="159"/>
      <c r="HU151" s="159"/>
      <c r="HV151" s="159"/>
      <c r="HW151" s="159"/>
      <c r="HX151" s="159"/>
      <c r="HY151" s="159"/>
      <c r="HZ151" s="159"/>
      <c r="IA151" s="159"/>
      <c r="IB151" s="159"/>
      <c r="IC151" s="159"/>
      <c r="ID151" s="159"/>
      <c r="IE151" s="159"/>
      <c r="IF151" s="159"/>
      <c r="IG151" s="159"/>
      <c r="IH151" s="159"/>
      <c r="II151" s="159"/>
      <c r="IJ151" s="159"/>
      <c r="IK151" s="492"/>
      <c r="IL151" s="73"/>
      <c r="IM151" s="73"/>
      <c r="IN151" s="73"/>
      <c r="IO151" s="73"/>
      <c r="IP151" s="18"/>
      <c r="IQ151" s="18"/>
      <c r="IR151" s="18"/>
      <c r="IS151" s="18"/>
      <c r="IT151" s="159"/>
      <c r="IU151" s="159"/>
      <c r="IV151" s="159"/>
    </row>
    <row r="152" spans="1:256" s="172" customFormat="1" ht="15.75">
      <c r="A152" s="169"/>
      <c r="B152" s="170"/>
      <c r="C152" s="174"/>
      <c r="D152" s="175"/>
      <c r="E152" s="176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HA152" s="159"/>
      <c r="HB152" s="159"/>
      <c r="HC152" s="159"/>
      <c r="HD152" s="159"/>
      <c r="HE152" s="159"/>
      <c r="HF152" s="159"/>
      <c r="HG152" s="159"/>
      <c r="HH152" s="159"/>
      <c r="HI152" s="159"/>
      <c r="HJ152" s="159"/>
      <c r="HK152" s="159"/>
      <c r="HL152" s="159"/>
      <c r="HM152" s="159"/>
      <c r="HN152" s="159"/>
      <c r="HO152" s="159"/>
      <c r="HP152" s="159"/>
      <c r="HQ152" s="159"/>
      <c r="HR152" s="159"/>
      <c r="HS152" s="159"/>
      <c r="HT152" s="159"/>
      <c r="HU152" s="159"/>
      <c r="HV152" s="159"/>
      <c r="HW152" s="159"/>
      <c r="HX152" s="159"/>
      <c r="HY152" s="159"/>
      <c r="HZ152" s="159"/>
      <c r="IA152" s="159"/>
      <c r="IB152" s="159"/>
      <c r="IC152" s="159"/>
      <c r="ID152" s="159"/>
      <c r="IE152" s="159"/>
      <c r="IF152" s="159"/>
      <c r="IG152" s="159"/>
      <c r="IH152" s="159"/>
      <c r="II152" s="159"/>
      <c r="IJ152" s="159"/>
      <c r="IK152" s="492"/>
      <c r="IL152" s="73"/>
      <c r="IM152" s="73"/>
      <c r="IN152" s="73"/>
      <c r="IO152" s="492"/>
      <c r="IP152" s="159"/>
      <c r="IQ152" s="159"/>
      <c r="IR152" s="159"/>
      <c r="IS152" s="159"/>
      <c r="IT152" s="159"/>
      <c r="IU152" s="159"/>
      <c r="IV152" s="159"/>
    </row>
    <row r="153" spans="1:256" s="172" customFormat="1" ht="15.75">
      <c r="A153" s="169"/>
      <c r="B153" s="170"/>
      <c r="C153" s="174"/>
      <c r="D153" s="175"/>
      <c r="E153" s="176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HA153" s="159"/>
      <c r="HB153" s="159"/>
      <c r="HC153" s="159"/>
      <c r="HD153" s="159"/>
      <c r="HE153" s="159"/>
      <c r="HF153" s="159"/>
      <c r="HG153" s="159"/>
      <c r="HH153" s="159"/>
      <c r="HI153" s="159"/>
      <c r="HJ153" s="159"/>
      <c r="HK153" s="159"/>
      <c r="HL153" s="159"/>
      <c r="HM153" s="159"/>
      <c r="HN153" s="159"/>
      <c r="HO153" s="159"/>
      <c r="HP153" s="159"/>
      <c r="HQ153" s="159"/>
      <c r="HR153" s="159"/>
      <c r="HS153" s="159"/>
      <c r="HT153" s="159"/>
      <c r="HU153" s="159"/>
      <c r="HV153" s="159"/>
      <c r="HW153" s="159"/>
      <c r="HX153" s="159"/>
      <c r="HY153" s="159"/>
      <c r="HZ153" s="159"/>
      <c r="IA153" s="159"/>
      <c r="IB153" s="159"/>
      <c r="IC153" s="159"/>
      <c r="ID153" s="159"/>
      <c r="IE153" s="159"/>
      <c r="IF153" s="159"/>
      <c r="IG153" s="159"/>
      <c r="IH153" s="159"/>
      <c r="II153" s="159"/>
      <c r="IJ153" s="159"/>
      <c r="IK153" s="492"/>
      <c r="IL153" s="73"/>
      <c r="IM153" s="73"/>
      <c r="IN153" s="73"/>
      <c r="IO153" s="492"/>
      <c r="IP153" s="159"/>
      <c r="IQ153" s="159"/>
      <c r="IR153" s="159"/>
      <c r="IS153" s="159"/>
      <c r="IT153" s="159"/>
      <c r="IU153" s="159"/>
      <c r="IV153" s="159"/>
    </row>
    <row r="154" spans="1:256" s="172" customFormat="1" ht="15.75">
      <c r="A154" s="169"/>
      <c r="B154" s="170"/>
      <c r="C154" s="174"/>
      <c r="D154" s="175"/>
      <c r="E154" s="176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HA154" s="159"/>
      <c r="HB154" s="159"/>
      <c r="HC154" s="159"/>
      <c r="HD154" s="159"/>
      <c r="HE154" s="159"/>
      <c r="HF154" s="159"/>
      <c r="HG154" s="159"/>
      <c r="HH154" s="159"/>
      <c r="HI154" s="159"/>
      <c r="HJ154" s="159"/>
      <c r="HK154" s="159"/>
      <c r="HL154" s="159"/>
      <c r="HM154" s="159"/>
      <c r="HN154" s="159"/>
      <c r="HO154" s="159"/>
      <c r="HP154" s="159"/>
      <c r="HQ154" s="159"/>
      <c r="HR154" s="159"/>
      <c r="HS154" s="159"/>
      <c r="HT154" s="159"/>
      <c r="HU154" s="159"/>
      <c r="HV154" s="159"/>
      <c r="HW154" s="159"/>
      <c r="HX154" s="159"/>
      <c r="HY154" s="159"/>
      <c r="HZ154" s="159"/>
      <c r="IA154" s="159"/>
      <c r="IB154" s="159"/>
      <c r="IC154" s="159"/>
      <c r="ID154" s="159"/>
      <c r="IE154" s="159"/>
      <c r="IF154" s="159"/>
      <c r="IG154" s="159"/>
      <c r="IH154" s="159"/>
      <c r="II154" s="159"/>
      <c r="IJ154" s="159"/>
      <c r="IK154" s="492"/>
      <c r="IL154" s="73"/>
      <c r="IM154" s="73"/>
      <c r="IN154" s="73"/>
      <c r="IO154" s="492"/>
      <c r="IP154" s="159"/>
      <c r="IQ154" s="159"/>
      <c r="IR154" s="159"/>
      <c r="IS154" s="159"/>
      <c r="IT154" s="159"/>
      <c r="IU154" s="159"/>
      <c r="IV154" s="159"/>
    </row>
    <row r="155" spans="1:256" s="172" customFormat="1" ht="15.75">
      <c r="A155" s="169"/>
      <c r="B155" s="170"/>
      <c r="C155" s="174"/>
      <c r="D155" s="175"/>
      <c r="E155" s="176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  <c r="IJ155" s="159"/>
      <c r="IK155" s="492"/>
      <c r="IL155" s="73"/>
      <c r="IM155" s="73"/>
      <c r="IN155" s="73"/>
      <c r="IO155" s="492"/>
      <c r="IP155" s="159"/>
      <c r="IQ155" s="159"/>
      <c r="IR155" s="159"/>
      <c r="IS155" s="159"/>
      <c r="IT155" s="159"/>
      <c r="IU155" s="159"/>
      <c r="IV155" s="159"/>
    </row>
    <row r="156" spans="1:256" s="172" customFormat="1" ht="15.75">
      <c r="A156" s="169"/>
      <c r="B156" s="170"/>
      <c r="C156" s="174"/>
      <c r="D156" s="175"/>
      <c r="E156" s="176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  <c r="HW156" s="159"/>
      <c r="HX156" s="159"/>
      <c r="HY156" s="159"/>
      <c r="HZ156" s="159"/>
      <c r="IA156" s="159"/>
      <c r="IB156" s="159"/>
      <c r="IC156" s="159"/>
      <c r="ID156" s="159"/>
      <c r="IE156" s="159"/>
      <c r="IF156" s="159"/>
      <c r="IG156" s="159"/>
      <c r="IH156" s="159"/>
      <c r="II156" s="159"/>
      <c r="IJ156" s="159"/>
      <c r="IK156" s="492"/>
      <c r="IL156" s="73"/>
      <c r="IM156" s="73"/>
      <c r="IN156" s="73"/>
      <c r="IO156" s="492"/>
      <c r="IP156" s="159"/>
      <c r="IQ156" s="159"/>
      <c r="IR156" s="159"/>
      <c r="IS156" s="159"/>
      <c r="IT156" s="159"/>
      <c r="IU156" s="159"/>
      <c r="IV156" s="159"/>
    </row>
    <row r="157" spans="1:256" s="172" customFormat="1" ht="15.75">
      <c r="A157" s="169"/>
      <c r="B157" s="170"/>
      <c r="C157" s="174"/>
      <c r="D157" s="175"/>
      <c r="E157" s="176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  <c r="HW157" s="159"/>
      <c r="HX157" s="159"/>
      <c r="HY157" s="159"/>
      <c r="HZ157" s="159"/>
      <c r="IA157" s="159"/>
      <c r="IB157" s="159"/>
      <c r="IC157" s="159"/>
      <c r="ID157" s="159"/>
      <c r="IE157" s="159"/>
      <c r="IF157" s="159"/>
      <c r="IG157" s="159"/>
      <c r="IH157" s="159"/>
      <c r="II157" s="159"/>
      <c r="IJ157" s="159"/>
      <c r="IK157" s="492"/>
      <c r="IL157" s="73"/>
      <c r="IM157" s="73"/>
      <c r="IN157" s="73"/>
      <c r="IO157" s="492"/>
      <c r="IP157" s="159"/>
      <c r="IQ157" s="159"/>
      <c r="IR157" s="159"/>
      <c r="IS157" s="159"/>
      <c r="IT157" s="159"/>
      <c r="IU157" s="159"/>
      <c r="IV157" s="159"/>
    </row>
    <row r="158" spans="1:256" s="172" customFormat="1" ht="15.75">
      <c r="A158" s="169"/>
      <c r="B158" s="170"/>
      <c r="C158" s="174"/>
      <c r="D158" s="175"/>
      <c r="E158" s="176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492"/>
      <c r="IL158" s="73"/>
      <c r="IM158" s="73"/>
      <c r="IN158" s="73"/>
      <c r="IO158" s="492"/>
      <c r="IP158" s="159"/>
      <c r="IQ158" s="159"/>
      <c r="IR158" s="159"/>
      <c r="IS158" s="159"/>
      <c r="IT158" s="159"/>
      <c r="IU158" s="159"/>
      <c r="IV158" s="159"/>
    </row>
    <row r="159" spans="1:256" s="172" customFormat="1" ht="15.75">
      <c r="A159" s="169"/>
      <c r="B159" s="170"/>
      <c r="C159" s="174"/>
      <c r="D159" s="175"/>
      <c r="E159" s="176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HA159" s="159"/>
      <c r="HB159" s="159"/>
      <c r="HC159" s="159"/>
      <c r="HD159" s="159"/>
      <c r="HE159" s="159"/>
      <c r="HF159" s="159"/>
      <c r="HG159" s="159"/>
      <c r="HH159" s="159"/>
      <c r="HI159" s="159"/>
      <c r="HJ159" s="159"/>
      <c r="HK159" s="159"/>
      <c r="HL159" s="159"/>
      <c r="HM159" s="159"/>
      <c r="HN159" s="159"/>
      <c r="HO159" s="159"/>
      <c r="HP159" s="159"/>
      <c r="HQ159" s="159"/>
      <c r="HR159" s="159"/>
      <c r="HS159" s="159"/>
      <c r="HT159" s="159"/>
      <c r="HU159" s="159"/>
      <c r="HV159" s="159"/>
      <c r="HW159" s="159"/>
      <c r="HX159" s="159"/>
      <c r="HY159" s="159"/>
      <c r="HZ159" s="159"/>
      <c r="IA159" s="159"/>
      <c r="IB159" s="159"/>
      <c r="IC159" s="159"/>
      <c r="ID159" s="159"/>
      <c r="IE159" s="159"/>
      <c r="IF159" s="159"/>
      <c r="IG159" s="159"/>
      <c r="IH159" s="159"/>
      <c r="II159" s="159"/>
      <c r="IJ159" s="159"/>
      <c r="IK159" s="492"/>
      <c r="IL159" s="73"/>
      <c r="IM159" s="73"/>
      <c r="IN159" s="73"/>
      <c r="IO159" s="492"/>
      <c r="IP159" s="159"/>
      <c r="IQ159" s="159"/>
      <c r="IR159" s="159"/>
      <c r="IS159" s="159"/>
      <c r="IT159" s="159"/>
      <c r="IU159" s="159"/>
      <c r="IV159" s="159"/>
    </row>
    <row r="160" spans="2:256" s="172" customFormat="1" ht="15.75">
      <c r="B160" s="178"/>
      <c r="C160" s="179"/>
      <c r="D160" s="180"/>
      <c r="E160" s="181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HA160" s="159"/>
      <c r="HB160" s="159"/>
      <c r="HC160" s="159"/>
      <c r="HD160" s="159"/>
      <c r="HE160" s="159"/>
      <c r="HF160" s="159"/>
      <c r="HG160" s="159"/>
      <c r="HH160" s="159"/>
      <c r="HI160" s="159"/>
      <c r="HJ160" s="159"/>
      <c r="HK160" s="159"/>
      <c r="HL160" s="159"/>
      <c r="HM160" s="159"/>
      <c r="HN160" s="159"/>
      <c r="HO160" s="159"/>
      <c r="HP160" s="159"/>
      <c r="HQ160" s="159"/>
      <c r="HR160" s="159"/>
      <c r="HS160" s="159"/>
      <c r="HT160" s="159"/>
      <c r="HU160" s="159"/>
      <c r="HV160" s="159"/>
      <c r="HW160" s="159"/>
      <c r="HX160" s="159"/>
      <c r="HY160" s="159"/>
      <c r="HZ160" s="159"/>
      <c r="IA160" s="159"/>
      <c r="IB160" s="159"/>
      <c r="IC160" s="159"/>
      <c r="ID160" s="159"/>
      <c r="IE160" s="159"/>
      <c r="IF160" s="159"/>
      <c r="IG160" s="159"/>
      <c r="IH160" s="159"/>
      <c r="II160" s="159"/>
      <c r="IJ160" s="159"/>
      <c r="IK160" s="492"/>
      <c r="IL160" s="73"/>
      <c r="IM160" s="73"/>
      <c r="IN160" s="73"/>
      <c r="IO160" s="492"/>
      <c r="IP160" s="159"/>
      <c r="IQ160" s="159"/>
      <c r="IR160" s="159"/>
      <c r="IS160" s="159"/>
      <c r="IT160" s="159"/>
      <c r="IU160" s="159"/>
      <c r="IV160" s="159"/>
    </row>
    <row r="161" spans="1:256" s="172" customFormat="1" ht="105" customHeight="1">
      <c r="A161" s="604" t="str">
        <f>+A5</f>
        <v>GRADO</v>
      </c>
      <c r="B161" s="605" t="str">
        <f>+K5</f>
        <v>SUBTOTAL SERVICIOS PERSONALES</v>
      </c>
      <c r="C161" s="606" t="str">
        <f>+Q5</f>
        <v>SUBTOTAL CONTRIB. INHER. A LA NOMINA</v>
      </c>
      <c r="D161" s="606" t="str">
        <f>+R5</f>
        <v>SUBTOTAL DOTACION LEY 70 DE 1989</v>
      </c>
      <c r="E161" s="606" t="str">
        <f>+U5</f>
        <v>SUBTOTAL APORTES PATRONALES S.G.P.</v>
      </c>
      <c r="F161" s="606" t="str">
        <f>+V5</f>
        <v>TOTAL Sistema General de Participaciones</v>
      </c>
      <c r="G161" s="606" t="str">
        <f>+W5</f>
        <v>APORTES PREVISION SOCIAL OTROS RECURSOS Ministerio de Educación Nacional</v>
      </c>
      <c r="H161" s="606" t="str">
        <f>+X5</f>
        <v>TOTAL APORTES PATRONALES</v>
      </c>
      <c r="I161" s="606" t="str">
        <f>+Y5</f>
        <v>TOTAL DEVENGADO EN EL AÑO</v>
      </c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HA161" s="159"/>
      <c r="HB161" s="159"/>
      <c r="HC161" s="159"/>
      <c r="HD161" s="159"/>
      <c r="HE161" s="159"/>
      <c r="HF161" s="159"/>
      <c r="HG161" s="159"/>
      <c r="HH161" s="159"/>
      <c r="HI161" s="159"/>
      <c r="HJ161" s="159"/>
      <c r="HK161" s="159"/>
      <c r="HL161" s="159"/>
      <c r="HM161" s="159"/>
      <c r="HN161" s="159"/>
      <c r="HO161" s="159"/>
      <c r="HP161" s="159"/>
      <c r="HQ161" s="159"/>
      <c r="HR161" s="159"/>
      <c r="HS161" s="159"/>
      <c r="HT161" s="159"/>
      <c r="HU161" s="159"/>
      <c r="HV161" s="159"/>
      <c r="HW161" s="159"/>
      <c r="HX161" s="159"/>
      <c r="HY161" s="159"/>
      <c r="HZ161" s="159"/>
      <c r="IA161" s="159"/>
      <c r="IB161" s="159"/>
      <c r="IC161" s="159"/>
      <c r="ID161" s="159"/>
      <c r="IE161" s="159"/>
      <c r="IF161" s="159"/>
      <c r="IG161" s="159"/>
      <c r="IH161" s="159"/>
      <c r="II161" s="159"/>
      <c r="IJ161" s="159"/>
      <c r="IK161" s="492"/>
      <c r="IL161" s="73"/>
      <c r="IM161" s="73"/>
      <c r="IN161" s="73"/>
      <c r="IO161" s="492"/>
      <c r="IP161" s="159"/>
      <c r="IQ161" s="159"/>
      <c r="IR161" s="159"/>
      <c r="IS161" s="159"/>
      <c r="IT161" s="159"/>
      <c r="IU161" s="159"/>
      <c r="IV161" s="159"/>
    </row>
    <row r="162" spans="1:256" s="172" customFormat="1" ht="15.75">
      <c r="A162" s="607" t="str">
        <f>+A24</f>
        <v>11</v>
      </c>
      <c r="B162" s="608">
        <f>+K24</f>
        <v>0</v>
      </c>
      <c r="C162" s="609">
        <f>+Q24</f>
        <v>0</v>
      </c>
      <c r="D162" s="609">
        <f>+R24</f>
        <v>0</v>
      </c>
      <c r="E162" s="608">
        <f>+U24</f>
        <v>0</v>
      </c>
      <c r="F162" s="608">
        <f>+V24</f>
        <v>0</v>
      </c>
      <c r="G162" s="608">
        <f>+W24</f>
        <v>0</v>
      </c>
      <c r="H162" s="608">
        <f>+X24</f>
        <v>0</v>
      </c>
      <c r="I162" s="608">
        <f>+Y24</f>
        <v>0</v>
      </c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HA162" s="159"/>
      <c r="HB162" s="159"/>
      <c r="HC162" s="159"/>
      <c r="HD162" s="159"/>
      <c r="HE162" s="159"/>
      <c r="HF162" s="159"/>
      <c r="HG162" s="159"/>
      <c r="HH162" s="159"/>
      <c r="HI162" s="159"/>
      <c r="HJ162" s="159"/>
      <c r="HK162" s="159"/>
      <c r="HL162" s="159"/>
      <c r="HM162" s="159"/>
      <c r="HN162" s="159"/>
      <c r="HO162" s="159"/>
      <c r="HP162" s="159"/>
      <c r="HQ162" s="159"/>
      <c r="HR162" s="159"/>
      <c r="HS162" s="159"/>
      <c r="HT162" s="159"/>
      <c r="HU162" s="159"/>
      <c r="HV162" s="159"/>
      <c r="HW162" s="159"/>
      <c r="HX162" s="159"/>
      <c r="HY162" s="159"/>
      <c r="HZ162" s="159"/>
      <c r="IA162" s="159"/>
      <c r="IB162" s="159"/>
      <c r="IC162" s="159"/>
      <c r="ID162" s="159"/>
      <c r="IE162" s="159"/>
      <c r="IF162" s="159"/>
      <c r="IG162" s="159"/>
      <c r="IH162" s="159"/>
      <c r="II162" s="159"/>
      <c r="IJ162" s="159"/>
      <c r="IK162" s="492"/>
      <c r="IL162" s="73"/>
      <c r="IM162" s="73"/>
      <c r="IN162" s="73"/>
      <c r="IO162" s="73"/>
      <c r="IP162" s="18"/>
      <c r="IQ162" s="18"/>
      <c r="IR162" s="18"/>
      <c r="IS162" s="18"/>
      <c r="IT162" s="159"/>
      <c r="IU162" s="159"/>
      <c r="IV162" s="159"/>
    </row>
    <row r="163" spans="2:256" s="172" customFormat="1" ht="15.75">
      <c r="B163" s="178"/>
      <c r="C163" s="179"/>
      <c r="D163" s="180"/>
      <c r="E163" s="181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HA163" s="159"/>
      <c r="HB163" s="159"/>
      <c r="HC163" s="159"/>
      <c r="HD163" s="159"/>
      <c r="HE163" s="159"/>
      <c r="HF163" s="159"/>
      <c r="HG163" s="159"/>
      <c r="HH163" s="159"/>
      <c r="HI163" s="159"/>
      <c r="HJ163" s="159"/>
      <c r="HK163" s="159"/>
      <c r="HL163" s="159"/>
      <c r="HM163" s="159"/>
      <c r="HN163" s="159"/>
      <c r="HO163" s="159"/>
      <c r="HP163" s="159"/>
      <c r="HQ163" s="159"/>
      <c r="HR163" s="159"/>
      <c r="HS163" s="159"/>
      <c r="HT163" s="159"/>
      <c r="HU163" s="159"/>
      <c r="HV163" s="159"/>
      <c r="HW163" s="159"/>
      <c r="HX163" s="159"/>
      <c r="HY163" s="159"/>
      <c r="HZ163" s="159"/>
      <c r="IA163" s="159"/>
      <c r="IB163" s="159"/>
      <c r="IC163" s="159"/>
      <c r="ID163" s="159"/>
      <c r="IE163" s="159"/>
      <c r="IF163" s="159"/>
      <c r="IG163" s="159"/>
      <c r="IH163" s="159"/>
      <c r="II163" s="159"/>
      <c r="IJ163" s="159"/>
      <c r="IK163" s="492"/>
      <c r="IL163" s="73"/>
      <c r="IM163" s="73"/>
      <c r="IN163" s="73"/>
      <c r="IO163" s="73"/>
      <c r="IP163" s="18"/>
      <c r="IQ163" s="18"/>
      <c r="IR163" s="18"/>
      <c r="IS163" s="18"/>
      <c r="IT163" s="159"/>
      <c r="IU163" s="159"/>
      <c r="IV163" s="159"/>
    </row>
    <row r="164" spans="2:256" s="172" customFormat="1" ht="15.75">
      <c r="B164" s="178"/>
      <c r="C164" s="179"/>
      <c r="D164" s="180"/>
      <c r="E164" s="181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HA164" s="159"/>
      <c r="HB164" s="159"/>
      <c r="HC164" s="159"/>
      <c r="HD164" s="159"/>
      <c r="HE164" s="159"/>
      <c r="HF164" s="159"/>
      <c r="HG164" s="159"/>
      <c r="HH164" s="159"/>
      <c r="HI164" s="159"/>
      <c r="HJ164" s="159"/>
      <c r="HK164" s="159"/>
      <c r="HL164" s="159"/>
      <c r="HM164" s="159"/>
      <c r="HN164" s="159"/>
      <c r="HO164" s="159"/>
      <c r="HP164" s="159"/>
      <c r="HQ164" s="159"/>
      <c r="HR164" s="159"/>
      <c r="HS164" s="159"/>
      <c r="HT164" s="159"/>
      <c r="HU164" s="159"/>
      <c r="HV164" s="159"/>
      <c r="HW164" s="159"/>
      <c r="HX164" s="159"/>
      <c r="HY164" s="159"/>
      <c r="HZ164" s="159"/>
      <c r="IA164" s="159"/>
      <c r="IB164" s="159"/>
      <c r="IC164" s="159"/>
      <c r="ID164" s="159"/>
      <c r="IE164" s="159"/>
      <c r="IF164" s="159"/>
      <c r="IG164" s="159"/>
      <c r="IH164" s="159"/>
      <c r="II164" s="159"/>
      <c r="IJ164" s="159"/>
      <c r="IK164" s="492"/>
      <c r="IL164" s="73"/>
      <c r="IM164" s="73"/>
      <c r="IN164" s="73"/>
      <c r="IO164" s="73"/>
      <c r="IP164" s="18"/>
      <c r="IQ164" s="18"/>
      <c r="IR164" s="18"/>
      <c r="IS164" s="18"/>
      <c r="IT164" s="159"/>
      <c r="IU164" s="159"/>
      <c r="IV164" s="159"/>
    </row>
    <row r="165" spans="2:256" s="172" customFormat="1" ht="15.75">
      <c r="B165" s="178"/>
      <c r="C165" s="179"/>
      <c r="D165" s="180"/>
      <c r="E165" s="181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HA165" s="159"/>
      <c r="HB165" s="159"/>
      <c r="HC165" s="159"/>
      <c r="HD165" s="159"/>
      <c r="HE165" s="159"/>
      <c r="HF165" s="159"/>
      <c r="HG165" s="159"/>
      <c r="HH165" s="159"/>
      <c r="HI165" s="159"/>
      <c r="HJ165" s="159"/>
      <c r="HK165" s="159"/>
      <c r="HL165" s="159"/>
      <c r="HM165" s="159"/>
      <c r="HN165" s="159"/>
      <c r="HO165" s="159"/>
      <c r="HP165" s="159"/>
      <c r="HQ165" s="159"/>
      <c r="HR165" s="159"/>
      <c r="HS165" s="159"/>
      <c r="HT165" s="159"/>
      <c r="HU165" s="159"/>
      <c r="HV165" s="159"/>
      <c r="HW165" s="159"/>
      <c r="HX165" s="159"/>
      <c r="HY165" s="159"/>
      <c r="HZ165" s="159"/>
      <c r="IA165" s="159"/>
      <c r="IB165" s="159"/>
      <c r="IC165" s="159"/>
      <c r="ID165" s="159"/>
      <c r="IE165" s="159"/>
      <c r="IF165" s="159"/>
      <c r="IG165" s="159"/>
      <c r="IH165" s="159"/>
      <c r="II165" s="159"/>
      <c r="IJ165" s="159"/>
      <c r="IK165" s="492"/>
      <c r="IL165" s="73"/>
      <c r="IM165" s="73"/>
      <c r="IN165" s="73"/>
      <c r="IO165" s="73"/>
      <c r="IP165" s="18"/>
      <c r="IQ165" s="18"/>
      <c r="IR165" s="18"/>
      <c r="IS165" s="18"/>
      <c r="IT165" s="159"/>
      <c r="IU165" s="159"/>
      <c r="IV165" s="159"/>
    </row>
    <row r="166" spans="2:256" s="172" customFormat="1" ht="15.75">
      <c r="B166" s="178"/>
      <c r="C166" s="179"/>
      <c r="D166" s="180"/>
      <c r="E166" s="181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HA166" s="159"/>
      <c r="HB166" s="159"/>
      <c r="HC166" s="159"/>
      <c r="HD166" s="159"/>
      <c r="HE166" s="159"/>
      <c r="HF166" s="159"/>
      <c r="HG166" s="159"/>
      <c r="HH166" s="159"/>
      <c r="HI166" s="159"/>
      <c r="HJ166" s="159"/>
      <c r="HK166" s="159"/>
      <c r="HL166" s="159"/>
      <c r="HM166" s="159"/>
      <c r="HN166" s="159"/>
      <c r="HO166" s="159"/>
      <c r="HP166" s="159"/>
      <c r="HQ166" s="159"/>
      <c r="HR166" s="159"/>
      <c r="HS166" s="159"/>
      <c r="HT166" s="159"/>
      <c r="HU166" s="159"/>
      <c r="HV166" s="159"/>
      <c r="HW166" s="159"/>
      <c r="HX166" s="159"/>
      <c r="HY166" s="159"/>
      <c r="HZ166" s="159"/>
      <c r="IA166" s="159"/>
      <c r="IB166" s="159"/>
      <c r="IC166" s="159"/>
      <c r="ID166" s="159"/>
      <c r="IE166" s="159"/>
      <c r="IF166" s="159"/>
      <c r="IG166" s="159"/>
      <c r="IH166" s="159"/>
      <c r="II166" s="159"/>
      <c r="IJ166" s="159"/>
      <c r="IK166" s="492"/>
      <c r="IL166" s="73"/>
      <c r="IM166" s="73"/>
      <c r="IN166" s="73"/>
      <c r="IO166" s="73"/>
      <c r="IP166" s="18"/>
      <c r="IQ166" s="18"/>
      <c r="IR166" s="18"/>
      <c r="IS166" s="18"/>
      <c r="IT166" s="159"/>
      <c r="IU166" s="159"/>
      <c r="IV166" s="159"/>
    </row>
    <row r="167" spans="2:256" s="172" customFormat="1" ht="12.75"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HA167" s="159"/>
      <c r="HB167" s="159"/>
      <c r="HC167" s="159"/>
      <c r="HD167" s="159"/>
      <c r="HE167" s="159"/>
      <c r="HF167" s="159"/>
      <c r="HG167" s="159"/>
      <c r="HH167" s="159"/>
      <c r="HI167" s="159"/>
      <c r="HJ167" s="159"/>
      <c r="HK167" s="159"/>
      <c r="HL167" s="159"/>
      <c r="HM167" s="159"/>
      <c r="HN167" s="159"/>
      <c r="HO167" s="159"/>
      <c r="HP167" s="159"/>
      <c r="HQ167" s="159"/>
      <c r="HR167" s="159"/>
      <c r="HS167" s="159"/>
      <c r="HT167" s="159"/>
      <c r="HU167" s="159"/>
      <c r="HV167" s="159"/>
      <c r="HW167" s="159"/>
      <c r="HX167" s="159"/>
      <c r="HY167" s="159"/>
      <c r="HZ167" s="159"/>
      <c r="IA167" s="159"/>
      <c r="IB167" s="159"/>
      <c r="IC167" s="159"/>
      <c r="ID167" s="159"/>
      <c r="IE167" s="159"/>
      <c r="IF167" s="159"/>
      <c r="IG167" s="159"/>
      <c r="IH167" s="159"/>
      <c r="II167" s="159"/>
      <c r="IJ167" s="159"/>
      <c r="IK167" s="492"/>
      <c r="IL167" s="73"/>
      <c r="IM167" s="73"/>
      <c r="IN167" s="73"/>
      <c r="IO167" s="73"/>
      <c r="IP167" s="18"/>
      <c r="IQ167" s="18"/>
      <c r="IR167" s="18"/>
      <c r="IS167" s="18"/>
      <c r="IT167" s="159"/>
      <c r="IU167" s="159"/>
      <c r="IV167" s="159"/>
    </row>
    <row r="168" spans="2:256" s="172" customFormat="1" ht="12.75"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HA168" s="159"/>
      <c r="HB168" s="159"/>
      <c r="HC168" s="159"/>
      <c r="HD168" s="159"/>
      <c r="HE168" s="159"/>
      <c r="HF168" s="159"/>
      <c r="HG168" s="159"/>
      <c r="HH168" s="159"/>
      <c r="HI168" s="159"/>
      <c r="HJ168" s="159"/>
      <c r="HK168" s="159"/>
      <c r="HL168" s="159"/>
      <c r="HM168" s="159"/>
      <c r="HN168" s="159"/>
      <c r="HO168" s="159"/>
      <c r="HP168" s="159"/>
      <c r="HQ168" s="159"/>
      <c r="HR168" s="159"/>
      <c r="HS168" s="159"/>
      <c r="HT168" s="159"/>
      <c r="HU168" s="159"/>
      <c r="HV168" s="159"/>
      <c r="HW168" s="159"/>
      <c r="HX168" s="159"/>
      <c r="HY168" s="159"/>
      <c r="HZ168" s="159"/>
      <c r="IA168" s="159"/>
      <c r="IB168" s="159"/>
      <c r="IC168" s="159"/>
      <c r="ID168" s="159"/>
      <c r="IE168" s="159"/>
      <c r="IF168" s="159"/>
      <c r="IG168" s="159"/>
      <c r="IH168" s="159"/>
      <c r="II168" s="159"/>
      <c r="IJ168" s="159"/>
      <c r="IK168" s="492"/>
      <c r="IL168" s="73"/>
      <c r="IM168" s="73"/>
      <c r="IN168" s="73"/>
      <c r="IO168" s="73"/>
      <c r="IP168" s="18"/>
      <c r="IQ168" s="18"/>
      <c r="IR168" s="18"/>
      <c r="IS168" s="18"/>
      <c r="IT168" s="159"/>
      <c r="IU168" s="159"/>
      <c r="IV168" s="159"/>
    </row>
    <row r="169" spans="2:256" s="172" customFormat="1" ht="12.75"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HA169" s="159"/>
      <c r="HB169" s="159"/>
      <c r="HC169" s="159"/>
      <c r="HD169" s="159"/>
      <c r="HE169" s="159"/>
      <c r="HF169" s="159"/>
      <c r="HG169" s="159"/>
      <c r="HH169" s="159"/>
      <c r="HI169" s="159"/>
      <c r="HJ169" s="159"/>
      <c r="HK169" s="159"/>
      <c r="HL169" s="159"/>
      <c r="HM169" s="159"/>
      <c r="HN169" s="159"/>
      <c r="HO169" s="159"/>
      <c r="HP169" s="159"/>
      <c r="HQ169" s="159"/>
      <c r="HR169" s="159"/>
      <c r="HS169" s="159"/>
      <c r="HT169" s="159"/>
      <c r="HU169" s="159"/>
      <c r="HV169" s="159"/>
      <c r="HW169" s="159"/>
      <c r="HX169" s="159"/>
      <c r="HY169" s="159"/>
      <c r="HZ169" s="159"/>
      <c r="IA169" s="159"/>
      <c r="IB169" s="159"/>
      <c r="IC169" s="159"/>
      <c r="ID169" s="159"/>
      <c r="IE169" s="159"/>
      <c r="IF169" s="159"/>
      <c r="IG169" s="159"/>
      <c r="IH169" s="159"/>
      <c r="II169" s="159"/>
      <c r="IJ169" s="159"/>
      <c r="IK169" s="492"/>
      <c r="IL169" s="73"/>
      <c r="IM169" s="73"/>
      <c r="IN169" s="73"/>
      <c r="IO169" s="73"/>
      <c r="IP169" s="18"/>
      <c r="IQ169" s="18"/>
      <c r="IR169" s="18"/>
      <c r="IS169" s="18"/>
      <c r="IT169" s="159"/>
      <c r="IU169" s="159"/>
      <c r="IV169" s="159"/>
    </row>
    <row r="170" spans="2:256" s="172" customFormat="1" ht="12.75"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HA170" s="159"/>
      <c r="HB170" s="159"/>
      <c r="HC170" s="159"/>
      <c r="HD170" s="159"/>
      <c r="HE170" s="159"/>
      <c r="HF170" s="159"/>
      <c r="HG170" s="159"/>
      <c r="HH170" s="159"/>
      <c r="HI170" s="159"/>
      <c r="HJ170" s="159"/>
      <c r="HK170" s="159"/>
      <c r="HL170" s="159"/>
      <c r="HM170" s="159"/>
      <c r="HN170" s="159"/>
      <c r="HO170" s="159"/>
      <c r="HP170" s="159"/>
      <c r="HQ170" s="159"/>
      <c r="HR170" s="159"/>
      <c r="HS170" s="159"/>
      <c r="HT170" s="159"/>
      <c r="HU170" s="159"/>
      <c r="HV170" s="159"/>
      <c r="HW170" s="159"/>
      <c r="HX170" s="159"/>
      <c r="HY170" s="159"/>
      <c r="HZ170" s="159"/>
      <c r="IA170" s="159"/>
      <c r="IB170" s="159"/>
      <c r="IC170" s="159"/>
      <c r="ID170" s="159"/>
      <c r="IE170" s="159"/>
      <c r="IF170" s="159"/>
      <c r="IG170" s="159"/>
      <c r="IH170" s="159"/>
      <c r="II170" s="159"/>
      <c r="IJ170" s="159"/>
      <c r="IK170" s="492"/>
      <c r="IL170" s="73"/>
      <c r="IM170" s="73"/>
      <c r="IN170" s="73"/>
      <c r="IO170" s="73"/>
      <c r="IP170" s="18"/>
      <c r="IQ170" s="18"/>
      <c r="IR170" s="18"/>
      <c r="IS170" s="18"/>
      <c r="IT170" s="159"/>
      <c r="IU170" s="159"/>
      <c r="IV170" s="159"/>
    </row>
    <row r="171" spans="2:256" s="172" customFormat="1" ht="12.75"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HA171" s="159"/>
      <c r="HB171" s="159"/>
      <c r="HC171" s="159"/>
      <c r="HD171" s="159"/>
      <c r="HE171" s="159"/>
      <c r="HF171" s="159"/>
      <c r="HG171" s="159"/>
      <c r="HH171" s="159"/>
      <c r="HI171" s="159"/>
      <c r="HJ171" s="159"/>
      <c r="HK171" s="159"/>
      <c r="HL171" s="159"/>
      <c r="HM171" s="159"/>
      <c r="HN171" s="159"/>
      <c r="HO171" s="159"/>
      <c r="HP171" s="159"/>
      <c r="HQ171" s="159"/>
      <c r="HR171" s="159"/>
      <c r="HS171" s="159"/>
      <c r="HT171" s="159"/>
      <c r="HU171" s="159"/>
      <c r="HV171" s="159"/>
      <c r="HW171" s="159"/>
      <c r="HX171" s="159"/>
      <c r="HY171" s="159"/>
      <c r="HZ171" s="159"/>
      <c r="IA171" s="159"/>
      <c r="IB171" s="159"/>
      <c r="IC171" s="159"/>
      <c r="ID171" s="159"/>
      <c r="IE171" s="159"/>
      <c r="IF171" s="159"/>
      <c r="IG171" s="159"/>
      <c r="IH171" s="159"/>
      <c r="II171" s="159"/>
      <c r="IJ171" s="159"/>
      <c r="IK171" s="492"/>
      <c r="IL171" s="73"/>
      <c r="IM171" s="73"/>
      <c r="IN171" s="73"/>
      <c r="IO171" s="73"/>
      <c r="IP171" s="18"/>
      <c r="IQ171" s="18"/>
      <c r="IR171" s="18"/>
      <c r="IS171" s="18"/>
      <c r="IT171" s="159"/>
      <c r="IU171" s="159"/>
      <c r="IV171" s="159"/>
    </row>
    <row r="172" spans="2:256" s="172" customFormat="1" ht="12.75"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HA172" s="159"/>
      <c r="HB172" s="159"/>
      <c r="HC172" s="159"/>
      <c r="HD172" s="159"/>
      <c r="HE172" s="159"/>
      <c r="HF172" s="159"/>
      <c r="HG172" s="159"/>
      <c r="HH172" s="159"/>
      <c r="HI172" s="159"/>
      <c r="HJ172" s="159"/>
      <c r="HK172" s="159"/>
      <c r="HL172" s="159"/>
      <c r="HM172" s="159"/>
      <c r="HN172" s="159"/>
      <c r="HO172" s="159"/>
      <c r="HP172" s="159"/>
      <c r="HQ172" s="159"/>
      <c r="HR172" s="159"/>
      <c r="HS172" s="159"/>
      <c r="HT172" s="159"/>
      <c r="HU172" s="159"/>
      <c r="HV172" s="159"/>
      <c r="HW172" s="159"/>
      <c r="HX172" s="159"/>
      <c r="HY172" s="159"/>
      <c r="HZ172" s="159"/>
      <c r="IA172" s="159"/>
      <c r="IB172" s="159"/>
      <c r="IC172" s="159"/>
      <c r="ID172" s="159"/>
      <c r="IE172" s="159"/>
      <c r="IF172" s="159"/>
      <c r="IG172" s="159"/>
      <c r="IH172" s="159"/>
      <c r="II172" s="159"/>
      <c r="IJ172" s="159"/>
      <c r="IK172" s="492"/>
      <c r="IL172" s="73"/>
      <c r="IM172" s="73"/>
      <c r="IN172" s="73"/>
      <c r="IO172" s="73"/>
      <c r="IP172" s="18"/>
      <c r="IQ172" s="18"/>
      <c r="IR172" s="18"/>
      <c r="IS172" s="18"/>
      <c r="IT172" s="159"/>
      <c r="IU172" s="159"/>
      <c r="IV172" s="159"/>
    </row>
    <row r="173" spans="2:256" s="172" customFormat="1" ht="12.75"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HA173" s="159"/>
      <c r="HB173" s="159"/>
      <c r="HC173" s="159"/>
      <c r="HD173" s="159"/>
      <c r="HE173" s="159"/>
      <c r="HF173" s="159"/>
      <c r="HG173" s="159"/>
      <c r="HH173" s="159"/>
      <c r="HI173" s="159"/>
      <c r="HJ173" s="159"/>
      <c r="HK173" s="159"/>
      <c r="HL173" s="159"/>
      <c r="HM173" s="159"/>
      <c r="HN173" s="159"/>
      <c r="HO173" s="159"/>
      <c r="HP173" s="159"/>
      <c r="HQ173" s="159"/>
      <c r="HR173" s="159"/>
      <c r="HS173" s="159"/>
      <c r="HT173" s="159"/>
      <c r="HU173" s="159"/>
      <c r="HV173" s="159"/>
      <c r="HW173" s="159"/>
      <c r="HX173" s="159"/>
      <c r="HY173" s="159"/>
      <c r="HZ173" s="159"/>
      <c r="IA173" s="159"/>
      <c r="IB173" s="159"/>
      <c r="IC173" s="159"/>
      <c r="ID173" s="159"/>
      <c r="IE173" s="159"/>
      <c r="IF173" s="159"/>
      <c r="IG173" s="159"/>
      <c r="IH173" s="159"/>
      <c r="II173" s="159"/>
      <c r="IJ173" s="159"/>
      <c r="IK173" s="492"/>
      <c r="IL173" s="73"/>
      <c r="IM173" s="73"/>
      <c r="IN173" s="73"/>
      <c r="IO173" s="73"/>
      <c r="IP173" s="18"/>
      <c r="IQ173" s="18"/>
      <c r="IR173" s="18"/>
      <c r="IS173" s="18"/>
      <c r="IT173" s="159"/>
      <c r="IU173" s="159"/>
      <c r="IV173" s="159"/>
    </row>
    <row r="174" spans="2:256" s="172" customFormat="1" ht="12.75"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HA174" s="159"/>
      <c r="HB174" s="159"/>
      <c r="HC174" s="159"/>
      <c r="HD174" s="159"/>
      <c r="HE174" s="159"/>
      <c r="HF174" s="159"/>
      <c r="HG174" s="159"/>
      <c r="HH174" s="159"/>
      <c r="HI174" s="159"/>
      <c r="HJ174" s="159"/>
      <c r="HK174" s="159"/>
      <c r="HL174" s="159"/>
      <c r="HM174" s="159"/>
      <c r="HN174" s="159"/>
      <c r="HO174" s="159"/>
      <c r="HP174" s="159"/>
      <c r="HQ174" s="159"/>
      <c r="HR174" s="159"/>
      <c r="HS174" s="159"/>
      <c r="HT174" s="159"/>
      <c r="HU174" s="159"/>
      <c r="HV174" s="159"/>
      <c r="HW174" s="159"/>
      <c r="HX174" s="159"/>
      <c r="HY174" s="159"/>
      <c r="HZ174" s="159"/>
      <c r="IA174" s="159"/>
      <c r="IB174" s="159"/>
      <c r="IC174" s="159"/>
      <c r="ID174" s="159"/>
      <c r="IE174" s="159"/>
      <c r="IF174" s="159"/>
      <c r="IG174" s="159"/>
      <c r="IH174" s="159"/>
      <c r="II174" s="159"/>
      <c r="IJ174" s="159"/>
      <c r="IK174" s="492"/>
      <c r="IL174" s="73"/>
      <c r="IM174" s="73"/>
      <c r="IN174" s="73"/>
      <c r="IO174" s="73"/>
      <c r="IP174" s="18"/>
      <c r="IQ174" s="18"/>
      <c r="IR174" s="18"/>
      <c r="IS174" s="18"/>
      <c r="IT174" s="159"/>
      <c r="IU174" s="159"/>
      <c r="IV174" s="159"/>
    </row>
    <row r="175" spans="2:256" s="172" customFormat="1" ht="12.75"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HA175" s="159"/>
      <c r="HB175" s="159"/>
      <c r="HC175" s="159"/>
      <c r="HD175" s="159"/>
      <c r="HE175" s="159"/>
      <c r="HF175" s="159"/>
      <c r="HG175" s="159"/>
      <c r="HH175" s="159"/>
      <c r="HI175" s="159"/>
      <c r="HJ175" s="159"/>
      <c r="HK175" s="159"/>
      <c r="HL175" s="159"/>
      <c r="HM175" s="159"/>
      <c r="HN175" s="159"/>
      <c r="HO175" s="159"/>
      <c r="HP175" s="159"/>
      <c r="HQ175" s="159"/>
      <c r="HR175" s="159"/>
      <c r="HS175" s="159"/>
      <c r="HT175" s="159"/>
      <c r="HU175" s="159"/>
      <c r="HV175" s="159"/>
      <c r="HW175" s="159"/>
      <c r="HX175" s="159"/>
      <c r="HY175" s="159"/>
      <c r="HZ175" s="159"/>
      <c r="IA175" s="159"/>
      <c r="IB175" s="159"/>
      <c r="IC175" s="159"/>
      <c r="ID175" s="159"/>
      <c r="IE175" s="159"/>
      <c r="IF175" s="159"/>
      <c r="IG175" s="492"/>
      <c r="IH175" s="73"/>
      <c r="II175" s="73"/>
      <c r="IJ175" s="73"/>
      <c r="IK175" s="73"/>
      <c r="IL175" s="18"/>
      <c r="IM175" s="18"/>
      <c r="IN175" s="18"/>
      <c r="IO175" s="18"/>
      <c r="IP175" s="18"/>
      <c r="IQ175" s="18"/>
      <c r="IR175" s="18"/>
      <c r="IS175" s="18"/>
      <c r="IT175" s="159"/>
      <c r="IU175" s="159"/>
      <c r="IV175" s="159"/>
    </row>
    <row r="176" spans="2:256" s="172" customFormat="1" ht="12.75"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HA176" s="159"/>
      <c r="HB176" s="159"/>
      <c r="HC176" s="159"/>
      <c r="HD176" s="159"/>
      <c r="HE176" s="159"/>
      <c r="HF176" s="159"/>
      <c r="HG176" s="159"/>
      <c r="HH176" s="159"/>
      <c r="HI176" s="159"/>
      <c r="HJ176" s="159"/>
      <c r="HK176" s="159"/>
      <c r="HL176" s="159"/>
      <c r="HM176" s="159"/>
      <c r="HN176" s="159"/>
      <c r="HO176" s="159"/>
      <c r="HP176" s="159"/>
      <c r="HQ176" s="159"/>
      <c r="HR176" s="159"/>
      <c r="HS176" s="159"/>
      <c r="HT176" s="159"/>
      <c r="HU176" s="159"/>
      <c r="HV176" s="159"/>
      <c r="HW176" s="159"/>
      <c r="HX176" s="159"/>
      <c r="HY176" s="159"/>
      <c r="HZ176" s="159"/>
      <c r="IA176" s="159"/>
      <c r="IB176" s="159"/>
      <c r="IC176" s="159"/>
      <c r="ID176" s="159"/>
      <c r="IE176" s="159"/>
      <c r="IF176" s="159"/>
      <c r="IG176" s="492"/>
      <c r="IH176" s="73"/>
      <c r="II176" s="73"/>
      <c r="IJ176" s="73"/>
      <c r="IK176" s="73"/>
      <c r="IL176" s="18"/>
      <c r="IM176" s="18"/>
      <c r="IN176" s="18"/>
      <c r="IO176" s="18"/>
      <c r="IP176" s="18"/>
      <c r="IQ176" s="18"/>
      <c r="IR176" s="18"/>
      <c r="IS176" s="18"/>
      <c r="IT176" s="159"/>
      <c r="IU176" s="159"/>
      <c r="IV176" s="159"/>
    </row>
    <row r="177" spans="2:256" s="172" customFormat="1" ht="12.75"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HA177" s="159"/>
      <c r="HB177" s="159"/>
      <c r="HC177" s="159"/>
      <c r="HD177" s="159"/>
      <c r="HE177" s="159"/>
      <c r="HF177" s="159"/>
      <c r="HG177" s="159"/>
      <c r="HH177" s="159"/>
      <c r="HI177" s="159"/>
      <c r="HJ177" s="159"/>
      <c r="HK177" s="159"/>
      <c r="HL177" s="159"/>
      <c r="HM177" s="159"/>
      <c r="HN177" s="159"/>
      <c r="HO177" s="159"/>
      <c r="HP177" s="159"/>
      <c r="HQ177" s="159"/>
      <c r="HR177" s="159"/>
      <c r="HS177" s="159"/>
      <c r="HT177" s="159"/>
      <c r="HU177" s="159"/>
      <c r="HV177" s="159"/>
      <c r="HW177" s="159"/>
      <c r="HX177" s="159"/>
      <c r="HY177" s="159"/>
      <c r="HZ177" s="159"/>
      <c r="IA177" s="159"/>
      <c r="IB177" s="159"/>
      <c r="IC177" s="159"/>
      <c r="ID177" s="159"/>
      <c r="IE177" s="159"/>
      <c r="IF177" s="159"/>
      <c r="IG177" s="492"/>
      <c r="IH177" s="73"/>
      <c r="II177" s="73"/>
      <c r="IJ177" s="73"/>
      <c r="IK177" s="73"/>
      <c r="IL177" s="18"/>
      <c r="IM177" s="18"/>
      <c r="IN177" s="18"/>
      <c r="IO177" s="18"/>
      <c r="IP177" s="18"/>
      <c r="IQ177" s="18"/>
      <c r="IR177" s="18"/>
      <c r="IS177" s="18"/>
      <c r="IT177" s="159"/>
      <c r="IU177" s="159"/>
      <c r="IV177" s="159"/>
    </row>
    <row r="178" spans="2:256" s="172" customFormat="1" ht="12.75"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HA178" s="159"/>
      <c r="HB178" s="159"/>
      <c r="HC178" s="159"/>
      <c r="HD178" s="159"/>
      <c r="HE178" s="159"/>
      <c r="HF178" s="159"/>
      <c r="HG178" s="159"/>
      <c r="HH178" s="159"/>
      <c r="HI178" s="159"/>
      <c r="HJ178" s="159"/>
      <c r="HK178" s="159"/>
      <c r="HL178" s="159"/>
      <c r="HM178" s="159"/>
      <c r="HN178" s="159"/>
      <c r="HO178" s="159"/>
      <c r="HP178" s="159"/>
      <c r="HQ178" s="159"/>
      <c r="HR178" s="159"/>
      <c r="HS178" s="159"/>
      <c r="HT178" s="159"/>
      <c r="HU178" s="159"/>
      <c r="HV178" s="159"/>
      <c r="HW178" s="159"/>
      <c r="HX178" s="159"/>
      <c r="HY178" s="159"/>
      <c r="HZ178" s="159"/>
      <c r="IA178" s="159"/>
      <c r="IB178" s="159"/>
      <c r="IC178" s="159"/>
      <c r="ID178" s="159"/>
      <c r="IE178" s="159"/>
      <c r="IF178" s="159"/>
      <c r="IG178" s="492"/>
      <c r="IH178" s="73"/>
      <c r="II178" s="73"/>
      <c r="IJ178" s="73"/>
      <c r="IK178" s="73"/>
      <c r="IL178" s="18"/>
      <c r="IM178" s="18"/>
      <c r="IN178" s="18"/>
      <c r="IO178" s="18"/>
      <c r="IP178" s="18"/>
      <c r="IQ178" s="18"/>
      <c r="IR178" s="18"/>
      <c r="IS178" s="18"/>
      <c r="IT178" s="159"/>
      <c r="IU178" s="159"/>
      <c r="IV178" s="159"/>
    </row>
    <row r="179" spans="2:256" s="172" customFormat="1" ht="12.75"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HA179" s="159"/>
      <c r="HB179" s="159"/>
      <c r="HC179" s="159"/>
      <c r="HD179" s="159"/>
      <c r="HE179" s="159"/>
      <c r="HF179" s="159"/>
      <c r="HG179" s="159"/>
      <c r="HH179" s="159"/>
      <c r="HI179" s="159"/>
      <c r="HJ179" s="159"/>
      <c r="HK179" s="159"/>
      <c r="HL179" s="159"/>
      <c r="HM179" s="159"/>
      <c r="HN179" s="159"/>
      <c r="HO179" s="159"/>
      <c r="HP179" s="159"/>
      <c r="HQ179" s="159"/>
      <c r="HR179" s="159"/>
      <c r="HS179" s="159"/>
      <c r="HT179" s="159"/>
      <c r="HU179" s="159"/>
      <c r="HV179" s="159"/>
      <c r="HW179" s="159"/>
      <c r="HX179" s="159"/>
      <c r="HY179" s="159"/>
      <c r="HZ179" s="159"/>
      <c r="IA179" s="159"/>
      <c r="IB179" s="159"/>
      <c r="IC179" s="159"/>
      <c r="ID179" s="159"/>
      <c r="IE179" s="159"/>
      <c r="IF179" s="159"/>
      <c r="IG179" s="492"/>
      <c r="IH179" s="73"/>
      <c r="II179" s="73"/>
      <c r="IJ179" s="73"/>
      <c r="IK179" s="73"/>
      <c r="IL179" s="18"/>
      <c r="IM179" s="18"/>
      <c r="IN179" s="18"/>
      <c r="IO179" s="18"/>
      <c r="IP179" s="18"/>
      <c r="IQ179" s="18"/>
      <c r="IR179" s="18"/>
      <c r="IS179" s="18"/>
      <c r="IT179" s="159"/>
      <c r="IU179" s="159"/>
      <c r="IV179" s="159"/>
    </row>
    <row r="180" spans="2:256" s="172" customFormat="1" ht="12.75"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HA180" s="159"/>
      <c r="HB180" s="159"/>
      <c r="HC180" s="159"/>
      <c r="HD180" s="159"/>
      <c r="HE180" s="159"/>
      <c r="HF180" s="159"/>
      <c r="HG180" s="159"/>
      <c r="HH180" s="159"/>
      <c r="HI180" s="159"/>
      <c r="HJ180" s="159"/>
      <c r="HK180" s="159"/>
      <c r="HL180" s="159"/>
      <c r="HM180" s="159"/>
      <c r="HN180" s="159"/>
      <c r="HO180" s="159"/>
      <c r="HP180" s="159"/>
      <c r="HQ180" s="159"/>
      <c r="HR180" s="159"/>
      <c r="HS180" s="159"/>
      <c r="HT180" s="159"/>
      <c r="HU180" s="159"/>
      <c r="HV180" s="159"/>
      <c r="HW180" s="159"/>
      <c r="HX180" s="159"/>
      <c r="HY180" s="159"/>
      <c r="HZ180" s="159"/>
      <c r="IA180" s="159"/>
      <c r="IB180" s="159"/>
      <c r="IC180" s="159"/>
      <c r="ID180" s="159"/>
      <c r="IE180" s="159"/>
      <c r="IF180" s="159"/>
      <c r="IG180" s="492"/>
      <c r="IH180" s="600"/>
      <c r="II180" s="600"/>
      <c r="IJ180" s="600"/>
      <c r="IK180" s="600"/>
      <c r="IL180" s="601"/>
      <c r="IM180" s="601"/>
      <c r="IN180" s="601"/>
      <c r="IO180" s="601"/>
      <c r="IP180" s="601"/>
      <c r="IQ180" s="601"/>
      <c r="IR180" s="601"/>
      <c r="IS180" s="601"/>
      <c r="IT180" s="159"/>
      <c r="IU180" s="159"/>
      <c r="IV180" s="159"/>
    </row>
    <row r="181" spans="2:256" s="172" customFormat="1" ht="12.75"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HA181" s="159"/>
      <c r="HB181" s="159"/>
      <c r="HC181" s="159"/>
      <c r="HD181" s="159"/>
      <c r="HE181" s="159"/>
      <c r="HF181" s="159"/>
      <c r="HG181" s="159"/>
      <c r="HH181" s="159"/>
      <c r="HI181" s="159"/>
      <c r="HJ181" s="159"/>
      <c r="HK181" s="159"/>
      <c r="HL181" s="159"/>
      <c r="HM181" s="159"/>
      <c r="HN181" s="159"/>
      <c r="HO181" s="159"/>
      <c r="HP181" s="159"/>
      <c r="HQ181" s="159"/>
      <c r="HR181" s="159"/>
      <c r="HS181" s="159"/>
      <c r="HT181" s="159"/>
      <c r="HU181" s="159"/>
      <c r="HV181" s="159"/>
      <c r="HW181" s="159"/>
      <c r="HX181" s="159"/>
      <c r="HY181" s="159"/>
      <c r="HZ181" s="159"/>
      <c r="IA181" s="159"/>
      <c r="IB181" s="159"/>
      <c r="IC181" s="159"/>
      <c r="ID181" s="159"/>
      <c r="IE181" s="159"/>
      <c r="IF181" s="159"/>
      <c r="IG181" s="492"/>
      <c r="IH181" s="600"/>
      <c r="II181" s="600"/>
      <c r="IJ181" s="600"/>
      <c r="IK181" s="600"/>
      <c r="IL181" s="601"/>
      <c r="IM181" s="601"/>
      <c r="IN181" s="601"/>
      <c r="IO181" s="601"/>
      <c r="IP181" s="601"/>
      <c r="IQ181" s="601"/>
      <c r="IR181" s="601"/>
      <c r="IS181" s="601"/>
      <c r="IT181" s="159"/>
      <c r="IU181" s="159"/>
      <c r="IV181" s="159"/>
    </row>
    <row r="182" spans="2:256" s="172" customFormat="1" ht="12.75"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HA182" s="159"/>
      <c r="HB182" s="159"/>
      <c r="HC182" s="159"/>
      <c r="HD182" s="159"/>
      <c r="HE182" s="159"/>
      <c r="HF182" s="159"/>
      <c r="HG182" s="159"/>
      <c r="HH182" s="159"/>
      <c r="HI182" s="159"/>
      <c r="HJ182" s="159"/>
      <c r="HK182" s="159"/>
      <c r="HL182" s="159"/>
      <c r="HM182" s="159"/>
      <c r="HN182" s="159"/>
      <c r="HO182" s="159"/>
      <c r="HP182" s="159"/>
      <c r="HQ182" s="159"/>
      <c r="HR182" s="159"/>
      <c r="HS182" s="159"/>
      <c r="HT182" s="159"/>
      <c r="HU182" s="159"/>
      <c r="HV182" s="159"/>
      <c r="HW182" s="159"/>
      <c r="HX182" s="159"/>
      <c r="HY182" s="159"/>
      <c r="HZ182" s="159"/>
      <c r="IA182" s="159"/>
      <c r="IB182" s="159"/>
      <c r="IC182" s="159"/>
      <c r="ID182" s="159"/>
      <c r="IE182" s="159"/>
      <c r="IF182" s="159"/>
      <c r="IG182" s="492"/>
      <c r="IH182" s="600"/>
      <c r="II182" s="600"/>
      <c r="IJ182" s="600"/>
      <c r="IK182" s="600"/>
      <c r="IL182" s="601"/>
      <c r="IM182" s="601"/>
      <c r="IN182" s="601"/>
      <c r="IO182" s="601"/>
      <c r="IP182" s="601"/>
      <c r="IQ182" s="601"/>
      <c r="IR182" s="601"/>
      <c r="IS182" s="601"/>
      <c r="IT182" s="159"/>
      <c r="IU182" s="159"/>
      <c r="IV182" s="159"/>
    </row>
    <row r="183" spans="2:256" s="172" customFormat="1" ht="12.75"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HA183" s="159"/>
      <c r="HB183" s="159"/>
      <c r="HC183" s="159"/>
      <c r="HD183" s="159"/>
      <c r="HE183" s="159"/>
      <c r="HF183" s="159"/>
      <c r="HG183" s="159"/>
      <c r="HH183" s="159"/>
      <c r="HI183" s="159"/>
      <c r="HJ183" s="159"/>
      <c r="HK183" s="159"/>
      <c r="HL183" s="159"/>
      <c r="HM183" s="159"/>
      <c r="HN183" s="159"/>
      <c r="HO183" s="159"/>
      <c r="HP183" s="159"/>
      <c r="HQ183" s="159"/>
      <c r="HR183" s="159"/>
      <c r="HS183" s="159"/>
      <c r="HT183" s="159"/>
      <c r="HU183" s="159"/>
      <c r="HV183" s="159"/>
      <c r="HW183" s="159"/>
      <c r="HX183" s="159"/>
      <c r="HY183" s="159"/>
      <c r="HZ183" s="159"/>
      <c r="IA183" s="159"/>
      <c r="IB183" s="159"/>
      <c r="IC183" s="159"/>
      <c r="ID183" s="159"/>
      <c r="IE183" s="159"/>
      <c r="IF183" s="159"/>
      <c r="IG183" s="492"/>
      <c r="IH183" s="600"/>
      <c r="II183" s="600"/>
      <c r="IJ183" s="600"/>
      <c r="IK183" s="600"/>
      <c r="IL183" s="601"/>
      <c r="IM183" s="601"/>
      <c r="IN183" s="601"/>
      <c r="IO183" s="601"/>
      <c r="IP183" s="601"/>
      <c r="IQ183" s="601"/>
      <c r="IR183" s="601"/>
      <c r="IS183" s="601"/>
      <c r="IT183" s="159"/>
      <c r="IU183" s="159"/>
      <c r="IV183" s="159"/>
    </row>
    <row r="184" spans="2:256" s="172" customFormat="1" ht="12.75"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HA184" s="159"/>
      <c r="HB184" s="159"/>
      <c r="HC184" s="159"/>
      <c r="HD184" s="159"/>
      <c r="HE184" s="159"/>
      <c r="HF184" s="159"/>
      <c r="HG184" s="159"/>
      <c r="HH184" s="159"/>
      <c r="HI184" s="159"/>
      <c r="HJ184" s="159"/>
      <c r="HK184" s="159"/>
      <c r="HL184" s="159"/>
      <c r="HM184" s="159"/>
      <c r="HN184" s="159"/>
      <c r="HO184" s="159"/>
      <c r="HP184" s="159"/>
      <c r="HQ184" s="159"/>
      <c r="HR184" s="159"/>
      <c r="HS184" s="159"/>
      <c r="HT184" s="159"/>
      <c r="HU184" s="159"/>
      <c r="HV184" s="159"/>
      <c r="HW184" s="159"/>
      <c r="HX184" s="159"/>
      <c r="HY184" s="159"/>
      <c r="HZ184" s="159"/>
      <c r="IA184" s="159"/>
      <c r="IB184" s="159"/>
      <c r="IC184" s="159"/>
      <c r="ID184" s="159"/>
      <c r="IE184" s="159"/>
      <c r="IF184" s="159"/>
      <c r="IG184" s="492"/>
      <c r="IH184" s="600"/>
      <c r="II184" s="600"/>
      <c r="IJ184" s="600"/>
      <c r="IK184" s="600"/>
      <c r="IL184" s="601"/>
      <c r="IM184" s="601"/>
      <c r="IN184" s="601"/>
      <c r="IO184" s="601"/>
      <c r="IP184" s="601"/>
      <c r="IQ184" s="601"/>
      <c r="IR184" s="601"/>
      <c r="IS184" s="601"/>
      <c r="IT184" s="159"/>
      <c r="IU184" s="159"/>
      <c r="IV184" s="159"/>
    </row>
    <row r="185" spans="2:256" s="172" customFormat="1" ht="12.75"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HA185" s="159"/>
      <c r="HB185" s="159"/>
      <c r="HC185" s="159"/>
      <c r="HD185" s="159"/>
      <c r="HE185" s="159"/>
      <c r="HF185" s="159"/>
      <c r="HG185" s="159"/>
      <c r="HH185" s="159"/>
      <c r="HI185" s="159"/>
      <c r="HJ185" s="159"/>
      <c r="HK185" s="159"/>
      <c r="HL185" s="159"/>
      <c r="HM185" s="159"/>
      <c r="HN185" s="159"/>
      <c r="HO185" s="159"/>
      <c r="HP185" s="159"/>
      <c r="HQ185" s="159"/>
      <c r="HR185" s="159"/>
      <c r="HS185" s="159"/>
      <c r="HT185" s="159"/>
      <c r="HU185" s="159"/>
      <c r="HV185" s="159"/>
      <c r="HW185" s="159"/>
      <c r="HX185" s="159"/>
      <c r="HY185" s="159"/>
      <c r="HZ185" s="159"/>
      <c r="IA185" s="159"/>
      <c r="IB185" s="159"/>
      <c r="IC185" s="159"/>
      <c r="ID185" s="159"/>
      <c r="IE185" s="159"/>
      <c r="IF185" s="159"/>
      <c r="IG185" s="492"/>
      <c r="IH185" s="600"/>
      <c r="II185" s="600"/>
      <c r="IJ185" s="600"/>
      <c r="IK185" s="600"/>
      <c r="IL185" s="601"/>
      <c r="IM185" s="601"/>
      <c r="IN185" s="601"/>
      <c r="IO185" s="601"/>
      <c r="IP185" s="601"/>
      <c r="IQ185" s="601"/>
      <c r="IR185" s="601"/>
      <c r="IS185" s="601"/>
      <c r="IT185" s="159"/>
      <c r="IU185" s="159"/>
      <c r="IV185" s="159"/>
    </row>
    <row r="186" spans="2:256" s="172" customFormat="1" ht="12.75"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HA186" s="159"/>
      <c r="HB186" s="159"/>
      <c r="HC186" s="159"/>
      <c r="HD186" s="159"/>
      <c r="HE186" s="159"/>
      <c r="HF186" s="159"/>
      <c r="HG186" s="159"/>
      <c r="HH186" s="159"/>
      <c r="HI186" s="159"/>
      <c r="HJ186" s="159"/>
      <c r="HK186" s="159"/>
      <c r="HL186" s="159"/>
      <c r="HM186" s="159"/>
      <c r="HN186" s="159"/>
      <c r="HO186" s="159"/>
      <c r="HP186" s="159"/>
      <c r="HQ186" s="159"/>
      <c r="HR186" s="159"/>
      <c r="HS186" s="159"/>
      <c r="HT186" s="159"/>
      <c r="HU186" s="159"/>
      <c r="HV186" s="159"/>
      <c r="HW186" s="159"/>
      <c r="HX186" s="159"/>
      <c r="HY186" s="159"/>
      <c r="HZ186" s="159"/>
      <c r="IA186" s="159"/>
      <c r="IB186" s="159"/>
      <c r="IC186" s="159"/>
      <c r="ID186" s="159"/>
      <c r="IE186" s="159"/>
      <c r="IF186" s="159"/>
      <c r="IG186" s="492"/>
      <c r="IH186" s="600"/>
      <c r="II186" s="600"/>
      <c r="IJ186" s="600"/>
      <c r="IK186" s="600"/>
      <c r="IL186" s="601"/>
      <c r="IM186" s="601"/>
      <c r="IN186" s="601"/>
      <c r="IO186" s="601"/>
      <c r="IP186" s="601"/>
      <c r="IQ186" s="601"/>
      <c r="IR186" s="601"/>
      <c r="IS186" s="601"/>
      <c r="IT186" s="159"/>
      <c r="IU186" s="159"/>
      <c r="IV186" s="159"/>
    </row>
    <row r="187" spans="2:256" s="172" customFormat="1" ht="12.75"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HA187" s="159"/>
      <c r="HB187" s="159"/>
      <c r="HC187" s="159"/>
      <c r="HD187" s="159"/>
      <c r="HE187" s="159"/>
      <c r="HF187" s="159"/>
      <c r="HG187" s="159"/>
      <c r="HH187" s="159"/>
      <c r="HI187" s="159"/>
      <c r="HJ187" s="159"/>
      <c r="HK187" s="159"/>
      <c r="HL187" s="159"/>
      <c r="HM187" s="159"/>
      <c r="HN187" s="159"/>
      <c r="HO187" s="159"/>
      <c r="HP187" s="159"/>
      <c r="HQ187" s="159"/>
      <c r="HR187" s="159"/>
      <c r="HS187" s="159"/>
      <c r="HT187" s="159"/>
      <c r="HU187" s="159"/>
      <c r="HV187" s="159"/>
      <c r="HW187" s="159"/>
      <c r="HX187" s="159"/>
      <c r="HY187" s="159"/>
      <c r="HZ187" s="159"/>
      <c r="IA187" s="159"/>
      <c r="IB187" s="159"/>
      <c r="IC187" s="159"/>
      <c r="ID187" s="159"/>
      <c r="IE187" s="159"/>
      <c r="IF187" s="159"/>
      <c r="IG187" s="492"/>
      <c r="IH187" s="600"/>
      <c r="II187" s="600"/>
      <c r="IJ187" s="600"/>
      <c r="IK187" s="600"/>
      <c r="IL187" s="601"/>
      <c r="IM187" s="601"/>
      <c r="IN187" s="601"/>
      <c r="IO187" s="601"/>
      <c r="IP187" s="601"/>
      <c r="IQ187" s="601"/>
      <c r="IR187" s="601"/>
      <c r="IS187" s="601"/>
      <c r="IT187" s="159"/>
      <c r="IU187" s="159"/>
      <c r="IV187" s="159"/>
    </row>
    <row r="188" spans="2:256" s="172" customFormat="1" ht="12.75"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HA188" s="159"/>
      <c r="HB188" s="159"/>
      <c r="HC188" s="159"/>
      <c r="HD188" s="159"/>
      <c r="HE188" s="159"/>
      <c r="HF188" s="159"/>
      <c r="HG188" s="159"/>
      <c r="HH188" s="159"/>
      <c r="HI188" s="159"/>
      <c r="HJ188" s="159"/>
      <c r="HK188" s="159"/>
      <c r="HL188" s="159"/>
      <c r="HM188" s="159"/>
      <c r="HN188" s="159"/>
      <c r="HO188" s="159"/>
      <c r="HP188" s="159"/>
      <c r="HQ188" s="159"/>
      <c r="HR188" s="159"/>
      <c r="HS188" s="159"/>
      <c r="HT188" s="159"/>
      <c r="HU188" s="159"/>
      <c r="HV188" s="159"/>
      <c r="HW188" s="159"/>
      <c r="HX188" s="159"/>
      <c r="HY188" s="159"/>
      <c r="HZ188" s="159"/>
      <c r="IA188" s="159"/>
      <c r="IB188" s="159"/>
      <c r="IC188" s="159"/>
      <c r="ID188" s="159"/>
      <c r="IE188" s="159"/>
      <c r="IF188" s="159"/>
      <c r="IG188" s="492"/>
      <c r="IH188" s="600"/>
      <c r="II188" s="600"/>
      <c r="IJ188" s="600"/>
      <c r="IK188" s="600"/>
      <c r="IL188" s="601"/>
      <c r="IM188" s="601"/>
      <c r="IN188" s="601"/>
      <c r="IO188" s="601"/>
      <c r="IP188" s="601"/>
      <c r="IQ188" s="601"/>
      <c r="IR188" s="601"/>
      <c r="IS188" s="601"/>
      <c r="IT188" s="159"/>
      <c r="IU188" s="159"/>
      <c r="IV188" s="159"/>
    </row>
    <row r="189" spans="2:256" s="172" customFormat="1" ht="12.75"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HA189" s="159"/>
      <c r="HB189" s="159"/>
      <c r="HC189" s="159"/>
      <c r="HD189" s="159"/>
      <c r="HE189" s="159"/>
      <c r="HF189" s="159"/>
      <c r="HG189" s="159"/>
      <c r="HH189" s="159"/>
      <c r="HI189" s="159"/>
      <c r="HJ189" s="159"/>
      <c r="HK189" s="159"/>
      <c r="HL189" s="159"/>
      <c r="HM189" s="159"/>
      <c r="HN189" s="159"/>
      <c r="HO189" s="159"/>
      <c r="HP189" s="159"/>
      <c r="HQ189" s="159"/>
      <c r="HR189" s="159"/>
      <c r="HS189" s="159"/>
      <c r="HT189" s="159"/>
      <c r="HU189" s="159"/>
      <c r="HV189" s="159"/>
      <c r="HW189" s="159"/>
      <c r="HX189" s="159"/>
      <c r="HY189" s="159"/>
      <c r="HZ189" s="159"/>
      <c r="IA189" s="159"/>
      <c r="IB189" s="159"/>
      <c r="IC189" s="159"/>
      <c r="ID189" s="159"/>
      <c r="IE189" s="159"/>
      <c r="IF189" s="159"/>
      <c r="IG189" s="492"/>
      <c r="IH189" s="600"/>
      <c r="II189" s="600"/>
      <c r="IJ189" s="600"/>
      <c r="IK189" s="600"/>
      <c r="IL189" s="601"/>
      <c r="IM189" s="601"/>
      <c r="IN189" s="601"/>
      <c r="IO189" s="601"/>
      <c r="IP189" s="601"/>
      <c r="IQ189" s="601"/>
      <c r="IR189" s="601"/>
      <c r="IS189" s="601"/>
      <c r="IT189" s="159"/>
      <c r="IU189" s="159"/>
      <c r="IV189" s="159"/>
    </row>
    <row r="190" spans="2:256" s="172" customFormat="1" ht="12.75"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HA190" s="159"/>
      <c r="HB190" s="159"/>
      <c r="HC190" s="159"/>
      <c r="HD190" s="159"/>
      <c r="HE190" s="159"/>
      <c r="HF190" s="159"/>
      <c r="HG190" s="159"/>
      <c r="HH190" s="159"/>
      <c r="HI190" s="159"/>
      <c r="HJ190" s="159"/>
      <c r="HK190" s="159"/>
      <c r="HL190" s="159"/>
      <c r="HM190" s="159"/>
      <c r="HN190" s="159"/>
      <c r="HO190" s="159"/>
      <c r="HP190" s="159"/>
      <c r="HQ190" s="159"/>
      <c r="HR190" s="159"/>
      <c r="HS190" s="159"/>
      <c r="HT190" s="159"/>
      <c r="HU190" s="159"/>
      <c r="HV190" s="159"/>
      <c r="HW190" s="159"/>
      <c r="HX190" s="159"/>
      <c r="HY190" s="159"/>
      <c r="HZ190" s="159"/>
      <c r="IA190" s="159"/>
      <c r="IB190" s="159"/>
      <c r="IC190" s="159"/>
      <c r="ID190" s="159"/>
      <c r="IE190" s="159"/>
      <c r="IF190" s="159"/>
      <c r="IG190" s="492"/>
      <c r="IH190" s="600"/>
      <c r="II190" s="600"/>
      <c r="IJ190" s="600"/>
      <c r="IK190" s="600"/>
      <c r="IL190" s="601"/>
      <c r="IM190" s="601"/>
      <c r="IN190" s="601"/>
      <c r="IO190" s="601"/>
      <c r="IP190" s="601"/>
      <c r="IQ190" s="601"/>
      <c r="IR190" s="601"/>
      <c r="IS190" s="601"/>
      <c r="IT190" s="159"/>
      <c r="IU190" s="159"/>
      <c r="IV190" s="159"/>
    </row>
    <row r="191" spans="2:256" s="172" customFormat="1" ht="12.75"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HA191" s="159"/>
      <c r="HB191" s="159"/>
      <c r="HC191" s="159"/>
      <c r="HD191" s="159"/>
      <c r="HE191" s="159"/>
      <c r="HF191" s="159"/>
      <c r="HG191" s="159"/>
      <c r="HH191" s="159"/>
      <c r="HI191" s="159"/>
      <c r="HJ191" s="159"/>
      <c r="HK191" s="159"/>
      <c r="HL191" s="159"/>
      <c r="HM191" s="159"/>
      <c r="HN191" s="159"/>
      <c r="HO191" s="159"/>
      <c r="HP191" s="159"/>
      <c r="HQ191" s="159"/>
      <c r="HR191" s="159"/>
      <c r="HS191" s="159"/>
      <c r="HT191" s="159"/>
      <c r="HU191" s="159"/>
      <c r="HV191" s="159"/>
      <c r="HW191" s="159"/>
      <c r="HX191" s="159"/>
      <c r="HY191" s="159"/>
      <c r="HZ191" s="159"/>
      <c r="IA191" s="159"/>
      <c r="IB191" s="159"/>
      <c r="IC191" s="159"/>
      <c r="ID191" s="159"/>
      <c r="IE191" s="159"/>
      <c r="IF191" s="159"/>
      <c r="IG191" s="159"/>
      <c r="IH191" s="601"/>
      <c r="II191" s="601"/>
      <c r="IJ191" s="601"/>
      <c r="IK191" s="601"/>
      <c r="IL191" s="601"/>
      <c r="IM191" s="601"/>
      <c r="IN191" s="601"/>
      <c r="IO191" s="601"/>
      <c r="IP191" s="601"/>
      <c r="IQ191" s="601"/>
      <c r="IR191" s="601"/>
      <c r="IS191" s="601"/>
      <c r="IT191" s="159"/>
      <c r="IU191" s="159"/>
      <c r="IV191" s="159"/>
    </row>
    <row r="192" spans="2:256" s="172" customFormat="1" ht="12.75"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HA192" s="159"/>
      <c r="HB192" s="159"/>
      <c r="HC192" s="159"/>
      <c r="HD192" s="159"/>
      <c r="HE192" s="159"/>
      <c r="HF192" s="159"/>
      <c r="HG192" s="159"/>
      <c r="HH192" s="159"/>
      <c r="HI192" s="159"/>
      <c r="HJ192" s="159"/>
      <c r="HK192" s="159"/>
      <c r="HL192" s="159"/>
      <c r="HM192" s="159"/>
      <c r="HN192" s="159"/>
      <c r="HO192" s="159"/>
      <c r="HP192" s="159"/>
      <c r="HQ192" s="159"/>
      <c r="HR192" s="159"/>
      <c r="HS192" s="159"/>
      <c r="HT192" s="159"/>
      <c r="HU192" s="159"/>
      <c r="HV192" s="159"/>
      <c r="HW192" s="159"/>
      <c r="HX192" s="159"/>
      <c r="HY192" s="159"/>
      <c r="HZ192" s="159"/>
      <c r="IA192" s="159"/>
      <c r="IB192" s="159"/>
      <c r="IC192" s="159"/>
      <c r="ID192" s="159"/>
      <c r="IE192" s="159"/>
      <c r="IF192" s="159"/>
      <c r="IG192" s="159"/>
      <c r="IH192" s="601"/>
      <c r="II192" s="601"/>
      <c r="IJ192" s="601"/>
      <c r="IK192" s="601"/>
      <c r="IL192" s="601"/>
      <c r="IM192" s="601"/>
      <c r="IN192" s="601"/>
      <c r="IO192" s="601"/>
      <c r="IP192" s="601"/>
      <c r="IQ192" s="601"/>
      <c r="IR192" s="601"/>
      <c r="IS192" s="601"/>
      <c r="IT192" s="159"/>
      <c r="IU192" s="159"/>
      <c r="IV192" s="159"/>
    </row>
    <row r="193" spans="2:256" s="172" customFormat="1" ht="12.75"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HA193" s="159"/>
      <c r="HB193" s="159"/>
      <c r="HC193" s="159"/>
      <c r="HD193" s="159"/>
      <c r="HE193" s="159"/>
      <c r="HF193" s="159"/>
      <c r="HG193" s="159"/>
      <c r="HH193" s="159"/>
      <c r="HI193" s="159"/>
      <c r="HJ193" s="159"/>
      <c r="HK193" s="159"/>
      <c r="HL193" s="159"/>
      <c r="HM193" s="159"/>
      <c r="HN193" s="159"/>
      <c r="HO193" s="159"/>
      <c r="HP193" s="159"/>
      <c r="HQ193" s="159"/>
      <c r="HR193" s="159"/>
      <c r="HS193" s="159"/>
      <c r="HT193" s="159"/>
      <c r="HU193" s="159"/>
      <c r="HV193" s="159"/>
      <c r="HW193" s="159"/>
      <c r="HX193" s="159"/>
      <c r="HY193" s="159"/>
      <c r="HZ193" s="159"/>
      <c r="IA193" s="159"/>
      <c r="IB193" s="159"/>
      <c r="IC193" s="159"/>
      <c r="ID193" s="159"/>
      <c r="IE193" s="159"/>
      <c r="IF193" s="159"/>
      <c r="IG193" s="159"/>
      <c r="IH193" s="601"/>
      <c r="II193" s="601"/>
      <c r="IJ193" s="601"/>
      <c r="IK193" s="601"/>
      <c r="IL193" s="601"/>
      <c r="IM193" s="601"/>
      <c r="IN193" s="601"/>
      <c r="IO193" s="601"/>
      <c r="IP193" s="601"/>
      <c r="IQ193" s="601"/>
      <c r="IR193" s="601"/>
      <c r="IS193" s="601"/>
      <c r="IT193" s="159"/>
      <c r="IU193" s="159"/>
      <c r="IV193" s="159"/>
    </row>
    <row r="194" spans="2:256" s="172" customFormat="1" ht="12.75"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HA194" s="159"/>
      <c r="HB194" s="159"/>
      <c r="HC194" s="159"/>
      <c r="HD194" s="159"/>
      <c r="HE194" s="159"/>
      <c r="HF194" s="159"/>
      <c r="HG194" s="159"/>
      <c r="HH194" s="159"/>
      <c r="HI194" s="159"/>
      <c r="HJ194" s="159"/>
      <c r="HK194" s="159"/>
      <c r="HL194" s="159"/>
      <c r="HM194" s="159"/>
      <c r="HN194" s="159"/>
      <c r="HO194" s="159"/>
      <c r="HP194" s="159"/>
      <c r="HQ194" s="159"/>
      <c r="HR194" s="159"/>
      <c r="HS194" s="159"/>
      <c r="HT194" s="159"/>
      <c r="HU194" s="159"/>
      <c r="HV194" s="159"/>
      <c r="HW194" s="159"/>
      <c r="HX194" s="159"/>
      <c r="HY194" s="159"/>
      <c r="HZ194" s="159"/>
      <c r="IA194" s="159"/>
      <c r="IB194" s="159"/>
      <c r="IC194" s="159"/>
      <c r="ID194" s="159"/>
      <c r="IE194" s="159"/>
      <c r="IF194" s="159"/>
      <c r="IG194" s="159"/>
      <c r="IH194" s="601"/>
      <c r="II194" s="601"/>
      <c r="IJ194" s="601"/>
      <c r="IK194" s="601"/>
      <c r="IL194" s="601"/>
      <c r="IM194" s="601"/>
      <c r="IN194" s="601"/>
      <c r="IO194" s="601"/>
      <c r="IP194" s="601"/>
      <c r="IQ194" s="601"/>
      <c r="IR194" s="601"/>
      <c r="IS194" s="601"/>
      <c r="IT194" s="159"/>
      <c r="IU194" s="159"/>
      <c r="IV194" s="159"/>
    </row>
    <row r="195" spans="2:256" s="172" customFormat="1" ht="12.75"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HA195" s="159"/>
      <c r="HB195" s="159"/>
      <c r="HC195" s="159"/>
      <c r="HD195" s="159"/>
      <c r="HE195" s="159"/>
      <c r="HF195" s="159"/>
      <c r="HG195" s="159"/>
      <c r="HH195" s="159"/>
      <c r="HI195" s="159"/>
      <c r="HJ195" s="159"/>
      <c r="HK195" s="159"/>
      <c r="HL195" s="159"/>
      <c r="HM195" s="159"/>
      <c r="HN195" s="159"/>
      <c r="HO195" s="159"/>
      <c r="HP195" s="159"/>
      <c r="HQ195" s="159"/>
      <c r="HR195" s="159"/>
      <c r="HS195" s="159"/>
      <c r="HT195" s="159"/>
      <c r="HU195" s="159"/>
      <c r="HV195" s="159"/>
      <c r="HW195" s="159"/>
      <c r="HX195" s="159"/>
      <c r="HY195" s="159"/>
      <c r="HZ195" s="159"/>
      <c r="IA195" s="159"/>
      <c r="IB195" s="159"/>
      <c r="IC195" s="159"/>
      <c r="ID195" s="159"/>
      <c r="IE195" s="159"/>
      <c r="IF195" s="159"/>
      <c r="IG195" s="159"/>
      <c r="IH195" s="601"/>
      <c r="II195" s="601"/>
      <c r="IJ195" s="601"/>
      <c r="IK195" s="601"/>
      <c r="IL195" s="601"/>
      <c r="IM195" s="601"/>
      <c r="IN195" s="601"/>
      <c r="IO195" s="601"/>
      <c r="IP195" s="601"/>
      <c r="IQ195" s="601"/>
      <c r="IR195" s="601"/>
      <c r="IS195" s="601"/>
      <c r="IT195" s="159"/>
      <c r="IU195" s="159"/>
      <c r="IV195" s="159"/>
    </row>
    <row r="196" spans="2:256" s="172" customFormat="1" ht="12.75"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HA196" s="159"/>
      <c r="HB196" s="159"/>
      <c r="HC196" s="159"/>
      <c r="HD196" s="159"/>
      <c r="HE196" s="159"/>
      <c r="HF196" s="159"/>
      <c r="HG196" s="159"/>
      <c r="HH196" s="159"/>
      <c r="HI196" s="159"/>
      <c r="HJ196" s="159"/>
      <c r="HK196" s="159"/>
      <c r="HL196" s="159"/>
      <c r="HM196" s="159"/>
      <c r="HN196" s="159"/>
      <c r="HO196" s="159"/>
      <c r="HP196" s="159"/>
      <c r="HQ196" s="159"/>
      <c r="HR196" s="159"/>
      <c r="HS196" s="159"/>
      <c r="HT196" s="159"/>
      <c r="HU196" s="159"/>
      <c r="HV196" s="159"/>
      <c r="HW196" s="159"/>
      <c r="HX196" s="159"/>
      <c r="HY196" s="159"/>
      <c r="HZ196" s="159"/>
      <c r="IA196" s="159"/>
      <c r="IB196" s="159"/>
      <c r="IC196" s="159"/>
      <c r="ID196" s="159"/>
      <c r="IE196" s="159"/>
      <c r="IF196" s="159"/>
      <c r="IG196" s="159"/>
      <c r="IH196" s="601"/>
      <c r="II196" s="601"/>
      <c r="IJ196" s="601"/>
      <c r="IK196" s="601"/>
      <c r="IL196" s="601"/>
      <c r="IM196" s="601"/>
      <c r="IN196" s="601"/>
      <c r="IO196" s="601"/>
      <c r="IP196" s="601"/>
      <c r="IQ196" s="601"/>
      <c r="IR196" s="601"/>
      <c r="IS196" s="601"/>
      <c r="IT196" s="159"/>
      <c r="IU196" s="159"/>
      <c r="IV196" s="159"/>
    </row>
    <row r="197" spans="2:256" s="172" customFormat="1" ht="12.75"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HA197" s="159"/>
      <c r="HB197" s="159"/>
      <c r="HC197" s="159"/>
      <c r="HD197" s="159"/>
      <c r="HE197" s="159"/>
      <c r="HF197" s="159"/>
      <c r="HG197" s="159"/>
      <c r="HH197" s="159"/>
      <c r="HI197" s="159"/>
      <c r="HJ197" s="159"/>
      <c r="HK197" s="159"/>
      <c r="HL197" s="159"/>
      <c r="HM197" s="159"/>
      <c r="HN197" s="159"/>
      <c r="HO197" s="159"/>
      <c r="HP197" s="159"/>
      <c r="HQ197" s="159"/>
      <c r="HR197" s="159"/>
      <c r="HS197" s="159"/>
      <c r="HT197" s="159"/>
      <c r="HU197" s="159"/>
      <c r="HV197" s="159"/>
      <c r="HW197" s="159"/>
      <c r="HX197" s="159"/>
      <c r="HY197" s="159"/>
      <c r="HZ197" s="159"/>
      <c r="IA197" s="159"/>
      <c r="IB197" s="159"/>
      <c r="IC197" s="159"/>
      <c r="ID197" s="159"/>
      <c r="IE197" s="159"/>
      <c r="IF197" s="159"/>
      <c r="IG197" s="159"/>
      <c r="IH197" s="601"/>
      <c r="II197" s="601"/>
      <c r="IJ197" s="601"/>
      <c r="IK197" s="601"/>
      <c r="IL197" s="601"/>
      <c r="IM197" s="601"/>
      <c r="IN197" s="601"/>
      <c r="IO197" s="601"/>
      <c r="IP197" s="601"/>
      <c r="IQ197" s="601"/>
      <c r="IR197" s="601"/>
      <c r="IS197" s="601"/>
      <c r="IT197" s="159"/>
      <c r="IU197" s="159"/>
      <c r="IV197" s="159"/>
    </row>
    <row r="198" spans="2:256" s="172" customFormat="1" ht="12.75"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HA198" s="159"/>
      <c r="HB198" s="159"/>
      <c r="HC198" s="159"/>
      <c r="HD198" s="159"/>
      <c r="HE198" s="159"/>
      <c r="HF198" s="159"/>
      <c r="HG198" s="159"/>
      <c r="HH198" s="159"/>
      <c r="HI198" s="159"/>
      <c r="HJ198" s="159"/>
      <c r="HK198" s="159"/>
      <c r="HL198" s="159"/>
      <c r="HM198" s="159"/>
      <c r="HN198" s="159"/>
      <c r="HO198" s="159"/>
      <c r="HP198" s="159"/>
      <c r="HQ198" s="159"/>
      <c r="HR198" s="159"/>
      <c r="HS198" s="159"/>
      <c r="HT198" s="159"/>
      <c r="HU198" s="159"/>
      <c r="HV198" s="159"/>
      <c r="HW198" s="159"/>
      <c r="HX198" s="159"/>
      <c r="HY198" s="159"/>
      <c r="HZ198" s="159"/>
      <c r="IA198" s="159"/>
      <c r="IB198" s="159"/>
      <c r="IC198" s="159"/>
      <c r="ID198" s="159"/>
      <c r="IE198" s="159"/>
      <c r="IF198" s="159"/>
      <c r="IG198" s="159"/>
      <c r="IH198" s="601"/>
      <c r="II198" s="601"/>
      <c r="IJ198" s="601"/>
      <c r="IK198" s="601"/>
      <c r="IL198" s="601"/>
      <c r="IM198" s="601"/>
      <c r="IN198" s="601"/>
      <c r="IO198" s="601"/>
      <c r="IP198" s="601"/>
      <c r="IQ198" s="601"/>
      <c r="IR198" s="601"/>
      <c r="IS198" s="601"/>
      <c r="IT198" s="159"/>
      <c r="IU198" s="159"/>
      <c r="IV198" s="159"/>
    </row>
    <row r="199" spans="2:256" s="172" customFormat="1" ht="12.75"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HA199" s="159"/>
      <c r="HB199" s="159"/>
      <c r="HC199" s="159"/>
      <c r="HD199" s="159"/>
      <c r="HE199" s="159"/>
      <c r="HF199" s="159"/>
      <c r="HG199" s="159"/>
      <c r="HH199" s="159"/>
      <c r="HI199" s="159"/>
      <c r="HJ199" s="159"/>
      <c r="HK199" s="159"/>
      <c r="HL199" s="159"/>
      <c r="HM199" s="159"/>
      <c r="HN199" s="159"/>
      <c r="HO199" s="159"/>
      <c r="HP199" s="159"/>
      <c r="HQ199" s="159"/>
      <c r="HR199" s="159"/>
      <c r="HS199" s="159"/>
      <c r="HT199" s="159"/>
      <c r="HU199" s="159"/>
      <c r="HV199" s="159"/>
      <c r="HW199" s="159"/>
      <c r="HX199" s="159"/>
      <c r="HY199" s="159"/>
      <c r="HZ199" s="159"/>
      <c r="IA199" s="159"/>
      <c r="IB199" s="159"/>
      <c r="IC199" s="159"/>
      <c r="ID199" s="159"/>
      <c r="IE199" s="159"/>
      <c r="IF199" s="159"/>
      <c r="IG199" s="159"/>
      <c r="IH199" s="601"/>
      <c r="II199" s="601"/>
      <c r="IJ199" s="601"/>
      <c r="IK199" s="601"/>
      <c r="IL199" s="601"/>
      <c r="IM199" s="601"/>
      <c r="IN199" s="601"/>
      <c r="IO199" s="601"/>
      <c r="IP199" s="601"/>
      <c r="IQ199" s="601"/>
      <c r="IR199" s="601"/>
      <c r="IS199" s="601"/>
      <c r="IT199" s="159"/>
      <c r="IU199" s="159"/>
      <c r="IV199" s="159"/>
    </row>
    <row r="200" spans="2:256" s="172" customFormat="1" ht="12.75"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HA200" s="159"/>
      <c r="HB200" s="159"/>
      <c r="HC200" s="159"/>
      <c r="HD200" s="159"/>
      <c r="HE200" s="159"/>
      <c r="HF200" s="159"/>
      <c r="HG200" s="159"/>
      <c r="HH200" s="159"/>
      <c r="HI200" s="159"/>
      <c r="HJ200" s="159"/>
      <c r="HK200" s="159"/>
      <c r="HL200" s="159"/>
      <c r="HM200" s="159"/>
      <c r="HN200" s="159"/>
      <c r="HO200" s="159"/>
      <c r="HP200" s="159"/>
      <c r="HQ200" s="159"/>
      <c r="HR200" s="159"/>
      <c r="HS200" s="159"/>
      <c r="HT200" s="159"/>
      <c r="HU200" s="159"/>
      <c r="HV200" s="159"/>
      <c r="HW200" s="159"/>
      <c r="HX200" s="159"/>
      <c r="HY200" s="159"/>
      <c r="HZ200" s="159"/>
      <c r="IA200" s="159"/>
      <c r="IB200" s="159"/>
      <c r="IC200" s="159"/>
      <c r="ID200" s="159"/>
      <c r="IE200" s="159"/>
      <c r="IF200" s="159"/>
      <c r="IG200" s="159"/>
      <c r="IH200" s="601"/>
      <c r="II200" s="601"/>
      <c r="IJ200" s="601"/>
      <c r="IK200" s="601"/>
      <c r="IL200" s="601"/>
      <c r="IM200" s="601"/>
      <c r="IN200" s="601"/>
      <c r="IO200" s="601"/>
      <c r="IP200" s="601"/>
      <c r="IQ200" s="601"/>
      <c r="IR200" s="601"/>
      <c r="IS200" s="601"/>
      <c r="IT200" s="159"/>
      <c r="IU200" s="159"/>
      <c r="IV200" s="159"/>
    </row>
    <row r="201" spans="2:256" s="172" customFormat="1" ht="12.75"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HA201" s="159"/>
      <c r="HB201" s="159"/>
      <c r="HC201" s="159"/>
      <c r="HD201" s="159"/>
      <c r="HE201" s="159"/>
      <c r="HF201" s="159"/>
      <c r="HG201" s="159"/>
      <c r="HH201" s="159"/>
      <c r="HI201" s="159"/>
      <c r="HJ201" s="159"/>
      <c r="HK201" s="159"/>
      <c r="HL201" s="159"/>
      <c r="HM201" s="159"/>
      <c r="HN201" s="159"/>
      <c r="HO201" s="159"/>
      <c r="HP201" s="159"/>
      <c r="HQ201" s="159"/>
      <c r="HR201" s="159"/>
      <c r="HS201" s="159"/>
      <c r="HT201" s="159"/>
      <c r="HU201" s="159"/>
      <c r="HV201" s="159"/>
      <c r="HW201" s="159"/>
      <c r="HX201" s="159"/>
      <c r="HY201" s="159"/>
      <c r="HZ201" s="159"/>
      <c r="IA201" s="159"/>
      <c r="IB201" s="159"/>
      <c r="IC201" s="159"/>
      <c r="ID201" s="159"/>
      <c r="IE201" s="159"/>
      <c r="IF201" s="159"/>
      <c r="IG201" s="159"/>
      <c r="IH201" s="601"/>
      <c r="II201" s="601"/>
      <c r="IJ201" s="601"/>
      <c r="IK201" s="601"/>
      <c r="IL201" s="601"/>
      <c r="IM201" s="601"/>
      <c r="IN201" s="601"/>
      <c r="IO201" s="601"/>
      <c r="IP201" s="601"/>
      <c r="IQ201" s="601"/>
      <c r="IR201" s="601"/>
      <c r="IS201" s="601"/>
      <c r="IT201" s="159"/>
      <c r="IU201" s="159"/>
      <c r="IV201" s="159"/>
    </row>
    <row r="202" spans="2:256" s="172" customFormat="1" ht="12.75"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HA202" s="159"/>
      <c r="HB202" s="159"/>
      <c r="HC202" s="159"/>
      <c r="HD202" s="159"/>
      <c r="HE202" s="159"/>
      <c r="HF202" s="159"/>
      <c r="HG202" s="159"/>
      <c r="HH202" s="159"/>
      <c r="HI202" s="159"/>
      <c r="HJ202" s="159"/>
      <c r="HK202" s="159"/>
      <c r="HL202" s="159"/>
      <c r="HM202" s="159"/>
      <c r="HN202" s="159"/>
      <c r="HO202" s="159"/>
      <c r="HP202" s="159"/>
      <c r="HQ202" s="159"/>
      <c r="HR202" s="159"/>
      <c r="HS202" s="159"/>
      <c r="HT202" s="159"/>
      <c r="HU202" s="159"/>
      <c r="HV202" s="159"/>
      <c r="HW202" s="159"/>
      <c r="HX202" s="159"/>
      <c r="HY202" s="159"/>
      <c r="HZ202" s="159"/>
      <c r="IA202" s="159"/>
      <c r="IB202" s="159"/>
      <c r="IC202" s="159"/>
      <c r="ID202" s="159"/>
      <c r="IE202" s="159"/>
      <c r="IF202" s="159"/>
      <c r="IG202" s="159"/>
      <c r="IH202" s="601"/>
      <c r="II202" s="601"/>
      <c r="IJ202" s="601"/>
      <c r="IK202" s="601"/>
      <c r="IL202" s="601"/>
      <c r="IM202" s="601"/>
      <c r="IN202" s="601"/>
      <c r="IO202" s="601"/>
      <c r="IP202" s="601"/>
      <c r="IQ202" s="601"/>
      <c r="IR202" s="601"/>
      <c r="IS202" s="601"/>
      <c r="IT202" s="159"/>
      <c r="IU202" s="159"/>
      <c r="IV202" s="159"/>
    </row>
    <row r="203" spans="2:256" s="172" customFormat="1" ht="12.75"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HA203" s="159"/>
      <c r="HB203" s="159"/>
      <c r="HC203" s="159"/>
      <c r="HD203" s="159"/>
      <c r="HE203" s="159"/>
      <c r="HF203" s="159"/>
      <c r="HG203" s="159"/>
      <c r="HH203" s="159"/>
      <c r="HI203" s="159"/>
      <c r="HJ203" s="159"/>
      <c r="HK203" s="159"/>
      <c r="HL203" s="159"/>
      <c r="HM203" s="159"/>
      <c r="HN203" s="159"/>
      <c r="HO203" s="159"/>
      <c r="HP203" s="159"/>
      <c r="HQ203" s="159"/>
      <c r="HR203" s="159"/>
      <c r="HS203" s="159"/>
      <c r="HT203" s="159"/>
      <c r="HU203" s="159"/>
      <c r="HV203" s="159"/>
      <c r="HW203" s="159"/>
      <c r="HX203" s="159"/>
      <c r="HY203" s="159"/>
      <c r="HZ203" s="159"/>
      <c r="IA203" s="159"/>
      <c r="IB203" s="159"/>
      <c r="IC203" s="159"/>
      <c r="ID203" s="159"/>
      <c r="IE203" s="159"/>
      <c r="IF203" s="159"/>
      <c r="IG203" s="159"/>
      <c r="IH203" s="601"/>
      <c r="II203" s="601"/>
      <c r="IJ203" s="601"/>
      <c r="IK203" s="601"/>
      <c r="IL203" s="601"/>
      <c r="IM203" s="601"/>
      <c r="IN203" s="601"/>
      <c r="IO203" s="601"/>
      <c r="IP203" s="601"/>
      <c r="IQ203" s="601"/>
      <c r="IR203" s="601"/>
      <c r="IS203" s="601"/>
      <c r="IT203" s="159"/>
      <c r="IU203" s="159"/>
      <c r="IV203" s="159"/>
    </row>
    <row r="204" spans="2:256" s="172" customFormat="1" ht="12.75"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HA204" s="159"/>
      <c r="HB204" s="159"/>
      <c r="HC204" s="159"/>
      <c r="HD204" s="159"/>
      <c r="HE204" s="159"/>
      <c r="HF204" s="159"/>
      <c r="HG204" s="159"/>
      <c r="HH204" s="159"/>
      <c r="HI204" s="159"/>
      <c r="HJ204" s="159"/>
      <c r="HK204" s="159"/>
      <c r="HL204" s="159"/>
      <c r="HM204" s="159"/>
      <c r="HN204" s="159"/>
      <c r="HO204" s="159"/>
      <c r="HP204" s="159"/>
      <c r="HQ204" s="159"/>
      <c r="HR204" s="159"/>
      <c r="HS204" s="159"/>
      <c r="HT204" s="159"/>
      <c r="HU204" s="159"/>
      <c r="HV204" s="159"/>
      <c r="HW204" s="159"/>
      <c r="HX204" s="159"/>
      <c r="HY204" s="159"/>
      <c r="HZ204" s="159"/>
      <c r="IA204" s="159"/>
      <c r="IB204" s="159"/>
      <c r="IC204" s="159"/>
      <c r="ID204" s="159"/>
      <c r="IE204" s="159"/>
      <c r="IF204" s="159"/>
      <c r="IG204" s="159"/>
      <c r="IH204" s="601"/>
      <c r="II204" s="601"/>
      <c r="IJ204" s="601"/>
      <c r="IK204" s="601"/>
      <c r="IL204" s="601"/>
      <c r="IM204" s="601"/>
      <c r="IN204" s="601"/>
      <c r="IO204" s="601"/>
      <c r="IP204" s="601"/>
      <c r="IQ204" s="601"/>
      <c r="IR204" s="601"/>
      <c r="IS204" s="601"/>
      <c r="IT204" s="159"/>
      <c r="IU204" s="159"/>
      <c r="IV204" s="159"/>
    </row>
    <row r="205" spans="2:256" s="172" customFormat="1" ht="12.75"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HA205" s="159"/>
      <c r="HB205" s="159"/>
      <c r="HC205" s="159"/>
      <c r="HD205" s="159"/>
      <c r="HE205" s="159"/>
      <c r="HF205" s="159"/>
      <c r="HG205" s="159"/>
      <c r="HH205" s="159"/>
      <c r="HI205" s="159"/>
      <c r="HJ205" s="159"/>
      <c r="HK205" s="159"/>
      <c r="HL205" s="159"/>
      <c r="HM205" s="159"/>
      <c r="HN205" s="159"/>
      <c r="HO205" s="159"/>
      <c r="HP205" s="159"/>
      <c r="HQ205" s="159"/>
      <c r="HR205" s="159"/>
      <c r="HS205" s="159"/>
      <c r="HT205" s="159"/>
      <c r="HU205" s="159"/>
      <c r="HV205" s="159"/>
      <c r="HW205" s="159"/>
      <c r="HX205" s="159"/>
      <c r="HY205" s="159"/>
      <c r="HZ205" s="159"/>
      <c r="IA205" s="159"/>
      <c r="IB205" s="159"/>
      <c r="IC205" s="159"/>
      <c r="ID205" s="159"/>
      <c r="IE205" s="159"/>
      <c r="IF205" s="159"/>
      <c r="IG205" s="159"/>
      <c r="IH205" s="601"/>
      <c r="II205" s="601"/>
      <c r="IJ205" s="601"/>
      <c r="IK205" s="601"/>
      <c r="IL205" s="601"/>
      <c r="IM205" s="601"/>
      <c r="IN205" s="601"/>
      <c r="IO205" s="601"/>
      <c r="IP205" s="601"/>
      <c r="IQ205" s="601"/>
      <c r="IR205" s="601"/>
      <c r="IS205" s="601"/>
      <c r="IT205" s="159"/>
      <c r="IU205" s="159"/>
      <c r="IV205" s="159"/>
    </row>
    <row r="206" spans="2:256" s="172" customFormat="1" ht="12.75"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HA206" s="159"/>
      <c r="HB206" s="159"/>
      <c r="HC206" s="159"/>
      <c r="HD206" s="159"/>
      <c r="HE206" s="159"/>
      <c r="HF206" s="159"/>
      <c r="HG206" s="159"/>
      <c r="HH206" s="159"/>
      <c r="HI206" s="159"/>
      <c r="HJ206" s="159"/>
      <c r="HK206" s="159"/>
      <c r="HL206" s="159"/>
      <c r="HM206" s="159"/>
      <c r="HN206" s="159"/>
      <c r="HO206" s="159"/>
      <c r="HP206" s="159"/>
      <c r="HQ206" s="159"/>
      <c r="HR206" s="159"/>
      <c r="HS206" s="159"/>
      <c r="HT206" s="159"/>
      <c r="HU206" s="159"/>
      <c r="HV206" s="159"/>
      <c r="HW206" s="159"/>
      <c r="HX206" s="159"/>
      <c r="HY206" s="159"/>
      <c r="HZ206" s="159"/>
      <c r="IA206" s="159"/>
      <c r="IB206" s="159"/>
      <c r="IC206" s="159"/>
      <c r="ID206" s="159"/>
      <c r="IE206" s="159"/>
      <c r="IF206" s="159"/>
      <c r="IG206" s="159"/>
      <c r="IH206" s="601"/>
      <c r="II206" s="601"/>
      <c r="IJ206" s="601"/>
      <c r="IK206" s="601"/>
      <c r="IL206" s="601"/>
      <c r="IM206" s="601"/>
      <c r="IN206" s="601"/>
      <c r="IO206" s="601"/>
      <c r="IP206" s="601"/>
      <c r="IQ206" s="601"/>
      <c r="IR206" s="601"/>
      <c r="IS206" s="601"/>
      <c r="IT206" s="159"/>
      <c r="IU206" s="159"/>
      <c r="IV206" s="159"/>
    </row>
    <row r="207" spans="2:256" s="172" customFormat="1" ht="12.75"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HA207" s="159"/>
      <c r="HB207" s="159"/>
      <c r="HC207" s="159"/>
      <c r="HD207" s="159"/>
      <c r="HE207" s="159"/>
      <c r="HF207" s="159"/>
      <c r="HG207" s="159"/>
      <c r="HH207" s="159"/>
      <c r="HI207" s="159"/>
      <c r="HJ207" s="159"/>
      <c r="HK207" s="159"/>
      <c r="HL207" s="159"/>
      <c r="HM207" s="159"/>
      <c r="HN207" s="159"/>
      <c r="HO207" s="159"/>
      <c r="HP207" s="159"/>
      <c r="HQ207" s="159"/>
      <c r="HR207" s="159"/>
      <c r="HS207" s="159"/>
      <c r="HT207" s="159"/>
      <c r="HU207" s="159"/>
      <c r="HV207" s="159"/>
      <c r="HW207" s="159"/>
      <c r="HX207" s="159"/>
      <c r="HY207" s="159"/>
      <c r="HZ207" s="159"/>
      <c r="IA207" s="159"/>
      <c r="IB207" s="159"/>
      <c r="IC207" s="159"/>
      <c r="ID207" s="159"/>
      <c r="IE207" s="159"/>
      <c r="IF207" s="159"/>
      <c r="IG207" s="159"/>
      <c r="IH207" s="601"/>
      <c r="II207" s="601"/>
      <c r="IJ207" s="601"/>
      <c r="IK207" s="601"/>
      <c r="IL207" s="601"/>
      <c r="IM207" s="601"/>
      <c r="IN207" s="601"/>
      <c r="IO207" s="601"/>
      <c r="IP207" s="601"/>
      <c r="IQ207" s="601"/>
      <c r="IR207" s="601"/>
      <c r="IS207" s="601"/>
      <c r="IT207" s="159"/>
      <c r="IU207" s="159"/>
      <c r="IV207" s="159"/>
    </row>
    <row r="208" spans="2:256" s="172" customFormat="1" ht="12.75"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HA208" s="159"/>
      <c r="HB208" s="159"/>
      <c r="HC208" s="159"/>
      <c r="HD208" s="159"/>
      <c r="HE208" s="159"/>
      <c r="HF208" s="159"/>
      <c r="HG208" s="159"/>
      <c r="HH208" s="159"/>
      <c r="HI208" s="159"/>
      <c r="HJ208" s="159"/>
      <c r="HK208" s="159"/>
      <c r="HL208" s="159"/>
      <c r="HM208" s="159"/>
      <c r="HN208" s="159"/>
      <c r="HO208" s="159"/>
      <c r="HP208" s="159"/>
      <c r="HQ208" s="159"/>
      <c r="HR208" s="159"/>
      <c r="HS208" s="159"/>
      <c r="HT208" s="159"/>
      <c r="HU208" s="159"/>
      <c r="HV208" s="159"/>
      <c r="HW208" s="159"/>
      <c r="HX208" s="159"/>
      <c r="HY208" s="159"/>
      <c r="HZ208" s="159"/>
      <c r="IA208" s="159"/>
      <c r="IB208" s="159"/>
      <c r="IC208" s="159"/>
      <c r="ID208" s="159"/>
      <c r="IE208" s="159"/>
      <c r="IF208" s="159"/>
      <c r="IG208" s="159"/>
      <c r="IH208" s="601"/>
      <c r="II208" s="601"/>
      <c r="IJ208" s="601"/>
      <c r="IK208" s="601"/>
      <c r="IL208" s="601"/>
      <c r="IM208" s="601"/>
      <c r="IN208" s="601"/>
      <c r="IO208" s="601"/>
      <c r="IP208" s="601"/>
      <c r="IQ208" s="601"/>
      <c r="IR208" s="601"/>
      <c r="IS208" s="601"/>
      <c r="IT208" s="159"/>
      <c r="IU208" s="159"/>
      <c r="IV208" s="159"/>
    </row>
    <row r="209" spans="2:256" s="172" customFormat="1" ht="12.75"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HA209" s="159"/>
      <c r="HB209" s="159"/>
      <c r="HC209" s="159"/>
      <c r="HD209" s="159"/>
      <c r="HE209" s="159"/>
      <c r="HF209" s="159"/>
      <c r="HG209" s="159"/>
      <c r="HH209" s="159"/>
      <c r="HI209" s="159"/>
      <c r="HJ209" s="159"/>
      <c r="HK209" s="159"/>
      <c r="HL209" s="159"/>
      <c r="HM209" s="159"/>
      <c r="HN209" s="159"/>
      <c r="HO209" s="159"/>
      <c r="HP209" s="159"/>
      <c r="HQ209" s="159"/>
      <c r="HR209" s="159"/>
      <c r="HS209" s="159"/>
      <c r="HT209" s="159"/>
      <c r="HU209" s="159"/>
      <c r="HV209" s="159"/>
      <c r="HW209" s="159"/>
      <c r="HX209" s="159"/>
      <c r="HY209" s="159"/>
      <c r="HZ209" s="159"/>
      <c r="IA209" s="159"/>
      <c r="IB209" s="159"/>
      <c r="IC209" s="159"/>
      <c r="ID209" s="159"/>
      <c r="IE209" s="159"/>
      <c r="IF209" s="159"/>
      <c r="IG209" s="159"/>
      <c r="IH209" s="601"/>
      <c r="II209" s="601"/>
      <c r="IJ209" s="601"/>
      <c r="IK209" s="601"/>
      <c r="IL209" s="601"/>
      <c r="IM209" s="601"/>
      <c r="IN209" s="601"/>
      <c r="IO209" s="601"/>
      <c r="IP209" s="601"/>
      <c r="IQ209" s="601"/>
      <c r="IR209" s="601"/>
      <c r="IS209" s="601"/>
      <c r="IT209" s="159"/>
      <c r="IU209" s="159"/>
      <c r="IV209" s="159"/>
    </row>
    <row r="210" spans="2:256" s="172" customFormat="1" ht="12.75"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HA210" s="159"/>
      <c r="HB210" s="159"/>
      <c r="HC210" s="159"/>
      <c r="HD210" s="159"/>
      <c r="HE210" s="159"/>
      <c r="HF210" s="159"/>
      <c r="HG210" s="159"/>
      <c r="HH210" s="159"/>
      <c r="HI210" s="159"/>
      <c r="HJ210" s="159"/>
      <c r="HK210" s="159"/>
      <c r="HL210" s="159"/>
      <c r="HM210" s="159"/>
      <c r="HN210" s="159"/>
      <c r="HO210" s="159"/>
      <c r="HP210" s="159"/>
      <c r="HQ210" s="159"/>
      <c r="HR210" s="159"/>
      <c r="HS210" s="159"/>
      <c r="HT210" s="159"/>
      <c r="HU210" s="159"/>
      <c r="HV210" s="159"/>
      <c r="HW210" s="159"/>
      <c r="HX210" s="159"/>
      <c r="HY210" s="159"/>
      <c r="HZ210" s="159"/>
      <c r="IA210" s="159"/>
      <c r="IB210" s="159"/>
      <c r="IC210" s="159"/>
      <c r="ID210" s="159"/>
      <c r="IE210" s="159"/>
      <c r="IF210" s="159"/>
      <c r="IG210" s="159"/>
      <c r="IH210" s="602"/>
      <c r="II210" s="602"/>
      <c r="IJ210" s="602"/>
      <c r="IK210" s="602"/>
      <c r="IL210" s="602"/>
      <c r="IM210" s="602"/>
      <c r="IN210" s="602"/>
      <c r="IO210" s="602"/>
      <c r="IP210" s="602"/>
      <c r="IQ210" s="602"/>
      <c r="IR210" s="602"/>
      <c r="IS210" s="602"/>
      <c r="IT210" s="159"/>
      <c r="IU210" s="159"/>
      <c r="IV210" s="159"/>
    </row>
    <row r="211" spans="2:256" s="172" customFormat="1" ht="12.75"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HA211" s="159"/>
      <c r="HB211" s="159"/>
      <c r="HC211" s="159"/>
      <c r="HD211" s="159"/>
      <c r="HE211" s="159"/>
      <c r="HF211" s="159"/>
      <c r="HG211" s="159"/>
      <c r="HH211" s="159"/>
      <c r="HI211" s="159"/>
      <c r="HJ211" s="159"/>
      <c r="HK211" s="159"/>
      <c r="HL211" s="159"/>
      <c r="HM211" s="159"/>
      <c r="HN211" s="159"/>
      <c r="HO211" s="159"/>
      <c r="HP211" s="159"/>
      <c r="HQ211" s="159"/>
      <c r="HR211" s="159"/>
      <c r="HS211" s="159"/>
      <c r="HT211" s="159"/>
      <c r="HU211" s="159"/>
      <c r="HV211" s="159"/>
      <c r="HW211" s="159"/>
      <c r="HX211" s="159"/>
      <c r="HY211" s="159"/>
      <c r="HZ211" s="159"/>
      <c r="IA211" s="159"/>
      <c r="IB211" s="159"/>
      <c r="IC211" s="159"/>
      <c r="ID211" s="159"/>
      <c r="IE211" s="159"/>
      <c r="IF211" s="159"/>
      <c r="IG211" s="159"/>
      <c r="IH211" s="602"/>
      <c r="II211" s="602"/>
      <c r="IJ211" s="602"/>
      <c r="IK211" s="602"/>
      <c r="IL211" s="602"/>
      <c r="IM211" s="602"/>
      <c r="IN211" s="602"/>
      <c r="IO211" s="602"/>
      <c r="IP211" s="602"/>
      <c r="IQ211" s="602"/>
      <c r="IR211" s="602"/>
      <c r="IS211" s="602"/>
      <c r="IT211" s="159"/>
      <c r="IU211" s="159"/>
      <c r="IV211" s="159"/>
    </row>
    <row r="212" spans="2:256" s="172" customFormat="1" ht="12.75"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HA212" s="159"/>
      <c r="HB212" s="159"/>
      <c r="HC212" s="159"/>
      <c r="HD212" s="159"/>
      <c r="HE212" s="159"/>
      <c r="HF212" s="159"/>
      <c r="HG212" s="159"/>
      <c r="HH212" s="159"/>
      <c r="HI212" s="159"/>
      <c r="HJ212" s="159"/>
      <c r="HK212" s="159"/>
      <c r="HL212" s="159"/>
      <c r="HM212" s="159"/>
      <c r="HN212" s="159"/>
      <c r="HO212" s="159"/>
      <c r="HP212" s="159"/>
      <c r="HQ212" s="159"/>
      <c r="HR212" s="159"/>
      <c r="HS212" s="159"/>
      <c r="HT212" s="159"/>
      <c r="HU212" s="159"/>
      <c r="HV212" s="159"/>
      <c r="HW212" s="159"/>
      <c r="HX212" s="159"/>
      <c r="HY212" s="159"/>
      <c r="HZ212" s="159"/>
      <c r="IA212" s="159"/>
      <c r="IB212" s="159"/>
      <c r="IC212" s="159"/>
      <c r="ID212" s="159"/>
      <c r="IE212" s="159"/>
      <c r="IF212" s="159"/>
      <c r="IG212" s="159"/>
      <c r="IH212" s="602"/>
      <c r="II212" s="602"/>
      <c r="IJ212" s="602"/>
      <c r="IK212" s="602"/>
      <c r="IL212" s="602"/>
      <c r="IM212" s="602"/>
      <c r="IN212" s="602"/>
      <c r="IO212" s="602"/>
      <c r="IP212" s="602"/>
      <c r="IQ212" s="602"/>
      <c r="IR212" s="602"/>
      <c r="IS212" s="602"/>
      <c r="IT212" s="159"/>
      <c r="IU212" s="159"/>
      <c r="IV212" s="159"/>
    </row>
    <row r="213" spans="2:256" s="172" customFormat="1" ht="12.75"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HA213" s="159"/>
      <c r="HB213" s="159"/>
      <c r="HC213" s="159"/>
      <c r="HD213" s="159"/>
      <c r="HE213" s="159"/>
      <c r="HF213" s="159"/>
      <c r="HG213" s="159"/>
      <c r="HH213" s="159"/>
      <c r="HI213" s="159"/>
      <c r="HJ213" s="159"/>
      <c r="HK213" s="159"/>
      <c r="HL213" s="159"/>
      <c r="HM213" s="159"/>
      <c r="HN213" s="159"/>
      <c r="HO213" s="159"/>
      <c r="HP213" s="159"/>
      <c r="HQ213" s="159"/>
      <c r="HR213" s="159"/>
      <c r="HS213" s="159"/>
      <c r="HT213" s="159"/>
      <c r="HU213" s="159"/>
      <c r="HV213" s="159"/>
      <c r="HW213" s="159"/>
      <c r="HX213" s="159"/>
      <c r="HY213" s="159"/>
      <c r="HZ213" s="159"/>
      <c r="IA213" s="159"/>
      <c r="IB213" s="159"/>
      <c r="IC213" s="159"/>
      <c r="ID213" s="159"/>
      <c r="IE213" s="159"/>
      <c r="IF213" s="159"/>
      <c r="IG213" s="159"/>
      <c r="IH213" s="602"/>
      <c r="II213" s="602"/>
      <c r="IJ213" s="602"/>
      <c r="IK213" s="602"/>
      <c r="IL213" s="602"/>
      <c r="IM213" s="602"/>
      <c r="IN213" s="602"/>
      <c r="IO213" s="602"/>
      <c r="IP213" s="602"/>
      <c r="IQ213" s="602"/>
      <c r="IR213" s="602"/>
      <c r="IS213" s="602"/>
      <c r="IT213" s="159"/>
      <c r="IU213" s="159"/>
      <c r="IV213" s="159"/>
    </row>
    <row r="214" spans="2:256" s="172" customFormat="1" ht="12.75"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HA214" s="159"/>
      <c r="HB214" s="159"/>
      <c r="HC214" s="159"/>
      <c r="HD214" s="159"/>
      <c r="HE214" s="159"/>
      <c r="HF214" s="159"/>
      <c r="HG214" s="159"/>
      <c r="HH214" s="159"/>
      <c r="HI214" s="159"/>
      <c r="HJ214" s="159"/>
      <c r="HK214" s="159"/>
      <c r="HL214" s="159"/>
      <c r="HM214" s="159"/>
      <c r="HN214" s="159"/>
      <c r="HO214" s="159"/>
      <c r="HP214" s="159"/>
      <c r="HQ214" s="159"/>
      <c r="HR214" s="159"/>
      <c r="HS214" s="159"/>
      <c r="HT214" s="159"/>
      <c r="HU214" s="159"/>
      <c r="HV214" s="159"/>
      <c r="HW214" s="159"/>
      <c r="HX214" s="159"/>
      <c r="HY214" s="159"/>
      <c r="HZ214" s="159"/>
      <c r="IA214" s="159"/>
      <c r="IB214" s="159"/>
      <c r="IC214" s="159"/>
      <c r="ID214" s="159"/>
      <c r="IE214" s="159"/>
      <c r="IF214" s="159"/>
      <c r="IG214" s="159"/>
      <c r="IH214" s="602"/>
      <c r="II214" s="602"/>
      <c r="IJ214" s="602"/>
      <c r="IK214" s="602"/>
      <c r="IL214" s="602"/>
      <c r="IM214" s="602"/>
      <c r="IN214" s="602"/>
      <c r="IO214" s="602"/>
      <c r="IP214" s="602"/>
      <c r="IQ214" s="602"/>
      <c r="IR214" s="602"/>
      <c r="IS214" s="602"/>
      <c r="IT214" s="159"/>
      <c r="IU214" s="159"/>
      <c r="IV214" s="159"/>
    </row>
    <row r="215" spans="2:256" s="172" customFormat="1" ht="12.75"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HA215" s="159"/>
      <c r="HB215" s="159"/>
      <c r="HC215" s="159"/>
      <c r="HD215" s="159"/>
      <c r="HE215" s="159"/>
      <c r="HF215" s="159"/>
      <c r="HG215" s="159"/>
      <c r="HH215" s="159"/>
      <c r="HI215" s="159"/>
      <c r="HJ215" s="159"/>
      <c r="HK215" s="159"/>
      <c r="HL215" s="159"/>
      <c r="HM215" s="159"/>
      <c r="HN215" s="159"/>
      <c r="HO215" s="159"/>
      <c r="HP215" s="159"/>
      <c r="HQ215" s="159"/>
      <c r="HR215" s="159"/>
      <c r="HS215" s="159"/>
      <c r="HT215" s="159"/>
      <c r="HU215" s="159"/>
      <c r="HV215" s="159"/>
      <c r="HW215" s="159"/>
      <c r="HX215" s="159"/>
      <c r="HY215" s="159"/>
      <c r="HZ215" s="159"/>
      <c r="IA215" s="159"/>
      <c r="IB215" s="159"/>
      <c r="IC215" s="159"/>
      <c r="ID215" s="159"/>
      <c r="IE215" s="159"/>
      <c r="IF215" s="159"/>
      <c r="IG215" s="159"/>
      <c r="IH215" s="602"/>
      <c r="II215" s="602"/>
      <c r="IJ215" s="602"/>
      <c r="IK215" s="602"/>
      <c r="IL215" s="602"/>
      <c r="IM215" s="602"/>
      <c r="IN215" s="602"/>
      <c r="IO215" s="602"/>
      <c r="IP215" s="602"/>
      <c r="IQ215" s="602"/>
      <c r="IR215" s="602"/>
      <c r="IS215" s="602"/>
      <c r="IT215" s="159"/>
      <c r="IU215" s="159"/>
      <c r="IV215" s="159"/>
    </row>
    <row r="216" spans="2:256" s="172" customFormat="1" ht="12.75"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HA216" s="159"/>
      <c r="HB216" s="159"/>
      <c r="HC216" s="159"/>
      <c r="HD216" s="159"/>
      <c r="HE216" s="159"/>
      <c r="HF216" s="159"/>
      <c r="HG216" s="159"/>
      <c r="HH216" s="159"/>
      <c r="HI216" s="159"/>
      <c r="HJ216" s="159"/>
      <c r="HK216" s="159"/>
      <c r="HL216" s="159"/>
      <c r="HM216" s="159"/>
      <c r="HN216" s="159"/>
      <c r="HO216" s="159"/>
      <c r="HP216" s="159"/>
      <c r="HQ216" s="159"/>
      <c r="HR216" s="159"/>
      <c r="HS216" s="159"/>
      <c r="HT216" s="159"/>
      <c r="HU216" s="159"/>
      <c r="HV216" s="159"/>
      <c r="HW216" s="159"/>
      <c r="HX216" s="159"/>
      <c r="HY216" s="159"/>
      <c r="HZ216" s="159"/>
      <c r="IA216" s="159"/>
      <c r="IB216" s="159"/>
      <c r="IC216" s="159"/>
      <c r="ID216" s="159"/>
      <c r="IE216" s="159"/>
      <c r="IF216" s="159"/>
      <c r="IG216" s="159"/>
      <c r="IH216" s="602"/>
      <c r="II216" s="602"/>
      <c r="IJ216" s="602"/>
      <c r="IK216" s="602"/>
      <c r="IL216" s="602"/>
      <c r="IM216" s="602"/>
      <c r="IN216" s="602"/>
      <c r="IO216" s="602"/>
      <c r="IP216" s="602"/>
      <c r="IQ216" s="602"/>
      <c r="IR216" s="602"/>
      <c r="IS216" s="602"/>
      <c r="IT216" s="159"/>
      <c r="IU216" s="159"/>
      <c r="IV216" s="159"/>
    </row>
    <row r="217" spans="2:256" s="172" customFormat="1" ht="12.75"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HA217" s="159"/>
      <c r="HB217" s="159"/>
      <c r="HC217" s="159"/>
      <c r="HD217" s="159"/>
      <c r="HE217" s="159"/>
      <c r="HF217" s="159"/>
      <c r="HG217" s="159"/>
      <c r="HH217" s="159"/>
      <c r="HI217" s="159"/>
      <c r="HJ217" s="159"/>
      <c r="HK217" s="159"/>
      <c r="HL217" s="159"/>
      <c r="HM217" s="159"/>
      <c r="HN217" s="159"/>
      <c r="HO217" s="159"/>
      <c r="HP217" s="159"/>
      <c r="HQ217" s="159"/>
      <c r="HR217" s="159"/>
      <c r="HS217" s="159"/>
      <c r="HT217" s="159"/>
      <c r="HU217" s="159"/>
      <c r="HV217" s="159"/>
      <c r="HW217" s="159"/>
      <c r="HX217" s="159"/>
      <c r="HY217" s="159"/>
      <c r="HZ217" s="159"/>
      <c r="IA217" s="159"/>
      <c r="IB217" s="159"/>
      <c r="IC217" s="159"/>
      <c r="ID217" s="159"/>
      <c r="IE217" s="159"/>
      <c r="IF217" s="159"/>
      <c r="IG217" s="159"/>
      <c r="IH217" s="602"/>
      <c r="II217" s="602"/>
      <c r="IJ217" s="602"/>
      <c r="IK217" s="602"/>
      <c r="IL217" s="602"/>
      <c r="IM217" s="602"/>
      <c r="IN217" s="602"/>
      <c r="IO217" s="602"/>
      <c r="IP217" s="602"/>
      <c r="IQ217" s="602"/>
      <c r="IR217" s="602"/>
      <c r="IS217" s="602"/>
      <c r="IT217" s="159"/>
      <c r="IU217" s="159"/>
      <c r="IV217" s="159"/>
    </row>
    <row r="218" spans="2:256" s="172" customFormat="1" ht="12.75"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HA218" s="159"/>
      <c r="HB218" s="159"/>
      <c r="HC218" s="159"/>
      <c r="HD218" s="159"/>
      <c r="HE218" s="159"/>
      <c r="HF218" s="159"/>
      <c r="HG218" s="159"/>
      <c r="HH218" s="159"/>
      <c r="HI218" s="159"/>
      <c r="HJ218" s="159"/>
      <c r="HK218" s="159"/>
      <c r="HL218" s="159"/>
      <c r="HM218" s="159"/>
      <c r="HN218" s="159"/>
      <c r="HO218" s="159"/>
      <c r="HP218" s="159"/>
      <c r="HQ218" s="159"/>
      <c r="HR218" s="159"/>
      <c r="HS218" s="159"/>
      <c r="HT218" s="159"/>
      <c r="HU218" s="159"/>
      <c r="HV218" s="159"/>
      <c r="HW218" s="159"/>
      <c r="HX218" s="159"/>
      <c r="HY218" s="159"/>
      <c r="HZ218" s="159"/>
      <c r="IA218" s="159"/>
      <c r="IB218" s="159"/>
      <c r="IC218" s="159"/>
      <c r="ID218" s="159"/>
      <c r="IE218" s="159"/>
      <c r="IF218" s="159"/>
      <c r="IG218" s="159"/>
      <c r="IH218" s="602"/>
      <c r="II218" s="602"/>
      <c r="IJ218" s="602"/>
      <c r="IK218" s="602"/>
      <c r="IL218" s="602"/>
      <c r="IM218" s="602"/>
      <c r="IN218" s="602"/>
      <c r="IO218" s="602"/>
      <c r="IP218" s="602"/>
      <c r="IQ218" s="602"/>
      <c r="IR218" s="602"/>
      <c r="IS218" s="602"/>
      <c r="IT218" s="159"/>
      <c r="IU218" s="159"/>
      <c r="IV218" s="159"/>
    </row>
    <row r="219" spans="2:256" s="172" customFormat="1" ht="12.75"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HA219" s="159"/>
      <c r="HB219" s="159"/>
      <c r="HC219" s="159"/>
      <c r="HD219" s="159"/>
      <c r="HE219" s="159"/>
      <c r="HF219" s="159"/>
      <c r="HG219" s="159"/>
      <c r="HH219" s="159"/>
      <c r="HI219" s="159"/>
      <c r="HJ219" s="159"/>
      <c r="HK219" s="159"/>
      <c r="HL219" s="159"/>
      <c r="HM219" s="159"/>
      <c r="HN219" s="159"/>
      <c r="HO219" s="159"/>
      <c r="HP219" s="159"/>
      <c r="HQ219" s="159"/>
      <c r="HR219" s="159"/>
      <c r="HS219" s="159"/>
      <c r="HT219" s="159"/>
      <c r="HU219" s="159"/>
      <c r="HV219" s="159"/>
      <c r="HW219" s="159"/>
      <c r="HX219" s="159"/>
      <c r="HY219" s="159"/>
      <c r="HZ219" s="159"/>
      <c r="IA219" s="159"/>
      <c r="IB219" s="159"/>
      <c r="IC219" s="159"/>
      <c r="ID219" s="159"/>
      <c r="IE219" s="159"/>
      <c r="IF219" s="159"/>
      <c r="IG219" s="159"/>
      <c r="IH219" s="602"/>
      <c r="II219" s="602"/>
      <c r="IJ219" s="602"/>
      <c r="IK219" s="602"/>
      <c r="IL219" s="602"/>
      <c r="IM219" s="602"/>
      <c r="IN219" s="602"/>
      <c r="IO219" s="602"/>
      <c r="IP219" s="602"/>
      <c r="IQ219" s="602"/>
      <c r="IR219" s="602"/>
      <c r="IS219" s="602"/>
      <c r="IT219" s="159"/>
      <c r="IU219" s="159"/>
      <c r="IV219" s="159"/>
    </row>
    <row r="220" spans="2:256" s="172" customFormat="1" ht="12.75"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HA220" s="159"/>
      <c r="HB220" s="159"/>
      <c r="HC220" s="159"/>
      <c r="HD220" s="159"/>
      <c r="HE220" s="159"/>
      <c r="HF220" s="159"/>
      <c r="HG220" s="159"/>
      <c r="HH220" s="159"/>
      <c r="HI220" s="159"/>
      <c r="HJ220" s="159"/>
      <c r="HK220" s="159"/>
      <c r="HL220" s="159"/>
      <c r="HM220" s="159"/>
      <c r="HN220" s="159"/>
      <c r="HO220" s="159"/>
      <c r="HP220" s="159"/>
      <c r="HQ220" s="159"/>
      <c r="HR220" s="159"/>
      <c r="HS220" s="159"/>
      <c r="HT220" s="159"/>
      <c r="HU220" s="159"/>
      <c r="HV220" s="159"/>
      <c r="HW220" s="159"/>
      <c r="HX220" s="159"/>
      <c r="HY220" s="159"/>
      <c r="HZ220" s="159"/>
      <c r="IA220" s="159"/>
      <c r="IB220" s="159"/>
      <c r="IC220" s="159"/>
      <c r="ID220" s="159"/>
      <c r="IE220" s="159"/>
      <c r="IF220" s="159"/>
      <c r="IG220" s="159"/>
      <c r="IH220" s="602"/>
      <c r="II220" s="602"/>
      <c r="IJ220" s="602"/>
      <c r="IK220" s="602"/>
      <c r="IL220" s="602"/>
      <c r="IM220" s="602"/>
      <c r="IN220" s="602"/>
      <c r="IO220" s="602"/>
      <c r="IP220" s="602"/>
      <c r="IQ220" s="602"/>
      <c r="IR220" s="602"/>
      <c r="IS220" s="602"/>
      <c r="IT220" s="159"/>
      <c r="IU220" s="159"/>
      <c r="IV220" s="159"/>
    </row>
    <row r="221" spans="2:256" s="172" customFormat="1" ht="12.75"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HA221" s="159"/>
      <c r="HB221" s="159"/>
      <c r="HC221" s="159"/>
      <c r="HD221" s="159"/>
      <c r="HE221" s="159"/>
      <c r="HF221" s="159"/>
      <c r="HG221" s="159"/>
      <c r="HH221" s="159"/>
      <c r="HI221" s="159"/>
      <c r="HJ221" s="159"/>
      <c r="HK221" s="159"/>
      <c r="HL221" s="159"/>
      <c r="HM221" s="159"/>
      <c r="HN221" s="159"/>
      <c r="HO221" s="159"/>
      <c r="HP221" s="159"/>
      <c r="HQ221" s="159"/>
      <c r="HR221" s="159"/>
      <c r="HS221" s="159"/>
      <c r="HT221" s="159"/>
      <c r="HU221" s="159"/>
      <c r="HV221" s="159"/>
      <c r="HW221" s="159"/>
      <c r="HX221" s="159"/>
      <c r="HY221" s="159"/>
      <c r="HZ221" s="159"/>
      <c r="IA221" s="159"/>
      <c r="IB221" s="159"/>
      <c r="IC221" s="159"/>
      <c r="ID221" s="159"/>
      <c r="IE221" s="159"/>
      <c r="IF221" s="159"/>
      <c r="IG221" s="159"/>
      <c r="IH221" s="602"/>
      <c r="II221" s="602"/>
      <c r="IJ221" s="602"/>
      <c r="IK221" s="602"/>
      <c r="IL221" s="602"/>
      <c r="IM221" s="602"/>
      <c r="IN221" s="602"/>
      <c r="IO221" s="602"/>
      <c r="IP221" s="602"/>
      <c r="IQ221" s="602"/>
      <c r="IR221" s="602"/>
      <c r="IS221" s="602"/>
      <c r="IT221" s="159"/>
      <c r="IU221" s="159"/>
      <c r="IV221" s="159"/>
    </row>
    <row r="222" spans="2:256" s="172" customFormat="1" ht="12.75"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HA222" s="159"/>
      <c r="HB222" s="159"/>
      <c r="HC222" s="159"/>
      <c r="HD222" s="159"/>
      <c r="HE222" s="159"/>
      <c r="HF222" s="159"/>
      <c r="HG222" s="159"/>
      <c r="HH222" s="159"/>
      <c r="HI222" s="159"/>
      <c r="HJ222" s="159"/>
      <c r="HK222" s="159"/>
      <c r="HL222" s="159"/>
      <c r="HM222" s="159"/>
      <c r="HN222" s="159"/>
      <c r="HO222" s="159"/>
      <c r="HP222" s="159"/>
      <c r="HQ222" s="159"/>
      <c r="HR222" s="159"/>
      <c r="HS222" s="159"/>
      <c r="HT222" s="159"/>
      <c r="HU222" s="159"/>
      <c r="HV222" s="159"/>
      <c r="HW222" s="159"/>
      <c r="HX222" s="159"/>
      <c r="HY222" s="159"/>
      <c r="HZ222" s="159"/>
      <c r="IA222" s="159"/>
      <c r="IB222" s="159"/>
      <c r="IC222" s="159"/>
      <c r="ID222" s="159"/>
      <c r="IE222" s="159"/>
      <c r="IF222" s="159"/>
      <c r="IG222" s="159"/>
      <c r="IH222" s="602"/>
      <c r="II222" s="602"/>
      <c r="IJ222" s="602"/>
      <c r="IK222" s="602"/>
      <c r="IL222" s="602"/>
      <c r="IM222" s="602"/>
      <c r="IN222" s="602"/>
      <c r="IO222" s="602"/>
      <c r="IP222" s="602"/>
      <c r="IQ222" s="602"/>
      <c r="IR222" s="602"/>
      <c r="IS222" s="602"/>
      <c r="IT222" s="159"/>
      <c r="IU222" s="159"/>
      <c r="IV222" s="159"/>
    </row>
    <row r="223" spans="2:256" s="172" customFormat="1" ht="12.75"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HA223" s="159"/>
      <c r="HB223" s="159"/>
      <c r="HC223" s="159"/>
      <c r="HD223" s="159"/>
      <c r="HE223" s="159"/>
      <c r="HF223" s="159"/>
      <c r="HG223" s="159"/>
      <c r="HH223" s="159"/>
      <c r="HI223" s="159"/>
      <c r="HJ223" s="159"/>
      <c r="HK223" s="159"/>
      <c r="HL223" s="159"/>
      <c r="HM223" s="159"/>
      <c r="HN223" s="159"/>
      <c r="HO223" s="159"/>
      <c r="HP223" s="159"/>
      <c r="HQ223" s="159"/>
      <c r="HR223" s="159"/>
      <c r="HS223" s="159"/>
      <c r="HT223" s="159"/>
      <c r="HU223" s="159"/>
      <c r="HV223" s="159"/>
      <c r="HW223" s="159"/>
      <c r="HX223" s="159"/>
      <c r="HY223" s="159"/>
      <c r="HZ223" s="159"/>
      <c r="IA223" s="159"/>
      <c r="IB223" s="159"/>
      <c r="IC223" s="159"/>
      <c r="ID223" s="159"/>
      <c r="IE223" s="159"/>
      <c r="IF223" s="159"/>
      <c r="IG223" s="159"/>
      <c r="IH223" s="602"/>
      <c r="II223" s="602"/>
      <c r="IJ223" s="602"/>
      <c r="IK223" s="602"/>
      <c r="IL223" s="602"/>
      <c r="IM223" s="602"/>
      <c r="IN223" s="602"/>
      <c r="IO223" s="602"/>
      <c r="IP223" s="602"/>
      <c r="IQ223" s="602"/>
      <c r="IR223" s="602"/>
      <c r="IS223" s="602"/>
      <c r="IT223" s="159"/>
      <c r="IU223" s="159"/>
      <c r="IV223" s="159"/>
    </row>
    <row r="224" spans="2:256" s="172" customFormat="1" ht="12.75"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HA224" s="159"/>
      <c r="HB224" s="159"/>
      <c r="HC224" s="159"/>
      <c r="HD224" s="159"/>
      <c r="HE224" s="159"/>
      <c r="HF224" s="159"/>
      <c r="HG224" s="159"/>
      <c r="HH224" s="159"/>
      <c r="HI224" s="159"/>
      <c r="HJ224" s="159"/>
      <c r="HK224" s="159"/>
      <c r="HL224" s="159"/>
      <c r="HM224" s="159"/>
      <c r="HN224" s="159"/>
      <c r="HO224" s="159"/>
      <c r="HP224" s="159"/>
      <c r="HQ224" s="159"/>
      <c r="HR224" s="159"/>
      <c r="HS224" s="159"/>
      <c r="HT224" s="159"/>
      <c r="HU224" s="159"/>
      <c r="HV224" s="159"/>
      <c r="HW224" s="159"/>
      <c r="HX224" s="159"/>
      <c r="HY224" s="159"/>
      <c r="HZ224" s="159"/>
      <c r="IA224" s="159"/>
      <c r="IB224" s="159"/>
      <c r="IC224" s="159"/>
      <c r="ID224" s="159"/>
      <c r="IE224" s="159"/>
      <c r="IF224" s="159"/>
      <c r="IG224" s="159"/>
      <c r="IH224" s="602"/>
      <c r="II224" s="602"/>
      <c r="IJ224" s="602"/>
      <c r="IK224" s="602"/>
      <c r="IL224" s="602"/>
      <c r="IM224" s="602"/>
      <c r="IN224" s="602"/>
      <c r="IO224" s="602"/>
      <c r="IP224" s="602"/>
      <c r="IQ224" s="602"/>
      <c r="IR224" s="602"/>
      <c r="IS224" s="602"/>
      <c r="IT224" s="159"/>
      <c r="IU224" s="159"/>
      <c r="IV224" s="159"/>
    </row>
    <row r="225" spans="2:256" s="172" customFormat="1" ht="12.75"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HA225" s="159"/>
      <c r="HB225" s="159"/>
      <c r="HC225" s="159"/>
      <c r="HD225" s="159"/>
      <c r="HE225" s="159"/>
      <c r="HF225" s="159"/>
      <c r="HG225" s="159"/>
      <c r="HH225" s="159"/>
      <c r="HI225" s="159"/>
      <c r="HJ225" s="159"/>
      <c r="HK225" s="159"/>
      <c r="HL225" s="159"/>
      <c r="HM225" s="159"/>
      <c r="HN225" s="159"/>
      <c r="HO225" s="159"/>
      <c r="HP225" s="159"/>
      <c r="HQ225" s="159"/>
      <c r="HR225" s="159"/>
      <c r="HS225" s="159"/>
      <c r="HT225" s="159"/>
      <c r="HU225" s="159"/>
      <c r="HV225" s="159"/>
      <c r="HW225" s="159"/>
      <c r="HX225" s="159"/>
      <c r="HY225" s="159"/>
      <c r="HZ225" s="159"/>
      <c r="IA225" s="159"/>
      <c r="IB225" s="159"/>
      <c r="IC225" s="159"/>
      <c r="ID225" s="159"/>
      <c r="IE225" s="159"/>
      <c r="IF225" s="159"/>
      <c r="IG225" s="159"/>
      <c r="IH225" s="602"/>
      <c r="II225" s="602"/>
      <c r="IJ225" s="602"/>
      <c r="IK225" s="602"/>
      <c r="IL225" s="602"/>
      <c r="IM225" s="602"/>
      <c r="IN225" s="602"/>
      <c r="IO225" s="602"/>
      <c r="IP225" s="602"/>
      <c r="IQ225" s="602"/>
      <c r="IR225" s="602"/>
      <c r="IS225" s="602"/>
      <c r="IT225" s="159"/>
      <c r="IU225" s="159"/>
      <c r="IV225" s="159"/>
    </row>
    <row r="226" spans="2:256" s="172" customFormat="1" ht="12.75"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HA226" s="159"/>
      <c r="HB226" s="159"/>
      <c r="HC226" s="159"/>
      <c r="HD226" s="159"/>
      <c r="HE226" s="159"/>
      <c r="HF226" s="159"/>
      <c r="HG226" s="159"/>
      <c r="HH226" s="159"/>
      <c r="HI226" s="159"/>
      <c r="HJ226" s="159"/>
      <c r="HK226" s="159"/>
      <c r="HL226" s="159"/>
      <c r="HM226" s="159"/>
      <c r="HN226" s="159"/>
      <c r="HO226" s="159"/>
      <c r="HP226" s="159"/>
      <c r="HQ226" s="159"/>
      <c r="HR226" s="159"/>
      <c r="HS226" s="159"/>
      <c r="HT226" s="159"/>
      <c r="HU226" s="159"/>
      <c r="HV226" s="159"/>
      <c r="HW226" s="159"/>
      <c r="HX226" s="159"/>
      <c r="HY226" s="159"/>
      <c r="HZ226" s="159"/>
      <c r="IA226" s="159"/>
      <c r="IB226" s="159"/>
      <c r="IC226" s="159"/>
      <c r="ID226" s="159"/>
      <c r="IE226" s="159"/>
      <c r="IF226" s="159"/>
      <c r="IG226" s="159"/>
      <c r="IH226" s="602"/>
      <c r="II226" s="602"/>
      <c r="IJ226" s="602"/>
      <c r="IK226" s="602"/>
      <c r="IL226" s="602"/>
      <c r="IM226" s="602"/>
      <c r="IN226" s="602"/>
      <c r="IO226" s="602"/>
      <c r="IP226" s="602"/>
      <c r="IQ226" s="602"/>
      <c r="IR226" s="602"/>
      <c r="IS226" s="602"/>
      <c r="IT226" s="159"/>
      <c r="IU226" s="159"/>
      <c r="IV226" s="159"/>
    </row>
    <row r="227" spans="2:256" s="172" customFormat="1" ht="12.75"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HA227" s="159"/>
      <c r="HB227" s="159"/>
      <c r="HC227" s="159"/>
      <c r="HD227" s="159"/>
      <c r="HE227" s="159"/>
      <c r="HF227" s="159"/>
      <c r="HG227" s="159"/>
      <c r="HH227" s="159"/>
      <c r="HI227" s="159"/>
      <c r="HJ227" s="159"/>
      <c r="HK227" s="159"/>
      <c r="HL227" s="159"/>
      <c r="HM227" s="159"/>
      <c r="HN227" s="159"/>
      <c r="HO227" s="159"/>
      <c r="HP227" s="159"/>
      <c r="HQ227" s="159"/>
      <c r="HR227" s="159"/>
      <c r="HS227" s="159"/>
      <c r="HT227" s="159"/>
      <c r="HU227" s="159"/>
      <c r="HV227" s="159"/>
      <c r="HW227" s="159"/>
      <c r="HX227" s="159"/>
      <c r="HY227" s="159"/>
      <c r="HZ227" s="159"/>
      <c r="IA227" s="159"/>
      <c r="IB227" s="159"/>
      <c r="IC227" s="159"/>
      <c r="ID227" s="159"/>
      <c r="IE227" s="159"/>
      <c r="IF227" s="159"/>
      <c r="IG227" s="159"/>
      <c r="IH227" s="602"/>
      <c r="II227" s="602"/>
      <c r="IJ227" s="602"/>
      <c r="IK227" s="602"/>
      <c r="IL227" s="602"/>
      <c r="IM227" s="602"/>
      <c r="IN227" s="602"/>
      <c r="IO227" s="602"/>
      <c r="IP227" s="602"/>
      <c r="IQ227" s="602"/>
      <c r="IR227" s="602"/>
      <c r="IS227" s="602"/>
      <c r="IT227" s="159"/>
      <c r="IU227" s="159"/>
      <c r="IV227" s="159"/>
    </row>
    <row r="228" spans="2:256" s="172" customFormat="1" ht="12.75"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HA228" s="159"/>
      <c r="HB228" s="159"/>
      <c r="HC228" s="159"/>
      <c r="HD228" s="159"/>
      <c r="HE228" s="159"/>
      <c r="HF228" s="159"/>
      <c r="HG228" s="159"/>
      <c r="HH228" s="159"/>
      <c r="HI228" s="159"/>
      <c r="HJ228" s="159"/>
      <c r="HK228" s="159"/>
      <c r="HL228" s="159"/>
      <c r="HM228" s="159"/>
      <c r="HN228" s="159"/>
      <c r="HO228" s="159"/>
      <c r="HP228" s="159"/>
      <c r="HQ228" s="159"/>
      <c r="HR228" s="159"/>
      <c r="HS228" s="159"/>
      <c r="HT228" s="159"/>
      <c r="HU228" s="159"/>
      <c r="HV228" s="159"/>
      <c r="HW228" s="159"/>
      <c r="HX228" s="159"/>
      <c r="HY228" s="159"/>
      <c r="HZ228" s="159"/>
      <c r="IA228" s="159"/>
      <c r="IB228" s="159"/>
      <c r="IC228" s="159"/>
      <c r="ID228" s="159"/>
      <c r="IE228" s="159"/>
      <c r="IF228" s="159"/>
      <c r="IG228" s="159"/>
      <c r="IH228" s="602"/>
      <c r="II228" s="602"/>
      <c r="IJ228" s="602"/>
      <c r="IK228" s="602"/>
      <c r="IL228" s="602"/>
      <c r="IM228" s="602"/>
      <c r="IN228" s="602"/>
      <c r="IO228" s="602"/>
      <c r="IP228" s="602"/>
      <c r="IQ228" s="602"/>
      <c r="IR228" s="602"/>
      <c r="IS228" s="602"/>
      <c r="IT228" s="159"/>
      <c r="IU228" s="159"/>
      <c r="IV228" s="159"/>
    </row>
    <row r="229" spans="2:256" s="172" customFormat="1" ht="12.75"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HA229" s="159"/>
      <c r="HB229" s="159"/>
      <c r="HC229" s="159"/>
      <c r="HD229" s="159"/>
      <c r="HE229" s="159"/>
      <c r="HF229" s="159"/>
      <c r="HG229" s="159"/>
      <c r="HH229" s="159"/>
      <c r="HI229" s="159"/>
      <c r="HJ229" s="159"/>
      <c r="HK229" s="159"/>
      <c r="HL229" s="159"/>
      <c r="HM229" s="159"/>
      <c r="HN229" s="159"/>
      <c r="HO229" s="159"/>
      <c r="HP229" s="159"/>
      <c r="HQ229" s="159"/>
      <c r="HR229" s="159"/>
      <c r="HS229" s="159"/>
      <c r="HT229" s="159"/>
      <c r="HU229" s="159"/>
      <c r="HV229" s="159"/>
      <c r="HW229" s="159"/>
      <c r="HX229" s="159"/>
      <c r="HY229" s="159"/>
      <c r="HZ229" s="159"/>
      <c r="IA229" s="159"/>
      <c r="IB229" s="159"/>
      <c r="IC229" s="159"/>
      <c r="ID229" s="159"/>
      <c r="IE229" s="159"/>
      <c r="IF229" s="159"/>
      <c r="IG229" s="159"/>
      <c r="IH229" s="602"/>
      <c r="II229" s="602"/>
      <c r="IJ229" s="602"/>
      <c r="IK229" s="602"/>
      <c r="IL229" s="602"/>
      <c r="IM229" s="602"/>
      <c r="IN229" s="602"/>
      <c r="IO229" s="602"/>
      <c r="IP229" s="602"/>
      <c r="IQ229" s="602"/>
      <c r="IR229" s="602"/>
      <c r="IS229" s="602"/>
      <c r="IT229" s="159"/>
      <c r="IU229" s="159"/>
      <c r="IV229" s="159"/>
    </row>
    <row r="230" spans="2:256" s="172" customFormat="1" ht="12.75"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HA230" s="159"/>
      <c r="HB230" s="159"/>
      <c r="HC230" s="159"/>
      <c r="HD230" s="159"/>
      <c r="HE230" s="159"/>
      <c r="HF230" s="159"/>
      <c r="HG230" s="159"/>
      <c r="HH230" s="159"/>
      <c r="HI230" s="159"/>
      <c r="HJ230" s="159"/>
      <c r="HK230" s="159"/>
      <c r="HL230" s="159"/>
      <c r="HM230" s="159"/>
      <c r="HN230" s="159"/>
      <c r="HO230" s="159"/>
      <c r="HP230" s="159"/>
      <c r="HQ230" s="159"/>
      <c r="HR230" s="159"/>
      <c r="HS230" s="159"/>
      <c r="HT230" s="159"/>
      <c r="HU230" s="159"/>
      <c r="HV230" s="159"/>
      <c r="HW230" s="159"/>
      <c r="HX230" s="159"/>
      <c r="HY230" s="159"/>
      <c r="HZ230" s="159"/>
      <c r="IA230" s="159"/>
      <c r="IB230" s="159"/>
      <c r="IC230" s="159"/>
      <c r="ID230" s="159"/>
      <c r="IE230" s="159"/>
      <c r="IF230" s="159"/>
      <c r="IG230" s="159"/>
      <c r="IH230" s="602"/>
      <c r="II230" s="602"/>
      <c r="IJ230" s="602"/>
      <c r="IK230" s="602"/>
      <c r="IL230" s="602"/>
      <c r="IM230" s="602"/>
      <c r="IN230" s="602"/>
      <c r="IO230" s="602"/>
      <c r="IP230" s="602"/>
      <c r="IQ230" s="602"/>
      <c r="IR230" s="602"/>
      <c r="IS230" s="602"/>
      <c r="IT230" s="159"/>
      <c r="IU230" s="159"/>
      <c r="IV230" s="159"/>
    </row>
    <row r="231" spans="2:256" s="172" customFormat="1" ht="12.75"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HA231" s="159"/>
      <c r="HB231" s="159"/>
      <c r="HC231" s="159"/>
      <c r="HD231" s="159"/>
      <c r="HE231" s="159"/>
      <c r="HF231" s="159"/>
      <c r="HG231" s="159"/>
      <c r="HH231" s="159"/>
      <c r="HI231" s="159"/>
      <c r="HJ231" s="159"/>
      <c r="HK231" s="159"/>
      <c r="HL231" s="159"/>
      <c r="HM231" s="159"/>
      <c r="HN231" s="159"/>
      <c r="HO231" s="159"/>
      <c r="HP231" s="159"/>
      <c r="HQ231" s="159"/>
      <c r="HR231" s="159"/>
      <c r="HS231" s="159"/>
      <c r="HT231" s="159"/>
      <c r="HU231" s="159"/>
      <c r="HV231" s="159"/>
      <c r="HW231" s="159"/>
      <c r="HX231" s="159"/>
      <c r="HY231" s="159"/>
      <c r="HZ231" s="159"/>
      <c r="IA231" s="159"/>
      <c r="IB231" s="159"/>
      <c r="IC231" s="159"/>
      <c r="ID231" s="159"/>
      <c r="IE231" s="159"/>
      <c r="IF231" s="159"/>
      <c r="IG231" s="159"/>
      <c r="IH231" s="602"/>
      <c r="II231" s="602"/>
      <c r="IJ231" s="602"/>
      <c r="IK231" s="602"/>
      <c r="IL231" s="602"/>
      <c r="IM231" s="602"/>
      <c r="IN231" s="602"/>
      <c r="IO231" s="602"/>
      <c r="IP231" s="602"/>
      <c r="IQ231" s="602"/>
      <c r="IR231" s="602"/>
      <c r="IS231" s="602"/>
      <c r="IT231" s="159"/>
      <c r="IU231" s="159"/>
      <c r="IV231" s="159"/>
    </row>
    <row r="232" spans="2:256" s="172" customFormat="1" ht="12.75"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HA232" s="159"/>
      <c r="HB232" s="159"/>
      <c r="HC232" s="159"/>
      <c r="HD232" s="159"/>
      <c r="HE232" s="159"/>
      <c r="HF232" s="159"/>
      <c r="HG232" s="159"/>
      <c r="HH232" s="159"/>
      <c r="HI232" s="159"/>
      <c r="HJ232" s="159"/>
      <c r="HK232" s="159"/>
      <c r="HL232" s="159"/>
      <c r="HM232" s="159"/>
      <c r="HN232" s="159"/>
      <c r="HO232" s="159"/>
      <c r="HP232" s="159"/>
      <c r="HQ232" s="159"/>
      <c r="HR232" s="159"/>
      <c r="HS232" s="159"/>
      <c r="HT232" s="159"/>
      <c r="HU232" s="159"/>
      <c r="HV232" s="159"/>
      <c r="HW232" s="159"/>
      <c r="HX232" s="159"/>
      <c r="HY232" s="159"/>
      <c r="HZ232" s="159"/>
      <c r="IA232" s="159"/>
      <c r="IB232" s="159"/>
      <c r="IC232" s="159"/>
      <c r="ID232" s="159"/>
      <c r="IE232" s="159"/>
      <c r="IF232" s="159"/>
      <c r="IG232" s="159"/>
      <c r="IH232" s="602"/>
      <c r="II232" s="602"/>
      <c r="IJ232" s="602"/>
      <c r="IK232" s="602"/>
      <c r="IL232" s="602"/>
      <c r="IM232" s="602"/>
      <c r="IN232" s="602"/>
      <c r="IO232" s="602"/>
      <c r="IP232" s="602"/>
      <c r="IQ232" s="602"/>
      <c r="IR232" s="602"/>
      <c r="IS232" s="602"/>
      <c r="IT232" s="159"/>
      <c r="IU232" s="159"/>
      <c r="IV232" s="159"/>
    </row>
    <row r="233" spans="2:256" s="172" customFormat="1" ht="12.75"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HA233" s="159"/>
      <c r="HB233" s="159"/>
      <c r="HC233" s="159"/>
      <c r="HD233" s="159"/>
      <c r="HE233" s="159"/>
      <c r="HF233" s="159"/>
      <c r="HG233" s="159"/>
      <c r="HH233" s="159"/>
      <c r="HI233" s="159"/>
      <c r="HJ233" s="159"/>
      <c r="HK233" s="159"/>
      <c r="HL233" s="159"/>
      <c r="HM233" s="159"/>
      <c r="HN233" s="159"/>
      <c r="HO233" s="159"/>
      <c r="HP233" s="159"/>
      <c r="HQ233" s="159"/>
      <c r="HR233" s="159"/>
      <c r="HS233" s="159"/>
      <c r="HT233" s="159"/>
      <c r="HU233" s="159"/>
      <c r="HV233" s="159"/>
      <c r="HW233" s="159"/>
      <c r="HX233" s="159"/>
      <c r="HY233" s="159"/>
      <c r="HZ233" s="159"/>
      <c r="IA233" s="159"/>
      <c r="IB233" s="159"/>
      <c r="IC233" s="159"/>
      <c r="ID233" s="159"/>
      <c r="IE233" s="159"/>
      <c r="IF233" s="159"/>
      <c r="IG233" s="159"/>
      <c r="IH233" s="602"/>
      <c r="II233" s="602"/>
      <c r="IJ233" s="602"/>
      <c r="IK233" s="602"/>
      <c r="IL233" s="602"/>
      <c r="IM233" s="602"/>
      <c r="IN233" s="602"/>
      <c r="IO233" s="602"/>
      <c r="IP233" s="602"/>
      <c r="IQ233" s="602"/>
      <c r="IR233" s="602"/>
      <c r="IS233" s="602"/>
      <c r="IT233" s="159"/>
      <c r="IU233" s="159"/>
      <c r="IV233" s="159"/>
    </row>
    <row r="234" spans="2:256" s="172" customFormat="1" ht="12.75"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HA234" s="159"/>
      <c r="HB234" s="159"/>
      <c r="HC234" s="159"/>
      <c r="HD234" s="159"/>
      <c r="HE234" s="159"/>
      <c r="HF234" s="159"/>
      <c r="HG234" s="159"/>
      <c r="HH234" s="159"/>
      <c r="HI234" s="159"/>
      <c r="HJ234" s="159"/>
      <c r="HK234" s="159"/>
      <c r="HL234" s="159"/>
      <c r="HM234" s="159"/>
      <c r="HN234" s="159"/>
      <c r="HO234" s="159"/>
      <c r="HP234" s="159"/>
      <c r="HQ234" s="159"/>
      <c r="HR234" s="159"/>
      <c r="HS234" s="159"/>
      <c r="HT234" s="159"/>
      <c r="HU234" s="159"/>
      <c r="HV234" s="159"/>
      <c r="HW234" s="159"/>
      <c r="HX234" s="159"/>
      <c r="HY234" s="159"/>
      <c r="HZ234" s="159"/>
      <c r="IA234" s="159"/>
      <c r="IB234" s="159"/>
      <c r="IC234" s="159"/>
      <c r="ID234" s="159"/>
      <c r="IE234" s="159"/>
      <c r="IF234" s="159"/>
      <c r="IG234" s="159"/>
      <c r="IH234" s="602"/>
      <c r="II234" s="602"/>
      <c r="IJ234" s="602"/>
      <c r="IK234" s="602"/>
      <c r="IL234" s="602"/>
      <c r="IM234" s="602"/>
      <c r="IN234" s="602"/>
      <c r="IO234" s="602"/>
      <c r="IP234" s="602"/>
      <c r="IQ234" s="602"/>
      <c r="IR234" s="602"/>
      <c r="IS234" s="602"/>
      <c r="IT234" s="159"/>
      <c r="IU234" s="159"/>
      <c r="IV234" s="159"/>
    </row>
    <row r="235" spans="2:256" s="172" customFormat="1" ht="12.75"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HA235" s="159"/>
      <c r="HB235" s="159"/>
      <c r="HC235" s="159"/>
      <c r="HD235" s="159"/>
      <c r="HE235" s="159"/>
      <c r="HF235" s="159"/>
      <c r="HG235" s="159"/>
      <c r="HH235" s="159"/>
      <c r="HI235" s="159"/>
      <c r="HJ235" s="159"/>
      <c r="HK235" s="159"/>
      <c r="HL235" s="159"/>
      <c r="HM235" s="159"/>
      <c r="HN235" s="159"/>
      <c r="HO235" s="159"/>
      <c r="HP235" s="159"/>
      <c r="HQ235" s="159"/>
      <c r="HR235" s="159"/>
      <c r="HS235" s="159"/>
      <c r="HT235" s="159"/>
      <c r="HU235" s="159"/>
      <c r="HV235" s="159"/>
      <c r="HW235" s="159"/>
      <c r="HX235" s="159"/>
      <c r="HY235" s="159"/>
      <c r="HZ235" s="159"/>
      <c r="IA235" s="159"/>
      <c r="IB235" s="159"/>
      <c r="IC235" s="159"/>
      <c r="ID235" s="159"/>
      <c r="IE235" s="159"/>
      <c r="IF235" s="159"/>
      <c r="IG235" s="159"/>
      <c r="IH235" s="602"/>
      <c r="II235" s="602"/>
      <c r="IJ235" s="602"/>
      <c r="IK235" s="602"/>
      <c r="IL235" s="602"/>
      <c r="IM235" s="602"/>
      <c r="IN235" s="602"/>
      <c r="IO235" s="602"/>
      <c r="IP235" s="602"/>
      <c r="IQ235" s="602"/>
      <c r="IR235" s="602"/>
      <c r="IS235" s="602"/>
      <c r="IT235" s="159"/>
      <c r="IU235" s="159"/>
      <c r="IV235" s="159"/>
    </row>
    <row r="236" spans="2:256" s="172" customFormat="1" ht="12.75"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HA236" s="159"/>
      <c r="HB236" s="159"/>
      <c r="HC236" s="159"/>
      <c r="HD236" s="159"/>
      <c r="HE236" s="159"/>
      <c r="HF236" s="159"/>
      <c r="HG236" s="159"/>
      <c r="HH236" s="159"/>
      <c r="HI236" s="159"/>
      <c r="HJ236" s="159"/>
      <c r="HK236" s="159"/>
      <c r="HL236" s="159"/>
      <c r="HM236" s="159"/>
      <c r="HN236" s="159"/>
      <c r="HO236" s="159"/>
      <c r="HP236" s="159"/>
      <c r="HQ236" s="159"/>
      <c r="HR236" s="159"/>
      <c r="HS236" s="159"/>
      <c r="HT236" s="159"/>
      <c r="HU236" s="159"/>
      <c r="HV236" s="159"/>
      <c r="HW236" s="159"/>
      <c r="HX236" s="159"/>
      <c r="HY236" s="159"/>
      <c r="HZ236" s="159"/>
      <c r="IA236" s="159"/>
      <c r="IB236" s="159"/>
      <c r="IC236" s="159"/>
      <c r="ID236" s="159"/>
      <c r="IE236" s="159"/>
      <c r="IF236" s="159"/>
      <c r="IG236" s="159"/>
      <c r="IH236" s="602"/>
      <c r="II236" s="602"/>
      <c r="IJ236" s="602"/>
      <c r="IK236" s="602"/>
      <c r="IL236" s="602"/>
      <c r="IM236" s="602"/>
      <c r="IN236" s="602"/>
      <c r="IO236" s="602"/>
      <c r="IP236" s="602"/>
      <c r="IQ236" s="602"/>
      <c r="IR236" s="602"/>
      <c r="IS236" s="602"/>
      <c r="IT236" s="159"/>
      <c r="IU236" s="159"/>
      <c r="IV236" s="159"/>
    </row>
    <row r="237" spans="2:256" s="172" customFormat="1" ht="12.75"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HA237" s="159"/>
      <c r="HB237" s="159"/>
      <c r="HC237" s="159"/>
      <c r="HD237" s="159"/>
      <c r="HE237" s="159"/>
      <c r="HF237" s="159"/>
      <c r="HG237" s="159"/>
      <c r="HH237" s="159"/>
      <c r="HI237" s="159"/>
      <c r="HJ237" s="159"/>
      <c r="HK237" s="159"/>
      <c r="HL237" s="159"/>
      <c r="HM237" s="159"/>
      <c r="HN237" s="159"/>
      <c r="HO237" s="159"/>
      <c r="HP237" s="159"/>
      <c r="HQ237" s="159"/>
      <c r="HR237" s="159"/>
      <c r="HS237" s="159"/>
      <c r="HT237" s="159"/>
      <c r="HU237" s="159"/>
      <c r="HV237" s="159"/>
      <c r="HW237" s="159"/>
      <c r="HX237" s="159"/>
      <c r="HY237" s="159"/>
      <c r="HZ237" s="159"/>
      <c r="IA237" s="159"/>
      <c r="IB237" s="159"/>
      <c r="IC237" s="159"/>
      <c r="ID237" s="159"/>
      <c r="IE237" s="159"/>
      <c r="IF237" s="159"/>
      <c r="IG237" s="159"/>
      <c r="IH237" s="602"/>
      <c r="II237" s="602"/>
      <c r="IJ237" s="602"/>
      <c r="IK237" s="602"/>
      <c r="IL237" s="602"/>
      <c r="IM237" s="602"/>
      <c r="IN237" s="602"/>
      <c r="IO237" s="602"/>
      <c r="IP237" s="602"/>
      <c r="IQ237" s="602"/>
      <c r="IR237" s="602"/>
      <c r="IS237" s="602"/>
      <c r="IT237" s="159"/>
      <c r="IU237" s="159"/>
      <c r="IV237" s="159"/>
    </row>
    <row r="238" spans="2:256" s="172" customFormat="1" ht="12.75"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HA238" s="159"/>
      <c r="HB238" s="159"/>
      <c r="HC238" s="159"/>
      <c r="HD238" s="159"/>
      <c r="HE238" s="159"/>
      <c r="HF238" s="159"/>
      <c r="HG238" s="159"/>
      <c r="HH238" s="159"/>
      <c r="HI238" s="159"/>
      <c r="HJ238" s="159"/>
      <c r="HK238" s="159"/>
      <c r="HL238" s="159"/>
      <c r="HM238" s="159"/>
      <c r="HN238" s="159"/>
      <c r="HO238" s="159"/>
      <c r="HP238" s="159"/>
      <c r="HQ238" s="159"/>
      <c r="HR238" s="159"/>
      <c r="HS238" s="159"/>
      <c r="HT238" s="159"/>
      <c r="HU238" s="159"/>
      <c r="HV238" s="159"/>
      <c r="HW238" s="159"/>
      <c r="HX238" s="159"/>
      <c r="HY238" s="159"/>
      <c r="HZ238" s="159"/>
      <c r="IA238" s="159"/>
      <c r="IB238" s="159"/>
      <c r="IC238" s="159"/>
      <c r="ID238" s="159"/>
      <c r="IE238" s="159"/>
      <c r="IF238" s="159"/>
      <c r="IG238" s="159"/>
      <c r="IH238" s="602"/>
      <c r="II238" s="602"/>
      <c r="IJ238" s="602"/>
      <c r="IK238" s="602"/>
      <c r="IL238" s="602"/>
      <c r="IM238" s="602"/>
      <c r="IN238" s="602"/>
      <c r="IO238" s="602"/>
      <c r="IP238" s="602"/>
      <c r="IQ238" s="602"/>
      <c r="IR238" s="602"/>
      <c r="IS238" s="602"/>
      <c r="IT238" s="159"/>
      <c r="IU238" s="159"/>
      <c r="IV238" s="159"/>
    </row>
    <row r="239" spans="2:256" s="172" customFormat="1" ht="12.75"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HA239" s="159"/>
      <c r="HB239" s="159"/>
      <c r="HC239" s="159"/>
      <c r="HD239" s="159"/>
      <c r="HE239" s="159"/>
      <c r="HF239" s="159"/>
      <c r="HG239" s="159"/>
      <c r="HH239" s="159"/>
      <c r="HI239" s="159"/>
      <c r="HJ239" s="159"/>
      <c r="HK239" s="159"/>
      <c r="HL239" s="159"/>
      <c r="HM239" s="159"/>
      <c r="HN239" s="159"/>
      <c r="HO239" s="159"/>
      <c r="HP239" s="159"/>
      <c r="HQ239" s="159"/>
      <c r="HR239" s="159"/>
      <c r="HS239" s="159"/>
      <c r="HT239" s="159"/>
      <c r="HU239" s="159"/>
      <c r="HV239" s="159"/>
      <c r="HW239" s="159"/>
      <c r="HX239" s="159"/>
      <c r="HY239" s="159"/>
      <c r="HZ239" s="159"/>
      <c r="IA239" s="159"/>
      <c r="IB239" s="159"/>
      <c r="IC239" s="159"/>
      <c r="ID239" s="159"/>
      <c r="IE239" s="159"/>
      <c r="IF239" s="159"/>
      <c r="IG239" s="159"/>
      <c r="IH239" s="602"/>
      <c r="II239" s="602"/>
      <c r="IJ239" s="602"/>
      <c r="IK239" s="602"/>
      <c r="IL239" s="602"/>
      <c r="IM239" s="602"/>
      <c r="IN239" s="602"/>
      <c r="IO239" s="602"/>
      <c r="IP239" s="602"/>
      <c r="IQ239" s="602"/>
      <c r="IR239" s="602"/>
      <c r="IS239" s="602"/>
      <c r="IT239" s="159"/>
      <c r="IU239" s="159"/>
      <c r="IV239" s="159"/>
    </row>
    <row r="240" spans="2:256" s="172" customFormat="1" ht="12.75"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HA240" s="159"/>
      <c r="HB240" s="159"/>
      <c r="HC240" s="159"/>
      <c r="HD240" s="159"/>
      <c r="HE240" s="159"/>
      <c r="HF240" s="159"/>
      <c r="HG240" s="159"/>
      <c r="HH240" s="159"/>
      <c r="HI240" s="159"/>
      <c r="HJ240" s="159"/>
      <c r="HK240" s="159"/>
      <c r="HL240" s="159"/>
      <c r="HM240" s="159"/>
      <c r="HN240" s="159"/>
      <c r="HO240" s="159"/>
      <c r="HP240" s="159"/>
      <c r="HQ240" s="159"/>
      <c r="HR240" s="159"/>
      <c r="HS240" s="159"/>
      <c r="HT240" s="159"/>
      <c r="HU240" s="159"/>
      <c r="HV240" s="159"/>
      <c r="HW240" s="159"/>
      <c r="HX240" s="159"/>
      <c r="HY240" s="159"/>
      <c r="HZ240" s="159"/>
      <c r="IA240" s="159"/>
      <c r="IB240" s="159"/>
      <c r="IC240" s="159"/>
      <c r="ID240" s="159"/>
      <c r="IE240" s="159"/>
      <c r="IF240" s="159"/>
      <c r="IG240" s="159"/>
      <c r="IH240" s="602"/>
      <c r="II240" s="602"/>
      <c r="IJ240" s="602"/>
      <c r="IK240" s="602"/>
      <c r="IL240" s="602"/>
      <c r="IM240" s="602"/>
      <c r="IN240" s="602"/>
      <c r="IO240" s="602"/>
      <c r="IP240" s="602"/>
      <c r="IQ240" s="602"/>
      <c r="IR240" s="602"/>
      <c r="IS240" s="602"/>
      <c r="IT240" s="159"/>
      <c r="IU240" s="159"/>
      <c r="IV240" s="159"/>
    </row>
    <row r="241" spans="2:256" s="172" customFormat="1" ht="12.75"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HA241" s="159"/>
      <c r="HB241" s="159"/>
      <c r="HC241" s="159"/>
      <c r="HD241" s="159"/>
      <c r="HE241" s="159"/>
      <c r="HF241" s="159"/>
      <c r="HG241" s="159"/>
      <c r="HH241" s="159"/>
      <c r="HI241" s="159"/>
      <c r="HJ241" s="159"/>
      <c r="HK241" s="159"/>
      <c r="HL241" s="159"/>
      <c r="HM241" s="159"/>
      <c r="HN241" s="159"/>
      <c r="HO241" s="159"/>
      <c r="HP241" s="159"/>
      <c r="HQ241" s="159"/>
      <c r="HR241" s="159"/>
      <c r="HS241" s="159"/>
      <c r="HT241" s="159"/>
      <c r="HU241" s="159"/>
      <c r="HV241" s="159"/>
      <c r="HW241" s="159"/>
      <c r="HX241" s="159"/>
      <c r="HY241" s="159"/>
      <c r="HZ241" s="159"/>
      <c r="IA241" s="159"/>
      <c r="IB241" s="159"/>
      <c r="IC241" s="159"/>
      <c r="ID241" s="159"/>
      <c r="IE241" s="159"/>
      <c r="IF241" s="159"/>
      <c r="IG241" s="159"/>
      <c r="IH241" s="602"/>
      <c r="II241" s="602"/>
      <c r="IJ241" s="602"/>
      <c r="IK241" s="602"/>
      <c r="IL241" s="602"/>
      <c r="IM241" s="602"/>
      <c r="IN241" s="602"/>
      <c r="IO241" s="602"/>
      <c r="IP241" s="602"/>
      <c r="IQ241" s="602"/>
      <c r="IR241" s="602"/>
      <c r="IS241" s="602"/>
      <c r="IT241" s="159"/>
      <c r="IU241" s="159"/>
      <c r="IV241" s="159"/>
    </row>
    <row r="242" spans="2:256" s="172" customFormat="1" ht="12.75"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HA242" s="159"/>
      <c r="HB242" s="159"/>
      <c r="HC242" s="159"/>
      <c r="HD242" s="159"/>
      <c r="HE242" s="159"/>
      <c r="HF242" s="159"/>
      <c r="HG242" s="159"/>
      <c r="HH242" s="159"/>
      <c r="HI242" s="159"/>
      <c r="HJ242" s="159"/>
      <c r="HK242" s="159"/>
      <c r="HL242" s="159"/>
      <c r="HM242" s="159"/>
      <c r="HN242" s="159"/>
      <c r="HO242" s="159"/>
      <c r="HP242" s="159"/>
      <c r="HQ242" s="159"/>
      <c r="HR242" s="159"/>
      <c r="HS242" s="159"/>
      <c r="HT242" s="159"/>
      <c r="HU242" s="159"/>
      <c r="HV242" s="159"/>
      <c r="HW242" s="159"/>
      <c r="HX242" s="159"/>
      <c r="HY242" s="159"/>
      <c r="HZ242" s="159"/>
      <c r="IA242" s="159"/>
      <c r="IB242" s="159"/>
      <c r="IC242" s="159"/>
      <c r="ID242" s="159"/>
      <c r="IE242" s="159"/>
      <c r="IF242" s="159"/>
      <c r="IG242" s="159"/>
      <c r="IH242" s="602"/>
      <c r="II242" s="602"/>
      <c r="IJ242" s="602"/>
      <c r="IK242" s="602"/>
      <c r="IL242" s="602"/>
      <c r="IM242" s="602"/>
      <c r="IN242" s="602"/>
      <c r="IO242" s="602"/>
      <c r="IP242" s="602"/>
      <c r="IQ242" s="602"/>
      <c r="IR242" s="602"/>
      <c r="IS242" s="602"/>
      <c r="IT242" s="159"/>
      <c r="IU242" s="159"/>
      <c r="IV242" s="159"/>
    </row>
    <row r="243" spans="2:256" s="172" customFormat="1" ht="12.75"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HA243" s="159"/>
      <c r="HB243" s="159"/>
      <c r="HC243" s="159"/>
      <c r="HD243" s="159"/>
      <c r="HE243" s="159"/>
      <c r="HF243" s="159"/>
      <c r="HG243" s="159"/>
      <c r="HH243" s="159"/>
      <c r="HI243" s="159"/>
      <c r="HJ243" s="159"/>
      <c r="HK243" s="159"/>
      <c r="HL243" s="159"/>
      <c r="HM243" s="159"/>
      <c r="HN243" s="159"/>
      <c r="HO243" s="159"/>
      <c r="HP243" s="159"/>
      <c r="HQ243" s="159"/>
      <c r="HR243" s="159"/>
      <c r="HS243" s="159"/>
      <c r="HT243" s="159"/>
      <c r="HU243" s="159"/>
      <c r="HV243" s="159"/>
      <c r="HW243" s="159"/>
      <c r="HX243" s="159"/>
      <c r="HY243" s="159"/>
      <c r="HZ243" s="159"/>
      <c r="IA243" s="159"/>
      <c r="IB243" s="159"/>
      <c r="IC243" s="159"/>
      <c r="ID243" s="159"/>
      <c r="IE243" s="159"/>
      <c r="IF243" s="159"/>
      <c r="IG243" s="159"/>
      <c r="IH243" s="602"/>
      <c r="II243" s="602"/>
      <c r="IJ243" s="602"/>
      <c r="IK243" s="602"/>
      <c r="IL243" s="602"/>
      <c r="IM243" s="602"/>
      <c r="IN243" s="602"/>
      <c r="IO243" s="602"/>
      <c r="IP243" s="602"/>
      <c r="IQ243" s="602"/>
      <c r="IR243" s="602"/>
      <c r="IS243" s="602"/>
      <c r="IT243" s="159"/>
      <c r="IU243" s="159"/>
      <c r="IV243" s="159"/>
    </row>
    <row r="244" spans="2:256" s="172" customFormat="1" ht="12.75"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HA244" s="159"/>
      <c r="HB244" s="159"/>
      <c r="HC244" s="159"/>
      <c r="HD244" s="159"/>
      <c r="HE244" s="159"/>
      <c r="HF244" s="159"/>
      <c r="HG244" s="159"/>
      <c r="HH244" s="159"/>
      <c r="HI244" s="159"/>
      <c r="HJ244" s="159"/>
      <c r="HK244" s="159"/>
      <c r="HL244" s="159"/>
      <c r="HM244" s="159"/>
      <c r="HN244" s="159"/>
      <c r="HO244" s="159"/>
      <c r="HP244" s="159"/>
      <c r="HQ244" s="159"/>
      <c r="HR244" s="159"/>
      <c r="HS244" s="159"/>
      <c r="HT244" s="159"/>
      <c r="HU244" s="159"/>
      <c r="HV244" s="159"/>
      <c r="HW244" s="159"/>
      <c r="HX244" s="159"/>
      <c r="HY244" s="159"/>
      <c r="HZ244" s="159"/>
      <c r="IA244" s="159"/>
      <c r="IB244" s="159"/>
      <c r="IC244" s="159"/>
      <c r="ID244" s="159"/>
      <c r="IE244" s="159"/>
      <c r="IF244" s="159"/>
      <c r="IG244" s="159"/>
      <c r="IH244" s="602"/>
      <c r="II244" s="602"/>
      <c r="IJ244" s="602"/>
      <c r="IK244" s="602"/>
      <c r="IL244" s="602"/>
      <c r="IM244" s="602"/>
      <c r="IN244" s="602"/>
      <c r="IO244" s="602"/>
      <c r="IP244" s="602"/>
      <c r="IQ244" s="602"/>
      <c r="IR244" s="602"/>
      <c r="IS244" s="602"/>
      <c r="IT244" s="159"/>
      <c r="IU244" s="159"/>
      <c r="IV244" s="159"/>
    </row>
    <row r="245" spans="2:256" s="172" customFormat="1" ht="12.75"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HA245" s="159"/>
      <c r="HB245" s="159"/>
      <c r="HC245" s="159"/>
      <c r="HD245" s="159"/>
      <c r="HE245" s="159"/>
      <c r="HF245" s="159"/>
      <c r="HG245" s="159"/>
      <c r="HH245" s="159"/>
      <c r="HI245" s="159"/>
      <c r="HJ245" s="159"/>
      <c r="HK245" s="159"/>
      <c r="HL245" s="159"/>
      <c r="HM245" s="159"/>
      <c r="HN245" s="159"/>
      <c r="HO245" s="159"/>
      <c r="HP245" s="159"/>
      <c r="HQ245" s="159"/>
      <c r="HR245" s="159"/>
      <c r="HS245" s="159"/>
      <c r="HT245" s="159"/>
      <c r="HU245" s="159"/>
      <c r="HV245" s="159"/>
      <c r="HW245" s="159"/>
      <c r="HX245" s="159"/>
      <c r="HY245" s="159"/>
      <c r="HZ245" s="159"/>
      <c r="IA245" s="159"/>
      <c r="IB245" s="159"/>
      <c r="IC245" s="159"/>
      <c r="ID245" s="159"/>
      <c r="IE245" s="159"/>
      <c r="IF245" s="159"/>
      <c r="IG245" s="159"/>
      <c r="IH245" s="602"/>
      <c r="II245" s="602"/>
      <c r="IJ245" s="602"/>
      <c r="IK245" s="602"/>
      <c r="IL245" s="602"/>
      <c r="IM245" s="602"/>
      <c r="IN245" s="602"/>
      <c r="IO245" s="602"/>
      <c r="IP245" s="602"/>
      <c r="IQ245" s="602"/>
      <c r="IR245" s="602"/>
      <c r="IS245" s="602"/>
      <c r="IT245" s="159"/>
      <c r="IU245" s="159"/>
      <c r="IV245" s="159"/>
    </row>
    <row r="246" spans="2:256" s="172" customFormat="1" ht="12.75"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HA246" s="159"/>
      <c r="HB246" s="159"/>
      <c r="HC246" s="159"/>
      <c r="HD246" s="159"/>
      <c r="HE246" s="159"/>
      <c r="HF246" s="159"/>
      <c r="HG246" s="159"/>
      <c r="HH246" s="159"/>
      <c r="HI246" s="159"/>
      <c r="HJ246" s="159"/>
      <c r="HK246" s="159"/>
      <c r="HL246" s="159"/>
      <c r="HM246" s="159"/>
      <c r="HN246" s="159"/>
      <c r="HO246" s="159"/>
      <c r="HP246" s="159"/>
      <c r="HQ246" s="159"/>
      <c r="HR246" s="159"/>
      <c r="HS246" s="159"/>
      <c r="HT246" s="159"/>
      <c r="HU246" s="159"/>
      <c r="HV246" s="159"/>
      <c r="HW246" s="159"/>
      <c r="HX246" s="159"/>
      <c r="HY246" s="159"/>
      <c r="HZ246" s="159"/>
      <c r="IA246" s="159"/>
      <c r="IB246" s="159"/>
      <c r="IC246" s="159"/>
      <c r="ID246" s="159"/>
      <c r="IE246" s="159"/>
      <c r="IF246" s="159"/>
      <c r="IG246" s="159"/>
      <c r="IH246" s="602"/>
      <c r="II246" s="602"/>
      <c r="IJ246" s="602"/>
      <c r="IK246" s="602"/>
      <c r="IL246" s="602"/>
      <c r="IM246" s="602"/>
      <c r="IN246" s="602"/>
      <c r="IO246" s="602"/>
      <c r="IP246" s="602"/>
      <c r="IQ246" s="602"/>
      <c r="IR246" s="602"/>
      <c r="IS246" s="602"/>
      <c r="IT246" s="159"/>
      <c r="IU246" s="159"/>
      <c r="IV246" s="159"/>
    </row>
    <row r="247" spans="2:256" s="172" customFormat="1" ht="12.75"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HA247" s="159"/>
      <c r="HB247" s="159"/>
      <c r="HC247" s="159"/>
      <c r="HD247" s="159"/>
      <c r="HE247" s="159"/>
      <c r="HF247" s="159"/>
      <c r="HG247" s="159"/>
      <c r="HH247" s="159"/>
      <c r="HI247" s="159"/>
      <c r="HJ247" s="159"/>
      <c r="HK247" s="159"/>
      <c r="HL247" s="159"/>
      <c r="HM247" s="159"/>
      <c r="HN247" s="159"/>
      <c r="HO247" s="159"/>
      <c r="HP247" s="159"/>
      <c r="HQ247" s="159"/>
      <c r="HR247" s="159"/>
      <c r="HS247" s="159"/>
      <c r="HT247" s="159"/>
      <c r="HU247" s="159"/>
      <c r="HV247" s="159"/>
      <c r="HW247" s="159"/>
      <c r="HX247" s="159"/>
      <c r="HY247" s="159"/>
      <c r="HZ247" s="159"/>
      <c r="IA247" s="159"/>
      <c r="IB247" s="159"/>
      <c r="IC247" s="159"/>
      <c r="ID247" s="159"/>
      <c r="IE247" s="159"/>
      <c r="IF247" s="159"/>
      <c r="IG247" s="159"/>
      <c r="IH247" s="602"/>
      <c r="II247" s="602"/>
      <c r="IJ247" s="602"/>
      <c r="IK247" s="602"/>
      <c r="IL247" s="602"/>
      <c r="IM247" s="602"/>
      <c r="IN247" s="602"/>
      <c r="IO247" s="602"/>
      <c r="IP247" s="602"/>
      <c r="IQ247" s="602"/>
      <c r="IR247" s="602"/>
      <c r="IS247" s="602"/>
      <c r="IT247" s="159"/>
      <c r="IU247" s="159"/>
      <c r="IV247" s="159"/>
    </row>
    <row r="248" spans="2:256" s="172" customFormat="1" ht="12.75"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HA248" s="159"/>
      <c r="HB248" s="159"/>
      <c r="HC248" s="159"/>
      <c r="HD248" s="159"/>
      <c r="HE248" s="159"/>
      <c r="HF248" s="159"/>
      <c r="HG248" s="159"/>
      <c r="HH248" s="159"/>
      <c r="HI248" s="159"/>
      <c r="HJ248" s="159"/>
      <c r="HK248" s="159"/>
      <c r="HL248" s="159"/>
      <c r="HM248" s="159"/>
      <c r="HN248" s="159"/>
      <c r="HO248" s="159"/>
      <c r="HP248" s="159"/>
      <c r="HQ248" s="159"/>
      <c r="HR248" s="159"/>
      <c r="HS248" s="159"/>
      <c r="HT248" s="159"/>
      <c r="HU248" s="159"/>
      <c r="HV248" s="159"/>
      <c r="HW248" s="159"/>
      <c r="HX248" s="159"/>
      <c r="HY248" s="159"/>
      <c r="HZ248" s="159"/>
      <c r="IA248" s="159"/>
      <c r="IB248" s="159"/>
      <c r="IC248" s="159"/>
      <c r="ID248" s="159"/>
      <c r="IE248" s="159"/>
      <c r="IF248" s="159"/>
      <c r="IG248" s="159"/>
      <c r="IH248" s="602"/>
      <c r="II248" s="602"/>
      <c r="IJ248" s="602"/>
      <c r="IK248" s="602"/>
      <c r="IL248" s="602"/>
      <c r="IM248" s="602"/>
      <c r="IN248" s="602"/>
      <c r="IO248" s="602"/>
      <c r="IP248" s="602"/>
      <c r="IQ248" s="602"/>
      <c r="IR248" s="602"/>
      <c r="IS248" s="602"/>
      <c r="IT248" s="159"/>
      <c r="IU248" s="159"/>
      <c r="IV248" s="159"/>
    </row>
    <row r="249" spans="2:256" s="172" customFormat="1" ht="12.75"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HA249" s="159"/>
      <c r="HB249" s="159"/>
      <c r="HC249" s="159"/>
      <c r="HD249" s="159"/>
      <c r="HE249" s="159"/>
      <c r="HF249" s="159"/>
      <c r="HG249" s="159"/>
      <c r="HH249" s="159"/>
      <c r="HI249" s="159"/>
      <c r="HJ249" s="159"/>
      <c r="HK249" s="159"/>
      <c r="HL249" s="159"/>
      <c r="HM249" s="159"/>
      <c r="HN249" s="159"/>
      <c r="HO249" s="159"/>
      <c r="HP249" s="159"/>
      <c r="HQ249" s="159"/>
      <c r="HR249" s="159"/>
      <c r="HS249" s="159"/>
      <c r="HT249" s="159"/>
      <c r="HU249" s="159"/>
      <c r="HV249" s="159"/>
      <c r="HW249" s="159"/>
      <c r="HX249" s="159"/>
      <c r="HY249" s="159"/>
      <c r="HZ249" s="159"/>
      <c r="IA249" s="159"/>
      <c r="IB249" s="159"/>
      <c r="IC249" s="159"/>
      <c r="ID249" s="159"/>
      <c r="IE249" s="159"/>
      <c r="IF249" s="159"/>
      <c r="IG249" s="159"/>
      <c r="IH249" s="602"/>
      <c r="II249" s="602"/>
      <c r="IJ249" s="602"/>
      <c r="IK249" s="602"/>
      <c r="IL249" s="602"/>
      <c r="IM249" s="602"/>
      <c r="IN249" s="602"/>
      <c r="IO249" s="602"/>
      <c r="IP249" s="602"/>
      <c r="IQ249" s="602"/>
      <c r="IR249" s="602"/>
      <c r="IS249" s="602"/>
      <c r="IT249" s="159"/>
      <c r="IU249" s="159"/>
      <c r="IV249" s="159"/>
    </row>
    <row r="250" spans="2:256" s="172" customFormat="1" ht="12.75"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HA250" s="159"/>
      <c r="HB250" s="159"/>
      <c r="HC250" s="159"/>
      <c r="HD250" s="159"/>
      <c r="HE250" s="159"/>
      <c r="HF250" s="159"/>
      <c r="HG250" s="159"/>
      <c r="HH250" s="159"/>
      <c r="HI250" s="159"/>
      <c r="HJ250" s="159"/>
      <c r="HK250" s="159"/>
      <c r="HL250" s="159"/>
      <c r="HM250" s="159"/>
      <c r="HN250" s="159"/>
      <c r="HO250" s="159"/>
      <c r="HP250" s="159"/>
      <c r="HQ250" s="159"/>
      <c r="HR250" s="159"/>
      <c r="HS250" s="159"/>
      <c r="HT250" s="159"/>
      <c r="HU250" s="159"/>
      <c r="HV250" s="159"/>
      <c r="HW250" s="159"/>
      <c r="HX250" s="159"/>
      <c r="HY250" s="159"/>
      <c r="HZ250" s="159"/>
      <c r="IA250" s="159"/>
      <c r="IB250" s="159"/>
      <c r="IC250" s="159"/>
      <c r="ID250" s="159"/>
      <c r="IE250" s="159"/>
      <c r="IF250" s="159"/>
      <c r="IG250" s="159"/>
      <c r="IH250" s="602"/>
      <c r="II250" s="602"/>
      <c r="IJ250" s="602"/>
      <c r="IK250" s="602"/>
      <c r="IL250" s="602"/>
      <c r="IM250" s="602"/>
      <c r="IN250" s="602"/>
      <c r="IO250" s="602"/>
      <c r="IP250" s="602"/>
      <c r="IQ250" s="602"/>
      <c r="IR250" s="602"/>
      <c r="IS250" s="602"/>
      <c r="IT250" s="159"/>
      <c r="IU250" s="159"/>
      <c r="IV250" s="159"/>
    </row>
    <row r="251" spans="2:256" s="172" customFormat="1" ht="12.75"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HA251" s="159"/>
      <c r="HB251" s="159"/>
      <c r="HC251" s="159"/>
      <c r="HD251" s="159"/>
      <c r="HE251" s="159"/>
      <c r="HF251" s="159"/>
      <c r="HG251" s="159"/>
      <c r="HH251" s="159"/>
      <c r="HI251" s="159"/>
      <c r="HJ251" s="159"/>
      <c r="HK251" s="159"/>
      <c r="HL251" s="159"/>
      <c r="HM251" s="159"/>
      <c r="HN251" s="159"/>
      <c r="HO251" s="159"/>
      <c r="HP251" s="159"/>
      <c r="HQ251" s="159"/>
      <c r="HR251" s="159"/>
      <c r="HS251" s="159"/>
      <c r="HT251" s="159"/>
      <c r="HU251" s="159"/>
      <c r="HV251" s="159"/>
      <c r="HW251" s="159"/>
      <c r="HX251" s="159"/>
      <c r="HY251" s="159"/>
      <c r="HZ251" s="159"/>
      <c r="IA251" s="159"/>
      <c r="IB251" s="159"/>
      <c r="IC251" s="159"/>
      <c r="ID251" s="159"/>
      <c r="IE251" s="159"/>
      <c r="IF251" s="159"/>
      <c r="IG251" s="159"/>
      <c r="IH251" s="602"/>
      <c r="II251" s="602"/>
      <c r="IJ251" s="602"/>
      <c r="IK251" s="602"/>
      <c r="IL251" s="602"/>
      <c r="IM251" s="602"/>
      <c r="IN251" s="602"/>
      <c r="IO251" s="602"/>
      <c r="IP251" s="602"/>
      <c r="IQ251" s="602"/>
      <c r="IR251" s="602"/>
      <c r="IS251" s="602"/>
      <c r="IT251" s="159"/>
      <c r="IU251" s="159"/>
      <c r="IV251" s="159"/>
    </row>
    <row r="252" spans="2:256" s="172" customFormat="1" ht="12.75"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HA252" s="159"/>
      <c r="HB252" s="159"/>
      <c r="HC252" s="159"/>
      <c r="HD252" s="159"/>
      <c r="HE252" s="159"/>
      <c r="HF252" s="159"/>
      <c r="HG252" s="159"/>
      <c r="HH252" s="159"/>
      <c r="HI252" s="159"/>
      <c r="HJ252" s="159"/>
      <c r="HK252" s="159"/>
      <c r="HL252" s="159"/>
      <c r="HM252" s="159"/>
      <c r="HN252" s="159"/>
      <c r="HO252" s="159"/>
      <c r="HP252" s="159"/>
      <c r="HQ252" s="159"/>
      <c r="HR252" s="159"/>
      <c r="HS252" s="159"/>
      <c r="HT252" s="159"/>
      <c r="HU252" s="159"/>
      <c r="HV252" s="159"/>
      <c r="HW252" s="159"/>
      <c r="HX252" s="159"/>
      <c r="HY252" s="159"/>
      <c r="HZ252" s="159"/>
      <c r="IA252" s="159"/>
      <c r="IB252" s="159"/>
      <c r="IC252" s="159"/>
      <c r="ID252" s="159"/>
      <c r="IE252" s="159"/>
      <c r="IF252" s="159"/>
      <c r="IG252" s="159"/>
      <c r="IH252" s="602"/>
      <c r="II252" s="602"/>
      <c r="IJ252" s="602"/>
      <c r="IK252" s="602"/>
      <c r="IL252" s="602"/>
      <c r="IM252" s="602"/>
      <c r="IN252" s="602"/>
      <c r="IO252" s="602"/>
      <c r="IP252" s="602"/>
      <c r="IQ252" s="602"/>
      <c r="IR252" s="602"/>
      <c r="IS252" s="602"/>
      <c r="IT252" s="159"/>
      <c r="IU252" s="159"/>
      <c r="IV252" s="159"/>
    </row>
    <row r="253" spans="2:256" s="172" customFormat="1" ht="12.75"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HA253" s="159"/>
      <c r="HB253" s="159"/>
      <c r="HC253" s="159"/>
      <c r="HD253" s="159"/>
      <c r="HE253" s="159"/>
      <c r="HF253" s="159"/>
      <c r="HG253" s="159"/>
      <c r="HH253" s="159"/>
      <c r="HI253" s="159"/>
      <c r="HJ253" s="159"/>
      <c r="HK253" s="159"/>
      <c r="HL253" s="159"/>
      <c r="HM253" s="159"/>
      <c r="HN253" s="159"/>
      <c r="HO253" s="159"/>
      <c r="HP253" s="159"/>
      <c r="HQ253" s="159"/>
      <c r="HR253" s="159"/>
      <c r="HS253" s="159"/>
      <c r="HT253" s="159"/>
      <c r="HU253" s="159"/>
      <c r="HV253" s="159"/>
      <c r="HW253" s="159"/>
      <c r="HX253" s="159"/>
      <c r="HY253" s="159"/>
      <c r="HZ253" s="159"/>
      <c r="IA253" s="159"/>
      <c r="IB253" s="159"/>
      <c r="IC253" s="159"/>
      <c r="ID253" s="159"/>
      <c r="IE253" s="159"/>
      <c r="IF253" s="159"/>
      <c r="IG253" s="159"/>
      <c r="IH253" s="602"/>
      <c r="II253" s="602"/>
      <c r="IJ253" s="602"/>
      <c r="IK253" s="602"/>
      <c r="IL253" s="602"/>
      <c r="IM253" s="602"/>
      <c r="IN253" s="602"/>
      <c r="IO253" s="602"/>
      <c r="IP253" s="602"/>
      <c r="IQ253" s="602"/>
      <c r="IR253" s="602"/>
      <c r="IS253" s="602"/>
      <c r="IT253" s="159"/>
      <c r="IU253" s="159"/>
      <c r="IV253" s="159"/>
    </row>
    <row r="254" spans="2:256" s="172" customFormat="1" ht="12.75"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HA254" s="159"/>
      <c r="HB254" s="159"/>
      <c r="HC254" s="159"/>
      <c r="HD254" s="159"/>
      <c r="HE254" s="159"/>
      <c r="HF254" s="159"/>
      <c r="HG254" s="159"/>
      <c r="HH254" s="159"/>
      <c r="HI254" s="159"/>
      <c r="HJ254" s="159"/>
      <c r="HK254" s="159"/>
      <c r="HL254" s="159"/>
      <c r="HM254" s="159"/>
      <c r="HN254" s="159"/>
      <c r="HO254" s="159"/>
      <c r="HP254" s="159"/>
      <c r="HQ254" s="159"/>
      <c r="HR254" s="159"/>
      <c r="HS254" s="159"/>
      <c r="HT254" s="159"/>
      <c r="HU254" s="159"/>
      <c r="HV254" s="159"/>
      <c r="HW254" s="159"/>
      <c r="HX254" s="159"/>
      <c r="HY254" s="159"/>
      <c r="HZ254" s="159"/>
      <c r="IA254" s="159"/>
      <c r="IB254" s="159"/>
      <c r="IC254" s="159"/>
      <c r="ID254" s="159"/>
      <c r="IE254" s="159"/>
      <c r="IF254" s="159"/>
      <c r="IG254" s="159"/>
      <c r="IH254" s="602"/>
      <c r="II254" s="602"/>
      <c r="IJ254" s="602"/>
      <c r="IK254" s="602"/>
      <c r="IL254" s="602"/>
      <c r="IM254" s="602"/>
      <c r="IN254" s="602"/>
      <c r="IO254" s="602"/>
      <c r="IP254" s="602"/>
      <c r="IQ254" s="602"/>
      <c r="IR254" s="602"/>
      <c r="IS254" s="602"/>
      <c r="IT254" s="159"/>
      <c r="IU254" s="159"/>
      <c r="IV254" s="159"/>
    </row>
    <row r="255" spans="2:256" s="172" customFormat="1" ht="12.75"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HA255" s="159"/>
      <c r="HB255" s="159"/>
      <c r="HC255" s="159"/>
      <c r="HD255" s="159"/>
      <c r="HE255" s="159"/>
      <c r="HF255" s="159"/>
      <c r="HG255" s="159"/>
      <c r="HH255" s="159"/>
      <c r="HI255" s="159"/>
      <c r="HJ255" s="159"/>
      <c r="HK255" s="159"/>
      <c r="HL255" s="159"/>
      <c r="HM255" s="159"/>
      <c r="HN255" s="159"/>
      <c r="HO255" s="159"/>
      <c r="HP255" s="159"/>
      <c r="HQ255" s="159"/>
      <c r="HR255" s="159"/>
      <c r="HS255" s="159"/>
      <c r="HT255" s="159"/>
      <c r="HU255" s="159"/>
      <c r="HV255" s="159"/>
      <c r="HW255" s="159"/>
      <c r="HX255" s="159"/>
      <c r="HY255" s="159"/>
      <c r="HZ255" s="159"/>
      <c r="IA255" s="159"/>
      <c r="IB255" s="159"/>
      <c r="IC255" s="159"/>
      <c r="ID255" s="159"/>
      <c r="IE255" s="159"/>
      <c r="IF255" s="159"/>
      <c r="IG255" s="159"/>
      <c r="IH255" s="602"/>
      <c r="II255" s="602"/>
      <c r="IJ255" s="602"/>
      <c r="IK255" s="602"/>
      <c r="IL255" s="602"/>
      <c r="IM255" s="602"/>
      <c r="IN255" s="602"/>
      <c r="IO255" s="602"/>
      <c r="IP255" s="602"/>
      <c r="IQ255" s="602"/>
      <c r="IR255" s="602"/>
      <c r="IS255" s="602"/>
      <c r="IT255" s="159"/>
      <c r="IU255" s="159"/>
      <c r="IV255" s="159"/>
    </row>
    <row r="256" spans="2:256" s="172" customFormat="1" ht="12.75"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HA256" s="159"/>
      <c r="HB256" s="159"/>
      <c r="HC256" s="159"/>
      <c r="HD256" s="159"/>
      <c r="HE256" s="159"/>
      <c r="HF256" s="159"/>
      <c r="HG256" s="159"/>
      <c r="HH256" s="159"/>
      <c r="HI256" s="159"/>
      <c r="HJ256" s="159"/>
      <c r="HK256" s="159"/>
      <c r="HL256" s="159"/>
      <c r="HM256" s="159"/>
      <c r="HN256" s="159"/>
      <c r="HO256" s="159"/>
      <c r="HP256" s="159"/>
      <c r="HQ256" s="159"/>
      <c r="HR256" s="159"/>
      <c r="HS256" s="159"/>
      <c r="HT256" s="159"/>
      <c r="HU256" s="159"/>
      <c r="HV256" s="159"/>
      <c r="HW256" s="159"/>
      <c r="HX256" s="159"/>
      <c r="HY256" s="159"/>
      <c r="HZ256" s="159"/>
      <c r="IA256" s="159"/>
      <c r="IB256" s="159"/>
      <c r="IC256" s="159"/>
      <c r="ID256" s="159"/>
      <c r="IE256" s="159"/>
      <c r="IF256" s="159"/>
      <c r="IG256" s="159"/>
      <c r="IH256" s="602"/>
      <c r="II256" s="602"/>
      <c r="IJ256" s="602"/>
      <c r="IK256" s="602"/>
      <c r="IL256" s="602"/>
      <c r="IM256" s="602"/>
      <c r="IN256" s="602"/>
      <c r="IO256" s="602"/>
      <c r="IP256" s="602"/>
      <c r="IQ256" s="602"/>
      <c r="IR256" s="602"/>
      <c r="IS256" s="602"/>
      <c r="IT256" s="159"/>
      <c r="IU256" s="159"/>
      <c r="IV256" s="159"/>
    </row>
    <row r="257" spans="2:256" s="172" customFormat="1" ht="12.75"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HA257" s="159"/>
      <c r="HB257" s="159"/>
      <c r="HC257" s="159"/>
      <c r="HD257" s="159"/>
      <c r="HE257" s="159"/>
      <c r="HF257" s="159"/>
      <c r="HG257" s="159"/>
      <c r="HH257" s="159"/>
      <c r="HI257" s="159"/>
      <c r="HJ257" s="159"/>
      <c r="HK257" s="159"/>
      <c r="HL257" s="159"/>
      <c r="HM257" s="159"/>
      <c r="HN257" s="159"/>
      <c r="HO257" s="159"/>
      <c r="HP257" s="159"/>
      <c r="HQ257" s="159"/>
      <c r="HR257" s="159"/>
      <c r="HS257" s="159"/>
      <c r="HT257" s="159"/>
      <c r="HU257" s="159"/>
      <c r="HV257" s="159"/>
      <c r="HW257" s="159"/>
      <c r="HX257" s="159"/>
      <c r="HY257" s="159"/>
      <c r="HZ257" s="159"/>
      <c r="IA257" s="159"/>
      <c r="IB257" s="159"/>
      <c r="IC257" s="159"/>
      <c r="ID257" s="159"/>
      <c r="IE257" s="159"/>
      <c r="IF257" s="159"/>
      <c r="IG257" s="159"/>
      <c r="IH257" s="602"/>
      <c r="II257" s="602"/>
      <c r="IJ257" s="602"/>
      <c r="IK257" s="602"/>
      <c r="IL257" s="602"/>
      <c r="IM257" s="602"/>
      <c r="IN257" s="602"/>
      <c r="IO257" s="602"/>
      <c r="IP257" s="602"/>
      <c r="IQ257" s="602"/>
      <c r="IR257" s="602"/>
      <c r="IS257" s="602"/>
      <c r="IT257" s="159"/>
      <c r="IU257" s="159"/>
      <c r="IV257" s="159"/>
    </row>
    <row r="258" spans="2:256" s="172" customFormat="1" ht="12.75"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HA258" s="159"/>
      <c r="HB258" s="159"/>
      <c r="HC258" s="159"/>
      <c r="HD258" s="159"/>
      <c r="HE258" s="159"/>
      <c r="HF258" s="159"/>
      <c r="HG258" s="159"/>
      <c r="HH258" s="159"/>
      <c r="HI258" s="159"/>
      <c r="HJ258" s="159"/>
      <c r="HK258" s="159"/>
      <c r="HL258" s="159"/>
      <c r="HM258" s="159"/>
      <c r="HN258" s="159"/>
      <c r="HO258" s="159"/>
      <c r="HP258" s="159"/>
      <c r="HQ258" s="159"/>
      <c r="HR258" s="159"/>
      <c r="HS258" s="159"/>
      <c r="HT258" s="159"/>
      <c r="HU258" s="159"/>
      <c r="HV258" s="159"/>
      <c r="HW258" s="159"/>
      <c r="HX258" s="159"/>
      <c r="HY258" s="159"/>
      <c r="HZ258" s="159"/>
      <c r="IA258" s="159"/>
      <c r="IB258" s="159"/>
      <c r="IC258" s="159"/>
      <c r="ID258" s="159"/>
      <c r="IE258" s="159"/>
      <c r="IF258" s="159"/>
      <c r="IG258" s="159"/>
      <c r="IH258" s="602"/>
      <c r="II258" s="602"/>
      <c r="IJ258" s="602"/>
      <c r="IK258" s="602"/>
      <c r="IL258" s="602"/>
      <c r="IM258" s="602"/>
      <c r="IN258" s="602"/>
      <c r="IO258" s="602"/>
      <c r="IP258" s="602"/>
      <c r="IQ258" s="602"/>
      <c r="IR258" s="602"/>
      <c r="IS258" s="602"/>
      <c r="IT258" s="159"/>
      <c r="IU258" s="159"/>
      <c r="IV258" s="159"/>
    </row>
    <row r="259" spans="2:256" s="172" customFormat="1" ht="12.75"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HA259" s="159"/>
      <c r="HB259" s="159"/>
      <c r="HC259" s="159"/>
      <c r="HD259" s="159"/>
      <c r="HE259" s="159"/>
      <c r="HF259" s="159"/>
      <c r="HG259" s="159"/>
      <c r="HH259" s="159"/>
      <c r="HI259" s="159"/>
      <c r="HJ259" s="159"/>
      <c r="HK259" s="159"/>
      <c r="HL259" s="159"/>
      <c r="HM259" s="159"/>
      <c r="HN259" s="159"/>
      <c r="HO259" s="159"/>
      <c r="HP259" s="159"/>
      <c r="HQ259" s="159"/>
      <c r="HR259" s="159"/>
      <c r="HS259" s="159"/>
      <c r="HT259" s="159"/>
      <c r="HU259" s="159"/>
      <c r="HV259" s="159"/>
      <c r="HW259" s="159"/>
      <c r="HX259" s="159"/>
      <c r="HY259" s="159"/>
      <c r="HZ259" s="159"/>
      <c r="IA259" s="159"/>
      <c r="IB259" s="159"/>
      <c r="IC259" s="159"/>
      <c r="ID259" s="159"/>
      <c r="IE259" s="159"/>
      <c r="IF259" s="159"/>
      <c r="IG259" s="159"/>
      <c r="IH259" s="602"/>
      <c r="II259" s="602"/>
      <c r="IJ259" s="602"/>
      <c r="IK259" s="602"/>
      <c r="IL259" s="602"/>
      <c r="IM259" s="602"/>
      <c r="IN259" s="602"/>
      <c r="IO259" s="602"/>
      <c r="IP259" s="602"/>
      <c r="IQ259" s="602"/>
      <c r="IR259" s="602"/>
      <c r="IS259" s="602"/>
      <c r="IT259" s="159"/>
      <c r="IU259" s="159"/>
      <c r="IV259" s="159"/>
    </row>
    <row r="260" spans="2:256" s="172" customFormat="1" ht="12.75"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HA260" s="159"/>
      <c r="HB260" s="159"/>
      <c r="HC260" s="159"/>
      <c r="HD260" s="159"/>
      <c r="HE260" s="159"/>
      <c r="HF260" s="159"/>
      <c r="HG260" s="159"/>
      <c r="HH260" s="159"/>
      <c r="HI260" s="159"/>
      <c r="HJ260" s="159"/>
      <c r="HK260" s="159"/>
      <c r="HL260" s="159"/>
      <c r="HM260" s="159"/>
      <c r="HN260" s="159"/>
      <c r="HO260" s="159"/>
      <c r="HP260" s="159"/>
      <c r="HQ260" s="159"/>
      <c r="HR260" s="159"/>
      <c r="HS260" s="159"/>
      <c r="HT260" s="159"/>
      <c r="HU260" s="159"/>
      <c r="HV260" s="159"/>
      <c r="HW260" s="159"/>
      <c r="HX260" s="159"/>
      <c r="HY260" s="159"/>
      <c r="HZ260" s="159"/>
      <c r="IA260" s="159"/>
      <c r="IB260" s="159"/>
      <c r="IC260" s="159"/>
      <c r="ID260" s="159"/>
      <c r="IE260" s="159"/>
      <c r="IF260" s="159"/>
      <c r="IG260" s="159"/>
      <c r="IH260" s="602"/>
      <c r="II260" s="602"/>
      <c r="IJ260" s="602"/>
      <c r="IK260" s="602"/>
      <c r="IL260" s="602"/>
      <c r="IM260" s="602"/>
      <c r="IN260" s="602"/>
      <c r="IO260" s="602"/>
      <c r="IP260" s="602"/>
      <c r="IQ260" s="602"/>
      <c r="IR260" s="602"/>
      <c r="IS260" s="602"/>
      <c r="IT260" s="159"/>
      <c r="IU260" s="159"/>
      <c r="IV260" s="159"/>
    </row>
    <row r="261" spans="2:256" s="172" customFormat="1" ht="12.75"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HA261" s="159"/>
      <c r="HB261" s="159"/>
      <c r="HC261" s="159"/>
      <c r="HD261" s="159"/>
      <c r="HE261" s="159"/>
      <c r="HF261" s="159"/>
      <c r="HG261" s="159"/>
      <c r="HH261" s="159"/>
      <c r="HI261" s="159"/>
      <c r="HJ261" s="159"/>
      <c r="HK261" s="159"/>
      <c r="HL261" s="159"/>
      <c r="HM261" s="159"/>
      <c r="HN261" s="159"/>
      <c r="HO261" s="159"/>
      <c r="HP261" s="159"/>
      <c r="HQ261" s="159"/>
      <c r="HR261" s="159"/>
      <c r="HS261" s="159"/>
      <c r="HT261" s="159"/>
      <c r="HU261" s="159"/>
      <c r="HV261" s="159"/>
      <c r="HW261" s="159"/>
      <c r="HX261" s="159"/>
      <c r="HY261" s="159"/>
      <c r="HZ261" s="159"/>
      <c r="IA261" s="159"/>
      <c r="IB261" s="159"/>
      <c r="IC261" s="159"/>
      <c r="ID261" s="159"/>
      <c r="IE261" s="159"/>
      <c r="IF261" s="159"/>
      <c r="IG261" s="159"/>
      <c r="IH261" s="602"/>
      <c r="II261" s="602"/>
      <c r="IJ261" s="602"/>
      <c r="IK261" s="602"/>
      <c r="IL261" s="602"/>
      <c r="IM261" s="602"/>
      <c r="IN261" s="602"/>
      <c r="IO261" s="602"/>
      <c r="IP261" s="602"/>
      <c r="IQ261" s="602"/>
      <c r="IR261" s="602"/>
      <c r="IS261" s="602"/>
      <c r="IT261" s="159"/>
      <c r="IU261" s="159"/>
      <c r="IV261" s="159"/>
    </row>
    <row r="262" spans="2:256" s="172" customFormat="1" ht="12.75"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HA262" s="159"/>
      <c r="HB262" s="159"/>
      <c r="HC262" s="159"/>
      <c r="HD262" s="159"/>
      <c r="HE262" s="159"/>
      <c r="HF262" s="159"/>
      <c r="HG262" s="159"/>
      <c r="HH262" s="159"/>
      <c r="HI262" s="159"/>
      <c r="HJ262" s="159"/>
      <c r="HK262" s="159"/>
      <c r="HL262" s="159"/>
      <c r="HM262" s="159"/>
      <c r="HN262" s="159"/>
      <c r="HO262" s="159"/>
      <c r="HP262" s="159"/>
      <c r="HQ262" s="159"/>
      <c r="HR262" s="159"/>
      <c r="HS262" s="159"/>
      <c r="HT262" s="159"/>
      <c r="HU262" s="159"/>
      <c r="HV262" s="159"/>
      <c r="HW262" s="159"/>
      <c r="HX262" s="159"/>
      <c r="HY262" s="159"/>
      <c r="HZ262" s="159"/>
      <c r="IA262" s="159"/>
      <c r="IB262" s="159"/>
      <c r="IC262" s="159"/>
      <c r="ID262" s="159"/>
      <c r="IE262" s="159"/>
      <c r="IF262" s="159"/>
      <c r="IG262" s="159"/>
      <c r="IH262" s="602"/>
      <c r="II262" s="602"/>
      <c r="IJ262" s="602"/>
      <c r="IK262" s="602"/>
      <c r="IL262" s="602"/>
      <c r="IM262" s="602"/>
      <c r="IN262" s="602"/>
      <c r="IO262" s="602"/>
      <c r="IP262" s="602"/>
      <c r="IQ262" s="602"/>
      <c r="IR262" s="602"/>
      <c r="IS262" s="602"/>
      <c r="IT262" s="159"/>
      <c r="IU262" s="159"/>
      <c r="IV262" s="159"/>
    </row>
    <row r="263" spans="2:256" s="172" customFormat="1" ht="12.75"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HA263" s="159"/>
      <c r="HB263" s="159"/>
      <c r="HC263" s="159"/>
      <c r="HD263" s="159"/>
      <c r="HE263" s="159"/>
      <c r="HF263" s="159"/>
      <c r="HG263" s="159"/>
      <c r="HH263" s="159"/>
      <c r="HI263" s="159"/>
      <c r="HJ263" s="159"/>
      <c r="HK263" s="159"/>
      <c r="HL263" s="159"/>
      <c r="HM263" s="159"/>
      <c r="HN263" s="159"/>
      <c r="HO263" s="159"/>
      <c r="HP263" s="159"/>
      <c r="HQ263" s="159"/>
      <c r="HR263" s="159"/>
      <c r="HS263" s="159"/>
      <c r="HT263" s="159"/>
      <c r="HU263" s="159"/>
      <c r="HV263" s="159"/>
      <c r="HW263" s="159"/>
      <c r="HX263" s="159"/>
      <c r="HY263" s="159"/>
      <c r="HZ263" s="159"/>
      <c r="IA263" s="159"/>
      <c r="IB263" s="159"/>
      <c r="IC263" s="159"/>
      <c r="ID263" s="159"/>
      <c r="IE263" s="159"/>
      <c r="IF263" s="159"/>
      <c r="IG263" s="159"/>
      <c r="IH263" s="602"/>
      <c r="II263" s="602"/>
      <c r="IJ263" s="602"/>
      <c r="IK263" s="602"/>
      <c r="IL263" s="602"/>
      <c r="IM263" s="602"/>
      <c r="IN263" s="602"/>
      <c r="IO263" s="602"/>
      <c r="IP263" s="602"/>
      <c r="IQ263" s="602"/>
      <c r="IR263" s="602"/>
      <c r="IS263" s="602"/>
      <c r="IT263" s="159"/>
      <c r="IU263" s="159"/>
      <c r="IV263" s="159"/>
    </row>
    <row r="264" spans="2:256" s="172" customFormat="1" ht="12.75"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HA264" s="159"/>
      <c r="HB264" s="159"/>
      <c r="HC264" s="159"/>
      <c r="HD264" s="159"/>
      <c r="HE264" s="159"/>
      <c r="HF264" s="159"/>
      <c r="HG264" s="159"/>
      <c r="HH264" s="159"/>
      <c r="HI264" s="159"/>
      <c r="HJ264" s="159"/>
      <c r="HK264" s="159"/>
      <c r="HL264" s="159"/>
      <c r="HM264" s="159"/>
      <c r="HN264" s="159"/>
      <c r="HO264" s="159"/>
      <c r="HP264" s="159"/>
      <c r="HQ264" s="159"/>
      <c r="HR264" s="159"/>
      <c r="HS264" s="159"/>
      <c r="HT264" s="159"/>
      <c r="HU264" s="159"/>
      <c r="HV264" s="159"/>
      <c r="HW264" s="159"/>
      <c r="HX264" s="159"/>
      <c r="HY264" s="159"/>
      <c r="HZ264" s="159"/>
      <c r="IA264" s="159"/>
      <c r="IB264" s="159"/>
      <c r="IC264" s="159"/>
      <c r="ID264" s="159"/>
      <c r="IE264" s="159"/>
      <c r="IF264" s="159"/>
      <c r="IG264" s="159"/>
      <c r="IH264" s="602"/>
      <c r="II264" s="602"/>
      <c r="IJ264" s="602"/>
      <c r="IK264" s="602"/>
      <c r="IL264" s="602"/>
      <c r="IM264" s="602"/>
      <c r="IN264" s="602"/>
      <c r="IO264" s="602"/>
      <c r="IP264" s="602"/>
      <c r="IQ264" s="602"/>
      <c r="IR264" s="602"/>
      <c r="IS264" s="602"/>
      <c r="IT264" s="159"/>
      <c r="IU264" s="159"/>
      <c r="IV264" s="159"/>
    </row>
    <row r="265" spans="2:256" s="172" customFormat="1" ht="12.75"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HA265" s="159"/>
      <c r="HB265" s="159"/>
      <c r="HC265" s="159"/>
      <c r="HD265" s="159"/>
      <c r="HE265" s="159"/>
      <c r="HF265" s="159"/>
      <c r="HG265" s="159"/>
      <c r="HH265" s="159"/>
      <c r="HI265" s="159"/>
      <c r="HJ265" s="159"/>
      <c r="HK265" s="159"/>
      <c r="HL265" s="159"/>
      <c r="HM265" s="159"/>
      <c r="HN265" s="159"/>
      <c r="HO265" s="159"/>
      <c r="HP265" s="159"/>
      <c r="HQ265" s="159"/>
      <c r="HR265" s="159"/>
      <c r="HS265" s="159"/>
      <c r="HT265" s="159"/>
      <c r="HU265" s="159"/>
      <c r="HV265" s="159"/>
      <c r="HW265" s="159"/>
      <c r="HX265" s="159"/>
      <c r="HY265" s="159"/>
      <c r="HZ265" s="159"/>
      <c r="IA265" s="159"/>
      <c r="IB265" s="159"/>
      <c r="IC265" s="159"/>
      <c r="ID265" s="159"/>
      <c r="IE265" s="159"/>
      <c r="IF265" s="159"/>
      <c r="IG265" s="159"/>
      <c r="IH265" s="602"/>
      <c r="II265" s="602"/>
      <c r="IJ265" s="602"/>
      <c r="IK265" s="602"/>
      <c r="IL265" s="602"/>
      <c r="IM265" s="602"/>
      <c r="IN265" s="602"/>
      <c r="IO265" s="602"/>
      <c r="IP265" s="602"/>
      <c r="IQ265" s="602"/>
      <c r="IR265" s="602"/>
      <c r="IS265" s="602"/>
      <c r="IT265" s="159"/>
      <c r="IU265" s="159"/>
      <c r="IV265" s="159"/>
    </row>
    <row r="266" spans="2:256" s="172" customFormat="1" ht="12.75"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HA266" s="159"/>
      <c r="HB266" s="159"/>
      <c r="HC266" s="159"/>
      <c r="HD266" s="159"/>
      <c r="HE266" s="159"/>
      <c r="HF266" s="159"/>
      <c r="HG266" s="159"/>
      <c r="HH266" s="159"/>
      <c r="HI266" s="159"/>
      <c r="HJ266" s="159"/>
      <c r="HK266" s="159"/>
      <c r="HL266" s="159"/>
      <c r="HM266" s="159"/>
      <c r="HN266" s="159"/>
      <c r="HO266" s="159"/>
      <c r="HP266" s="159"/>
      <c r="HQ266" s="159"/>
      <c r="HR266" s="159"/>
      <c r="HS266" s="159"/>
      <c r="HT266" s="159"/>
      <c r="HU266" s="159"/>
      <c r="HV266" s="159"/>
      <c r="HW266" s="159"/>
      <c r="HX266" s="159"/>
      <c r="HY266" s="159"/>
      <c r="HZ266" s="159"/>
      <c r="IA266" s="159"/>
      <c r="IB266" s="159"/>
      <c r="IC266" s="159"/>
      <c r="ID266" s="159"/>
      <c r="IE266" s="159"/>
      <c r="IF266" s="159"/>
      <c r="IG266" s="159"/>
      <c r="IH266" s="602"/>
      <c r="II266" s="602"/>
      <c r="IJ266" s="602"/>
      <c r="IK266" s="602"/>
      <c r="IL266" s="602"/>
      <c r="IM266" s="602"/>
      <c r="IN266" s="602"/>
      <c r="IO266" s="602"/>
      <c r="IP266" s="602"/>
      <c r="IQ266" s="602"/>
      <c r="IR266" s="602"/>
      <c r="IS266" s="602"/>
      <c r="IT266" s="159"/>
      <c r="IU266" s="159"/>
      <c r="IV266" s="159"/>
    </row>
    <row r="267" spans="2:256" s="172" customFormat="1" ht="12.75"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HA267" s="159"/>
      <c r="HB267" s="159"/>
      <c r="HC267" s="159"/>
      <c r="HD267" s="159"/>
      <c r="HE267" s="159"/>
      <c r="HF267" s="159"/>
      <c r="HG267" s="159"/>
      <c r="HH267" s="159"/>
      <c r="HI267" s="159"/>
      <c r="HJ267" s="159"/>
      <c r="HK267" s="159"/>
      <c r="HL267" s="159"/>
      <c r="HM267" s="159"/>
      <c r="HN267" s="159"/>
      <c r="HO267" s="159"/>
      <c r="HP267" s="159"/>
      <c r="HQ267" s="159"/>
      <c r="HR267" s="159"/>
      <c r="HS267" s="159"/>
      <c r="HT267" s="159"/>
      <c r="HU267" s="159"/>
      <c r="HV267" s="159"/>
      <c r="HW267" s="159"/>
      <c r="HX267" s="159"/>
      <c r="HY267" s="159"/>
      <c r="HZ267" s="159"/>
      <c r="IA267" s="159"/>
      <c r="IB267" s="159"/>
      <c r="IC267" s="159"/>
      <c r="ID267" s="159"/>
      <c r="IE267" s="159"/>
      <c r="IF267" s="159"/>
      <c r="IG267" s="159"/>
      <c r="IH267" s="602"/>
      <c r="II267" s="602"/>
      <c r="IJ267" s="602"/>
      <c r="IK267" s="602"/>
      <c r="IL267" s="602"/>
      <c r="IM267" s="602"/>
      <c r="IN267" s="602"/>
      <c r="IO267" s="602"/>
      <c r="IP267" s="602"/>
      <c r="IQ267" s="602"/>
      <c r="IR267" s="602"/>
      <c r="IS267" s="602"/>
      <c r="IT267" s="159"/>
      <c r="IU267" s="159"/>
      <c r="IV267" s="159"/>
    </row>
    <row r="268" spans="2:256" s="172" customFormat="1" ht="12.75"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HA268" s="159"/>
      <c r="HB268" s="159"/>
      <c r="HC268" s="159"/>
      <c r="HD268" s="159"/>
      <c r="HE268" s="159"/>
      <c r="HF268" s="159"/>
      <c r="HG268" s="159"/>
      <c r="HH268" s="159"/>
      <c r="HI268" s="159"/>
      <c r="HJ268" s="159"/>
      <c r="HK268" s="159"/>
      <c r="HL268" s="159"/>
      <c r="HM268" s="159"/>
      <c r="HN268" s="159"/>
      <c r="HO268" s="159"/>
      <c r="HP268" s="159"/>
      <c r="HQ268" s="159"/>
      <c r="HR268" s="159"/>
      <c r="HS268" s="159"/>
      <c r="HT268" s="159"/>
      <c r="HU268" s="159"/>
      <c r="HV268" s="159"/>
      <c r="HW268" s="159"/>
      <c r="HX268" s="159"/>
      <c r="HY268" s="159"/>
      <c r="HZ268" s="159"/>
      <c r="IA268" s="159"/>
      <c r="IB268" s="159"/>
      <c r="IC268" s="159"/>
      <c r="ID268" s="159"/>
      <c r="IE268" s="159"/>
      <c r="IF268" s="159"/>
      <c r="IG268" s="159"/>
      <c r="IH268" s="602"/>
      <c r="II268" s="602"/>
      <c r="IJ268" s="602"/>
      <c r="IK268" s="602"/>
      <c r="IL268" s="602"/>
      <c r="IM268" s="602"/>
      <c r="IN268" s="602"/>
      <c r="IO268" s="602"/>
      <c r="IP268" s="602"/>
      <c r="IQ268" s="602"/>
      <c r="IR268" s="602"/>
      <c r="IS268" s="602"/>
      <c r="IT268" s="159"/>
      <c r="IU268" s="159"/>
      <c r="IV268" s="159"/>
    </row>
    <row r="269" spans="2:256" s="172" customFormat="1" ht="12.75"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HA269" s="159"/>
      <c r="HB269" s="159"/>
      <c r="HC269" s="159"/>
      <c r="HD269" s="159"/>
      <c r="HE269" s="159"/>
      <c r="HF269" s="159"/>
      <c r="HG269" s="159"/>
      <c r="HH269" s="159"/>
      <c r="HI269" s="159"/>
      <c r="HJ269" s="159"/>
      <c r="HK269" s="159"/>
      <c r="HL269" s="159"/>
      <c r="HM269" s="159"/>
      <c r="HN269" s="159"/>
      <c r="HO269" s="159"/>
      <c r="HP269" s="159"/>
      <c r="HQ269" s="159"/>
      <c r="HR269" s="159"/>
      <c r="HS269" s="159"/>
      <c r="HT269" s="159"/>
      <c r="HU269" s="159"/>
      <c r="HV269" s="159"/>
      <c r="HW269" s="159"/>
      <c r="HX269" s="159"/>
      <c r="HY269" s="159"/>
      <c r="HZ269" s="159"/>
      <c r="IA269" s="159"/>
      <c r="IB269" s="159"/>
      <c r="IC269" s="159"/>
      <c r="ID269" s="159"/>
      <c r="IE269" s="159"/>
      <c r="IF269" s="159"/>
      <c r="IG269" s="159"/>
      <c r="IH269" s="602"/>
      <c r="II269" s="602"/>
      <c r="IJ269" s="602"/>
      <c r="IK269" s="602"/>
      <c r="IL269" s="602"/>
      <c r="IM269" s="602"/>
      <c r="IN269" s="602"/>
      <c r="IO269" s="602"/>
      <c r="IP269" s="602"/>
      <c r="IQ269" s="602"/>
      <c r="IR269" s="602"/>
      <c r="IS269" s="602"/>
      <c r="IT269" s="159"/>
      <c r="IU269" s="159"/>
      <c r="IV269" s="159"/>
    </row>
    <row r="270" spans="2:256" s="172" customFormat="1" ht="12.75"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HA270" s="159"/>
      <c r="HB270" s="159"/>
      <c r="HC270" s="159"/>
      <c r="HD270" s="159"/>
      <c r="HE270" s="159"/>
      <c r="HF270" s="159"/>
      <c r="HG270" s="159"/>
      <c r="HH270" s="159"/>
      <c r="HI270" s="159"/>
      <c r="HJ270" s="159"/>
      <c r="HK270" s="159"/>
      <c r="HL270" s="159"/>
      <c r="HM270" s="159"/>
      <c r="HN270" s="159"/>
      <c r="HO270" s="159"/>
      <c r="HP270" s="159"/>
      <c r="HQ270" s="159"/>
      <c r="HR270" s="159"/>
      <c r="HS270" s="159"/>
      <c r="HT270" s="159"/>
      <c r="HU270" s="159"/>
      <c r="HV270" s="159"/>
      <c r="HW270" s="159"/>
      <c r="HX270" s="159"/>
      <c r="HY270" s="159"/>
      <c r="HZ270" s="159"/>
      <c r="IA270" s="159"/>
      <c r="IB270" s="159"/>
      <c r="IC270" s="159"/>
      <c r="ID270" s="159"/>
      <c r="IE270" s="159"/>
      <c r="IF270" s="159"/>
      <c r="IG270" s="159"/>
      <c r="IH270" s="602"/>
      <c r="II270" s="602"/>
      <c r="IJ270" s="602"/>
      <c r="IK270" s="602"/>
      <c r="IL270" s="602"/>
      <c r="IM270" s="602"/>
      <c r="IN270" s="602"/>
      <c r="IO270" s="602"/>
      <c r="IP270" s="602"/>
      <c r="IQ270" s="602"/>
      <c r="IR270" s="602"/>
      <c r="IS270" s="602"/>
      <c r="IT270" s="159"/>
      <c r="IU270" s="159"/>
      <c r="IV270" s="159"/>
    </row>
    <row r="271" spans="2:256" s="172" customFormat="1" ht="12.75"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HA271" s="159"/>
      <c r="HB271" s="159"/>
      <c r="HC271" s="159"/>
      <c r="HD271" s="159"/>
      <c r="HE271" s="159"/>
      <c r="HF271" s="159"/>
      <c r="HG271" s="159"/>
      <c r="HH271" s="159"/>
      <c r="HI271" s="159"/>
      <c r="HJ271" s="159"/>
      <c r="HK271" s="159"/>
      <c r="HL271" s="159"/>
      <c r="HM271" s="159"/>
      <c r="HN271" s="159"/>
      <c r="HO271" s="159"/>
      <c r="HP271" s="159"/>
      <c r="HQ271" s="159"/>
      <c r="HR271" s="159"/>
      <c r="HS271" s="159"/>
      <c r="HT271" s="159"/>
      <c r="HU271" s="159"/>
      <c r="HV271" s="159"/>
      <c r="HW271" s="159"/>
      <c r="HX271" s="159"/>
      <c r="HY271" s="159"/>
      <c r="HZ271" s="159"/>
      <c r="IA271" s="159"/>
      <c r="IB271" s="159"/>
      <c r="IC271" s="159"/>
      <c r="ID271" s="159"/>
      <c r="IE271" s="159"/>
      <c r="IF271" s="159"/>
      <c r="IG271" s="159"/>
      <c r="IH271" s="602"/>
      <c r="II271" s="602"/>
      <c r="IJ271" s="602"/>
      <c r="IK271" s="602"/>
      <c r="IL271" s="602"/>
      <c r="IM271" s="602"/>
      <c r="IN271" s="602"/>
      <c r="IO271" s="602"/>
      <c r="IP271" s="602"/>
      <c r="IQ271" s="602"/>
      <c r="IR271" s="602"/>
      <c r="IS271" s="602"/>
      <c r="IT271" s="159"/>
      <c r="IU271" s="159"/>
      <c r="IV271" s="159"/>
    </row>
    <row r="272" spans="2:256" s="172" customFormat="1" ht="12.75"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HA272" s="159"/>
      <c r="HB272" s="159"/>
      <c r="HC272" s="159"/>
      <c r="HD272" s="159"/>
      <c r="HE272" s="159"/>
      <c r="HF272" s="159"/>
      <c r="HG272" s="159"/>
      <c r="HH272" s="159"/>
      <c r="HI272" s="159"/>
      <c r="HJ272" s="159"/>
      <c r="HK272" s="159"/>
      <c r="HL272" s="159"/>
      <c r="HM272" s="159"/>
      <c r="HN272" s="159"/>
      <c r="HO272" s="159"/>
      <c r="HP272" s="159"/>
      <c r="HQ272" s="159"/>
      <c r="HR272" s="159"/>
      <c r="HS272" s="159"/>
      <c r="HT272" s="159"/>
      <c r="HU272" s="159"/>
      <c r="HV272" s="159"/>
      <c r="HW272" s="159"/>
      <c r="HX272" s="159"/>
      <c r="HY272" s="159"/>
      <c r="HZ272" s="159"/>
      <c r="IA272" s="159"/>
      <c r="IB272" s="159"/>
      <c r="IC272" s="159"/>
      <c r="ID272" s="159"/>
      <c r="IE272" s="159"/>
      <c r="IF272" s="159"/>
      <c r="IG272" s="159"/>
      <c r="IH272" s="602"/>
      <c r="II272" s="602"/>
      <c r="IJ272" s="602"/>
      <c r="IK272" s="602"/>
      <c r="IL272" s="602"/>
      <c r="IM272" s="602"/>
      <c r="IN272" s="602"/>
      <c r="IO272" s="602"/>
      <c r="IP272" s="602"/>
      <c r="IQ272" s="602"/>
      <c r="IR272" s="602"/>
      <c r="IS272" s="602"/>
      <c r="IT272" s="159"/>
      <c r="IU272" s="159"/>
      <c r="IV272" s="159"/>
    </row>
    <row r="273" spans="2:256" s="172" customFormat="1" ht="12.75"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HA273" s="159"/>
      <c r="HB273" s="159"/>
      <c r="HC273" s="159"/>
      <c r="HD273" s="159"/>
      <c r="HE273" s="159"/>
      <c r="HF273" s="159"/>
      <c r="HG273" s="159"/>
      <c r="HH273" s="159"/>
      <c r="HI273" s="159"/>
      <c r="HJ273" s="159"/>
      <c r="HK273" s="159"/>
      <c r="HL273" s="159"/>
      <c r="HM273" s="159"/>
      <c r="HN273" s="159"/>
      <c r="HO273" s="159"/>
      <c r="HP273" s="159"/>
      <c r="HQ273" s="159"/>
      <c r="HR273" s="159"/>
      <c r="HS273" s="159"/>
      <c r="HT273" s="159"/>
      <c r="HU273" s="159"/>
      <c r="HV273" s="159"/>
      <c r="HW273" s="159"/>
      <c r="HX273" s="159"/>
      <c r="HY273" s="159"/>
      <c r="HZ273" s="159"/>
      <c r="IA273" s="159"/>
      <c r="IB273" s="159"/>
      <c r="IC273" s="159"/>
      <c r="ID273" s="159"/>
      <c r="IE273" s="159"/>
      <c r="IF273" s="159"/>
      <c r="IG273" s="159"/>
      <c r="IH273" s="602"/>
      <c r="II273" s="602"/>
      <c r="IJ273" s="602"/>
      <c r="IK273" s="602"/>
      <c r="IL273" s="602"/>
      <c r="IM273" s="602"/>
      <c r="IN273" s="602"/>
      <c r="IO273" s="602"/>
      <c r="IP273" s="602"/>
      <c r="IQ273" s="602"/>
      <c r="IR273" s="602"/>
      <c r="IS273" s="602"/>
      <c r="IT273" s="159"/>
      <c r="IU273" s="159"/>
      <c r="IV273" s="159"/>
    </row>
    <row r="274" spans="2:256" s="172" customFormat="1" ht="12.75"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HA274" s="159"/>
      <c r="HB274" s="159"/>
      <c r="HC274" s="159"/>
      <c r="HD274" s="159"/>
      <c r="HE274" s="159"/>
      <c r="HF274" s="159"/>
      <c r="HG274" s="159"/>
      <c r="HH274" s="159"/>
      <c r="HI274" s="159"/>
      <c r="HJ274" s="159"/>
      <c r="HK274" s="159"/>
      <c r="HL274" s="159"/>
      <c r="HM274" s="159"/>
      <c r="HN274" s="159"/>
      <c r="HO274" s="159"/>
      <c r="HP274" s="159"/>
      <c r="HQ274" s="159"/>
      <c r="HR274" s="159"/>
      <c r="HS274" s="159"/>
      <c r="HT274" s="159"/>
      <c r="HU274" s="159"/>
      <c r="HV274" s="159"/>
      <c r="HW274" s="159"/>
      <c r="HX274" s="159"/>
      <c r="HY274" s="159"/>
      <c r="HZ274" s="159"/>
      <c r="IA274" s="159"/>
      <c r="IB274" s="159"/>
      <c r="IC274" s="159"/>
      <c r="ID274" s="159"/>
      <c r="IE274" s="159"/>
      <c r="IF274" s="159"/>
      <c r="IG274" s="159"/>
      <c r="IH274" s="602"/>
      <c r="II274" s="602"/>
      <c r="IJ274" s="602"/>
      <c r="IK274" s="602"/>
      <c r="IL274" s="602"/>
      <c r="IM274" s="602"/>
      <c r="IN274" s="602"/>
      <c r="IO274" s="602"/>
      <c r="IP274" s="602"/>
      <c r="IQ274" s="602"/>
      <c r="IR274" s="602"/>
      <c r="IS274" s="602"/>
      <c r="IT274" s="159"/>
      <c r="IU274" s="159"/>
      <c r="IV274" s="159"/>
    </row>
    <row r="275" spans="2:256" s="172" customFormat="1" ht="12.75"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HA275" s="159"/>
      <c r="HB275" s="159"/>
      <c r="HC275" s="159"/>
      <c r="HD275" s="159"/>
      <c r="HE275" s="159"/>
      <c r="HF275" s="159"/>
      <c r="HG275" s="159"/>
      <c r="HH275" s="159"/>
      <c r="HI275" s="159"/>
      <c r="HJ275" s="159"/>
      <c r="HK275" s="159"/>
      <c r="HL275" s="159"/>
      <c r="HM275" s="159"/>
      <c r="HN275" s="159"/>
      <c r="HO275" s="159"/>
      <c r="HP275" s="159"/>
      <c r="HQ275" s="159"/>
      <c r="HR275" s="159"/>
      <c r="HS275" s="159"/>
      <c r="HT275" s="159"/>
      <c r="HU275" s="159"/>
      <c r="HV275" s="159"/>
      <c r="HW275" s="159"/>
      <c r="HX275" s="159"/>
      <c r="HY275" s="159"/>
      <c r="HZ275" s="159"/>
      <c r="IA275" s="159"/>
      <c r="IB275" s="159"/>
      <c r="IC275" s="159"/>
      <c r="ID275" s="159"/>
      <c r="IE275" s="159"/>
      <c r="IF275" s="159"/>
      <c r="IG275" s="159"/>
      <c r="IH275" s="602"/>
      <c r="II275" s="602"/>
      <c r="IJ275" s="602"/>
      <c r="IK275" s="602"/>
      <c r="IL275" s="602"/>
      <c r="IM275" s="602"/>
      <c r="IN275" s="602"/>
      <c r="IO275" s="602"/>
      <c r="IP275" s="602"/>
      <c r="IQ275" s="602"/>
      <c r="IR275" s="602"/>
      <c r="IS275" s="602"/>
      <c r="IT275" s="159"/>
      <c r="IU275" s="159"/>
      <c r="IV275" s="159"/>
    </row>
    <row r="276" spans="2:256" s="172" customFormat="1" ht="12.75"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HA276" s="159"/>
      <c r="HB276" s="159"/>
      <c r="HC276" s="159"/>
      <c r="HD276" s="159"/>
      <c r="HE276" s="159"/>
      <c r="HF276" s="159"/>
      <c r="HG276" s="159"/>
      <c r="HH276" s="159"/>
      <c r="HI276" s="159"/>
      <c r="HJ276" s="159"/>
      <c r="HK276" s="159"/>
      <c r="HL276" s="159"/>
      <c r="HM276" s="159"/>
      <c r="HN276" s="159"/>
      <c r="HO276" s="159"/>
      <c r="HP276" s="159"/>
      <c r="HQ276" s="159"/>
      <c r="HR276" s="159"/>
      <c r="HS276" s="159"/>
      <c r="HT276" s="159"/>
      <c r="HU276" s="159"/>
      <c r="HV276" s="159"/>
      <c r="HW276" s="159"/>
      <c r="HX276" s="159"/>
      <c r="HY276" s="159"/>
      <c r="HZ276" s="159"/>
      <c r="IA276" s="159"/>
      <c r="IB276" s="159"/>
      <c r="IC276" s="159"/>
      <c r="ID276" s="159"/>
      <c r="IE276" s="159"/>
      <c r="IF276" s="159"/>
      <c r="IG276" s="159"/>
      <c r="IH276" s="602"/>
      <c r="II276" s="602"/>
      <c r="IJ276" s="602"/>
      <c r="IK276" s="602"/>
      <c r="IL276" s="602"/>
      <c r="IM276" s="602"/>
      <c r="IN276" s="602"/>
      <c r="IO276" s="602"/>
      <c r="IP276" s="602"/>
      <c r="IQ276" s="602"/>
      <c r="IR276" s="602"/>
      <c r="IS276" s="602"/>
      <c r="IT276" s="159"/>
      <c r="IU276" s="159"/>
      <c r="IV276" s="159"/>
    </row>
    <row r="277" spans="2:256" s="172" customFormat="1" ht="12.75"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HA277" s="159"/>
      <c r="HB277" s="159"/>
      <c r="HC277" s="159"/>
      <c r="HD277" s="159"/>
      <c r="HE277" s="159"/>
      <c r="HF277" s="159"/>
      <c r="HG277" s="159"/>
      <c r="HH277" s="159"/>
      <c r="HI277" s="159"/>
      <c r="HJ277" s="159"/>
      <c r="HK277" s="159"/>
      <c r="HL277" s="159"/>
      <c r="HM277" s="159"/>
      <c r="HN277" s="159"/>
      <c r="HO277" s="159"/>
      <c r="HP277" s="159"/>
      <c r="HQ277" s="159"/>
      <c r="HR277" s="159"/>
      <c r="HS277" s="159"/>
      <c r="HT277" s="159"/>
      <c r="HU277" s="159"/>
      <c r="HV277" s="159"/>
      <c r="HW277" s="159"/>
      <c r="HX277" s="159"/>
      <c r="HY277" s="159"/>
      <c r="HZ277" s="159"/>
      <c r="IA277" s="159"/>
      <c r="IB277" s="159"/>
      <c r="IC277" s="159"/>
      <c r="ID277" s="159"/>
      <c r="IE277" s="159"/>
      <c r="IF277" s="159"/>
      <c r="IG277" s="159"/>
      <c r="IH277" s="602"/>
      <c r="II277" s="602"/>
      <c r="IJ277" s="602"/>
      <c r="IK277" s="602"/>
      <c r="IL277" s="602"/>
      <c r="IM277" s="602"/>
      <c r="IN277" s="602"/>
      <c r="IO277" s="602"/>
      <c r="IP277" s="602"/>
      <c r="IQ277" s="602"/>
      <c r="IR277" s="602"/>
      <c r="IS277" s="602"/>
      <c r="IT277" s="159"/>
      <c r="IU277" s="159"/>
      <c r="IV277" s="159"/>
    </row>
    <row r="278" spans="2:256" s="172" customFormat="1" ht="12.75"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HA278" s="159"/>
      <c r="HB278" s="159"/>
      <c r="HC278" s="159"/>
      <c r="HD278" s="159"/>
      <c r="HE278" s="159"/>
      <c r="HF278" s="159"/>
      <c r="HG278" s="159"/>
      <c r="HH278" s="159"/>
      <c r="HI278" s="159"/>
      <c r="HJ278" s="159"/>
      <c r="HK278" s="159"/>
      <c r="HL278" s="159"/>
      <c r="HM278" s="159"/>
      <c r="HN278" s="159"/>
      <c r="HO278" s="159"/>
      <c r="HP278" s="159"/>
      <c r="HQ278" s="159"/>
      <c r="HR278" s="159"/>
      <c r="HS278" s="159"/>
      <c r="HT278" s="159"/>
      <c r="HU278" s="159"/>
      <c r="HV278" s="159"/>
      <c r="HW278" s="159"/>
      <c r="HX278" s="159"/>
      <c r="HY278" s="159"/>
      <c r="HZ278" s="159"/>
      <c r="IA278" s="159"/>
      <c r="IB278" s="159"/>
      <c r="IC278" s="159"/>
      <c r="ID278" s="159"/>
      <c r="IE278" s="159"/>
      <c r="IF278" s="159"/>
      <c r="IG278" s="159"/>
      <c r="IH278" s="602"/>
      <c r="II278" s="602"/>
      <c r="IJ278" s="602"/>
      <c r="IK278" s="602"/>
      <c r="IL278" s="602"/>
      <c r="IM278" s="602"/>
      <c r="IN278" s="602"/>
      <c r="IO278" s="602"/>
      <c r="IP278" s="602"/>
      <c r="IQ278" s="602"/>
      <c r="IR278" s="602"/>
      <c r="IS278" s="602"/>
      <c r="IT278" s="159"/>
      <c r="IU278" s="159"/>
      <c r="IV278" s="159"/>
    </row>
    <row r="279" spans="2:256" s="172" customFormat="1" ht="12.75"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HA279" s="159"/>
      <c r="HB279" s="159"/>
      <c r="HC279" s="159"/>
      <c r="HD279" s="159"/>
      <c r="HE279" s="159"/>
      <c r="HF279" s="159"/>
      <c r="HG279" s="159"/>
      <c r="HH279" s="159"/>
      <c r="HI279" s="159"/>
      <c r="HJ279" s="159"/>
      <c r="HK279" s="159"/>
      <c r="HL279" s="159"/>
      <c r="HM279" s="159"/>
      <c r="HN279" s="159"/>
      <c r="HO279" s="159"/>
      <c r="HP279" s="159"/>
      <c r="HQ279" s="159"/>
      <c r="HR279" s="159"/>
      <c r="HS279" s="159"/>
      <c r="HT279" s="159"/>
      <c r="HU279" s="159"/>
      <c r="HV279" s="159"/>
      <c r="HW279" s="159"/>
      <c r="HX279" s="159"/>
      <c r="HY279" s="159"/>
      <c r="HZ279" s="159"/>
      <c r="IA279" s="159"/>
      <c r="IB279" s="159"/>
      <c r="IC279" s="159"/>
      <c r="ID279" s="159"/>
      <c r="IE279" s="159"/>
      <c r="IF279" s="159"/>
      <c r="IG279" s="159"/>
      <c r="IH279" s="602"/>
      <c r="II279" s="602"/>
      <c r="IJ279" s="602"/>
      <c r="IK279" s="602"/>
      <c r="IL279" s="602"/>
      <c r="IM279" s="602"/>
      <c r="IN279" s="602"/>
      <c r="IO279" s="602"/>
      <c r="IP279" s="602"/>
      <c r="IQ279" s="602"/>
      <c r="IR279" s="602"/>
      <c r="IS279" s="602"/>
      <c r="IT279" s="159"/>
      <c r="IU279" s="159"/>
      <c r="IV279" s="159"/>
    </row>
    <row r="280" spans="2:256" s="172" customFormat="1" ht="12.75"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HA280" s="159"/>
      <c r="HB280" s="159"/>
      <c r="HC280" s="159"/>
      <c r="HD280" s="159"/>
      <c r="HE280" s="159"/>
      <c r="HF280" s="159"/>
      <c r="HG280" s="159"/>
      <c r="HH280" s="159"/>
      <c r="HI280" s="159"/>
      <c r="HJ280" s="159"/>
      <c r="HK280" s="159"/>
      <c r="HL280" s="159"/>
      <c r="HM280" s="159"/>
      <c r="HN280" s="159"/>
      <c r="HO280" s="159"/>
      <c r="HP280" s="159"/>
      <c r="HQ280" s="159"/>
      <c r="HR280" s="159"/>
      <c r="HS280" s="159"/>
      <c r="HT280" s="159"/>
      <c r="HU280" s="159"/>
      <c r="HV280" s="159"/>
      <c r="HW280" s="159"/>
      <c r="HX280" s="159"/>
      <c r="HY280" s="159"/>
      <c r="HZ280" s="159"/>
      <c r="IA280" s="159"/>
      <c r="IB280" s="159"/>
      <c r="IC280" s="159"/>
      <c r="ID280" s="159"/>
      <c r="IE280" s="159"/>
      <c r="IF280" s="159"/>
      <c r="IG280" s="159"/>
      <c r="IH280" s="602"/>
      <c r="II280" s="602"/>
      <c r="IJ280" s="602"/>
      <c r="IK280" s="602"/>
      <c r="IL280" s="602"/>
      <c r="IM280" s="602"/>
      <c r="IN280" s="602"/>
      <c r="IO280" s="602"/>
      <c r="IP280" s="602"/>
      <c r="IQ280" s="602"/>
      <c r="IR280" s="602"/>
      <c r="IS280" s="602"/>
      <c r="IT280" s="159"/>
      <c r="IU280" s="159"/>
      <c r="IV280" s="159"/>
    </row>
    <row r="281" spans="2:256" s="172" customFormat="1" ht="12.75"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HA281" s="159"/>
      <c r="HB281" s="159"/>
      <c r="HC281" s="159"/>
      <c r="HD281" s="159"/>
      <c r="HE281" s="159"/>
      <c r="HF281" s="159"/>
      <c r="HG281" s="159"/>
      <c r="HH281" s="159"/>
      <c r="HI281" s="159"/>
      <c r="HJ281" s="159"/>
      <c r="HK281" s="159"/>
      <c r="HL281" s="159"/>
      <c r="HM281" s="159"/>
      <c r="HN281" s="159"/>
      <c r="HO281" s="159"/>
      <c r="HP281" s="159"/>
      <c r="HQ281" s="159"/>
      <c r="HR281" s="159"/>
      <c r="HS281" s="159"/>
      <c r="HT281" s="159"/>
      <c r="HU281" s="159"/>
      <c r="HV281" s="159"/>
      <c r="HW281" s="159"/>
      <c r="HX281" s="159"/>
      <c r="HY281" s="159"/>
      <c r="HZ281" s="159"/>
      <c r="IA281" s="159"/>
      <c r="IB281" s="159"/>
      <c r="IC281" s="159"/>
      <c r="ID281" s="159"/>
      <c r="IE281" s="159"/>
      <c r="IF281" s="159"/>
      <c r="IG281" s="159"/>
      <c r="IH281" s="602"/>
      <c r="II281" s="602"/>
      <c r="IJ281" s="602"/>
      <c r="IK281" s="602"/>
      <c r="IL281" s="602"/>
      <c r="IM281" s="602"/>
      <c r="IN281" s="602"/>
      <c r="IO281" s="602"/>
      <c r="IP281" s="602"/>
      <c r="IQ281" s="602"/>
      <c r="IR281" s="602"/>
      <c r="IS281" s="602"/>
      <c r="IT281" s="159"/>
      <c r="IU281" s="159"/>
      <c r="IV281" s="159"/>
    </row>
    <row r="282" spans="2:256" s="172" customFormat="1" ht="12.75"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HA282" s="159"/>
      <c r="HB282" s="159"/>
      <c r="HC282" s="159"/>
      <c r="HD282" s="159"/>
      <c r="HE282" s="159"/>
      <c r="HF282" s="159"/>
      <c r="HG282" s="159"/>
      <c r="HH282" s="159"/>
      <c r="HI282" s="159"/>
      <c r="HJ282" s="159"/>
      <c r="HK282" s="159"/>
      <c r="HL282" s="159"/>
      <c r="HM282" s="159"/>
      <c r="HN282" s="159"/>
      <c r="HO282" s="159"/>
      <c r="HP282" s="159"/>
      <c r="HQ282" s="159"/>
      <c r="HR282" s="159"/>
      <c r="HS282" s="159"/>
      <c r="HT282" s="159"/>
      <c r="HU282" s="159"/>
      <c r="HV282" s="159"/>
      <c r="HW282" s="159"/>
      <c r="HX282" s="159"/>
      <c r="HY282" s="159"/>
      <c r="HZ282" s="159"/>
      <c r="IA282" s="159"/>
      <c r="IB282" s="159"/>
      <c r="IC282" s="159"/>
      <c r="ID282" s="159"/>
      <c r="IE282" s="159"/>
      <c r="IF282" s="159"/>
      <c r="IG282" s="159"/>
      <c r="IH282" s="602"/>
      <c r="II282" s="602"/>
      <c r="IJ282" s="602"/>
      <c r="IK282" s="602"/>
      <c r="IL282" s="602"/>
      <c r="IM282" s="602"/>
      <c r="IN282" s="602"/>
      <c r="IO282" s="602"/>
      <c r="IP282" s="602"/>
      <c r="IQ282" s="602"/>
      <c r="IR282" s="602"/>
      <c r="IS282" s="602"/>
      <c r="IT282" s="159"/>
      <c r="IU282" s="159"/>
      <c r="IV282" s="159"/>
    </row>
    <row r="283" spans="2:256" s="172" customFormat="1" ht="12.75"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HA283" s="159"/>
      <c r="HB283" s="159"/>
      <c r="HC283" s="159"/>
      <c r="HD283" s="159"/>
      <c r="HE283" s="159"/>
      <c r="HF283" s="159"/>
      <c r="HG283" s="159"/>
      <c r="HH283" s="159"/>
      <c r="HI283" s="159"/>
      <c r="HJ283" s="159"/>
      <c r="HK283" s="159"/>
      <c r="HL283" s="159"/>
      <c r="HM283" s="159"/>
      <c r="HN283" s="159"/>
      <c r="HO283" s="159"/>
      <c r="HP283" s="159"/>
      <c r="HQ283" s="159"/>
      <c r="HR283" s="159"/>
      <c r="HS283" s="159"/>
      <c r="HT283" s="159"/>
      <c r="HU283" s="159"/>
      <c r="HV283" s="159"/>
      <c r="HW283" s="159"/>
      <c r="HX283" s="159"/>
      <c r="HY283" s="159"/>
      <c r="HZ283" s="159"/>
      <c r="IA283" s="159"/>
      <c r="IB283" s="159"/>
      <c r="IC283" s="159"/>
      <c r="ID283" s="159"/>
      <c r="IE283" s="159"/>
      <c r="IF283" s="159"/>
      <c r="IG283" s="159"/>
      <c r="IH283" s="602"/>
      <c r="II283" s="602"/>
      <c r="IJ283" s="602"/>
      <c r="IK283" s="602"/>
      <c r="IL283" s="602"/>
      <c r="IM283" s="602"/>
      <c r="IN283" s="602"/>
      <c r="IO283" s="602"/>
      <c r="IP283" s="602"/>
      <c r="IQ283" s="602"/>
      <c r="IR283" s="602"/>
      <c r="IS283" s="602"/>
      <c r="IT283" s="159"/>
      <c r="IU283" s="159"/>
      <c r="IV283" s="159"/>
    </row>
    <row r="284" spans="2:256" s="172" customFormat="1" ht="12.75"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HA284" s="159"/>
      <c r="HB284" s="159"/>
      <c r="HC284" s="159"/>
      <c r="HD284" s="159"/>
      <c r="HE284" s="159"/>
      <c r="HF284" s="159"/>
      <c r="HG284" s="159"/>
      <c r="HH284" s="159"/>
      <c r="HI284" s="159"/>
      <c r="HJ284" s="159"/>
      <c r="HK284" s="159"/>
      <c r="HL284" s="159"/>
      <c r="HM284" s="159"/>
      <c r="HN284" s="159"/>
      <c r="HO284" s="159"/>
      <c r="HP284" s="159"/>
      <c r="HQ284" s="159"/>
      <c r="HR284" s="159"/>
      <c r="HS284" s="159"/>
      <c r="HT284" s="159"/>
      <c r="HU284" s="159"/>
      <c r="HV284" s="159"/>
      <c r="HW284" s="159"/>
      <c r="HX284" s="159"/>
      <c r="HY284" s="159"/>
      <c r="HZ284" s="159"/>
      <c r="IA284" s="159"/>
      <c r="IB284" s="159"/>
      <c r="IC284" s="159"/>
      <c r="ID284" s="159"/>
      <c r="IE284" s="159"/>
      <c r="IF284" s="159"/>
      <c r="IG284" s="159"/>
      <c r="IH284" s="602"/>
      <c r="II284" s="602"/>
      <c r="IJ284" s="602"/>
      <c r="IK284" s="602"/>
      <c r="IL284" s="602"/>
      <c r="IM284" s="602"/>
      <c r="IN284" s="602"/>
      <c r="IO284" s="602"/>
      <c r="IP284" s="602"/>
      <c r="IQ284" s="602"/>
      <c r="IR284" s="602"/>
      <c r="IS284" s="602"/>
      <c r="IT284" s="159"/>
      <c r="IU284" s="159"/>
      <c r="IV284" s="159"/>
    </row>
    <row r="285" spans="2:256" s="172" customFormat="1" ht="12.75"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HA285" s="159"/>
      <c r="HB285" s="159"/>
      <c r="HC285" s="159"/>
      <c r="HD285" s="159"/>
      <c r="HE285" s="159"/>
      <c r="HF285" s="159"/>
      <c r="HG285" s="159"/>
      <c r="HH285" s="159"/>
      <c r="HI285" s="159"/>
      <c r="HJ285" s="159"/>
      <c r="HK285" s="159"/>
      <c r="HL285" s="159"/>
      <c r="HM285" s="159"/>
      <c r="HN285" s="159"/>
      <c r="HO285" s="159"/>
      <c r="HP285" s="159"/>
      <c r="HQ285" s="159"/>
      <c r="HR285" s="159"/>
      <c r="HS285" s="159"/>
      <c r="HT285" s="159"/>
      <c r="HU285" s="159"/>
      <c r="HV285" s="159"/>
      <c r="HW285" s="159"/>
      <c r="HX285" s="159"/>
      <c r="HY285" s="159"/>
      <c r="HZ285" s="159"/>
      <c r="IA285" s="159"/>
      <c r="IB285" s="159"/>
      <c r="IC285" s="159"/>
      <c r="ID285" s="159"/>
      <c r="IE285" s="159"/>
      <c r="IF285" s="159"/>
      <c r="IG285" s="159"/>
      <c r="IH285" s="602"/>
      <c r="II285" s="602"/>
      <c r="IJ285" s="602"/>
      <c r="IK285" s="602"/>
      <c r="IL285" s="602"/>
      <c r="IM285" s="602"/>
      <c r="IN285" s="602"/>
      <c r="IO285" s="602"/>
      <c r="IP285" s="602"/>
      <c r="IQ285" s="602"/>
      <c r="IR285" s="602"/>
      <c r="IS285" s="602"/>
      <c r="IT285" s="159"/>
      <c r="IU285" s="159"/>
      <c r="IV285" s="159"/>
    </row>
    <row r="286" spans="2:256" s="172" customFormat="1" ht="12.75"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HA286" s="159"/>
      <c r="HB286" s="159"/>
      <c r="HC286" s="159"/>
      <c r="HD286" s="159"/>
      <c r="HE286" s="159"/>
      <c r="HF286" s="159"/>
      <c r="HG286" s="159"/>
      <c r="HH286" s="159"/>
      <c r="HI286" s="159"/>
      <c r="HJ286" s="159"/>
      <c r="HK286" s="159"/>
      <c r="HL286" s="159"/>
      <c r="HM286" s="159"/>
      <c r="HN286" s="159"/>
      <c r="HO286" s="159"/>
      <c r="HP286" s="159"/>
      <c r="HQ286" s="159"/>
      <c r="HR286" s="159"/>
      <c r="HS286" s="159"/>
      <c r="HT286" s="159"/>
      <c r="HU286" s="159"/>
      <c r="HV286" s="159"/>
      <c r="HW286" s="159"/>
      <c r="HX286" s="159"/>
      <c r="HY286" s="159"/>
      <c r="HZ286" s="159"/>
      <c r="IA286" s="159"/>
      <c r="IB286" s="159"/>
      <c r="IC286" s="159"/>
      <c r="ID286" s="159"/>
      <c r="IE286" s="159"/>
      <c r="IF286" s="159"/>
      <c r="IG286" s="159"/>
      <c r="IH286" s="602"/>
      <c r="II286" s="602"/>
      <c r="IJ286" s="602"/>
      <c r="IK286" s="602"/>
      <c r="IL286" s="602"/>
      <c r="IM286" s="602"/>
      <c r="IN286" s="602"/>
      <c r="IO286" s="602"/>
      <c r="IP286" s="602"/>
      <c r="IQ286" s="602"/>
      <c r="IR286" s="602"/>
      <c r="IS286" s="602"/>
      <c r="IT286" s="159"/>
      <c r="IU286" s="159"/>
      <c r="IV286" s="159"/>
    </row>
    <row r="287" spans="2:256" s="172" customFormat="1" ht="12.75"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HA287" s="159"/>
      <c r="HB287" s="159"/>
      <c r="HC287" s="159"/>
      <c r="HD287" s="159"/>
      <c r="HE287" s="159"/>
      <c r="HF287" s="159"/>
      <c r="HG287" s="159"/>
      <c r="HH287" s="159"/>
      <c r="HI287" s="159"/>
      <c r="HJ287" s="159"/>
      <c r="HK287" s="159"/>
      <c r="HL287" s="159"/>
      <c r="HM287" s="159"/>
      <c r="HN287" s="159"/>
      <c r="HO287" s="159"/>
      <c r="HP287" s="159"/>
      <c r="HQ287" s="159"/>
      <c r="HR287" s="159"/>
      <c r="HS287" s="159"/>
      <c r="HT287" s="159"/>
      <c r="HU287" s="159"/>
      <c r="HV287" s="159"/>
      <c r="HW287" s="159"/>
      <c r="HX287" s="159"/>
      <c r="HY287" s="159"/>
      <c r="HZ287" s="159"/>
      <c r="IA287" s="159"/>
      <c r="IB287" s="159"/>
      <c r="IC287" s="159"/>
      <c r="ID287" s="159"/>
      <c r="IE287" s="159"/>
      <c r="IF287" s="159"/>
      <c r="IG287" s="159"/>
      <c r="IH287" s="602"/>
      <c r="II287" s="602"/>
      <c r="IJ287" s="602"/>
      <c r="IK287" s="602"/>
      <c r="IL287" s="602"/>
      <c r="IM287" s="602"/>
      <c r="IN287" s="602"/>
      <c r="IO287" s="602"/>
      <c r="IP287" s="602"/>
      <c r="IQ287" s="602"/>
      <c r="IR287" s="602"/>
      <c r="IS287" s="602"/>
      <c r="IT287" s="159"/>
      <c r="IU287" s="159"/>
      <c r="IV287" s="159"/>
    </row>
    <row r="288" spans="2:256" s="172" customFormat="1" ht="12.75"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HA288" s="159"/>
      <c r="HB288" s="159"/>
      <c r="HC288" s="159"/>
      <c r="HD288" s="159"/>
      <c r="HE288" s="159"/>
      <c r="HF288" s="159"/>
      <c r="HG288" s="159"/>
      <c r="HH288" s="159"/>
      <c r="HI288" s="159"/>
      <c r="HJ288" s="159"/>
      <c r="HK288" s="159"/>
      <c r="HL288" s="159"/>
      <c r="HM288" s="159"/>
      <c r="HN288" s="159"/>
      <c r="HO288" s="159"/>
      <c r="HP288" s="159"/>
      <c r="HQ288" s="159"/>
      <c r="HR288" s="159"/>
      <c r="HS288" s="159"/>
      <c r="HT288" s="159"/>
      <c r="HU288" s="159"/>
      <c r="HV288" s="159"/>
      <c r="HW288" s="159"/>
      <c r="HX288" s="159"/>
      <c r="HY288" s="159"/>
      <c r="HZ288" s="159"/>
      <c r="IA288" s="159"/>
      <c r="IB288" s="159"/>
      <c r="IC288" s="159"/>
      <c r="ID288" s="159"/>
      <c r="IE288" s="159"/>
      <c r="IF288" s="159"/>
      <c r="IG288" s="159"/>
      <c r="IH288" s="602"/>
      <c r="II288" s="602"/>
      <c r="IJ288" s="602"/>
      <c r="IK288" s="602"/>
      <c r="IL288" s="602"/>
      <c r="IM288" s="602"/>
      <c r="IN288" s="602"/>
      <c r="IO288" s="602"/>
      <c r="IP288" s="602"/>
      <c r="IQ288" s="602"/>
      <c r="IR288" s="602"/>
      <c r="IS288" s="602"/>
      <c r="IT288" s="159"/>
      <c r="IU288" s="159"/>
      <c r="IV288" s="159"/>
    </row>
    <row r="289" spans="2:256" s="172" customFormat="1" ht="12.75"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HA289" s="159"/>
      <c r="HB289" s="159"/>
      <c r="HC289" s="159"/>
      <c r="HD289" s="159"/>
      <c r="HE289" s="159"/>
      <c r="HF289" s="159"/>
      <c r="HG289" s="159"/>
      <c r="HH289" s="159"/>
      <c r="HI289" s="159"/>
      <c r="HJ289" s="159"/>
      <c r="HK289" s="159"/>
      <c r="HL289" s="159"/>
      <c r="HM289" s="159"/>
      <c r="HN289" s="159"/>
      <c r="HO289" s="159"/>
      <c r="HP289" s="159"/>
      <c r="HQ289" s="159"/>
      <c r="HR289" s="159"/>
      <c r="HS289" s="159"/>
      <c r="HT289" s="159"/>
      <c r="HU289" s="159"/>
      <c r="HV289" s="159"/>
      <c r="HW289" s="159"/>
      <c r="HX289" s="159"/>
      <c r="HY289" s="159"/>
      <c r="HZ289" s="159"/>
      <c r="IA289" s="159"/>
      <c r="IB289" s="159"/>
      <c r="IC289" s="159"/>
      <c r="ID289" s="159"/>
      <c r="IE289" s="159"/>
      <c r="IF289" s="159"/>
      <c r="IG289" s="159"/>
      <c r="IH289" s="602"/>
      <c r="II289" s="602"/>
      <c r="IJ289" s="602"/>
      <c r="IK289" s="602"/>
      <c r="IL289" s="602"/>
      <c r="IM289" s="602"/>
      <c r="IN289" s="602"/>
      <c r="IO289" s="602"/>
      <c r="IP289" s="602"/>
      <c r="IQ289" s="602"/>
      <c r="IR289" s="602"/>
      <c r="IS289" s="602"/>
      <c r="IT289" s="159"/>
      <c r="IU289" s="159"/>
      <c r="IV289" s="159"/>
    </row>
    <row r="290" spans="2:256" s="172" customFormat="1" ht="12.75"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HA290" s="159"/>
      <c r="HB290" s="159"/>
      <c r="HC290" s="159"/>
      <c r="HD290" s="159"/>
      <c r="HE290" s="159"/>
      <c r="HF290" s="159"/>
      <c r="HG290" s="159"/>
      <c r="HH290" s="159"/>
      <c r="HI290" s="159"/>
      <c r="HJ290" s="159"/>
      <c r="HK290" s="159"/>
      <c r="HL290" s="159"/>
      <c r="HM290" s="159"/>
      <c r="HN290" s="159"/>
      <c r="HO290" s="159"/>
      <c r="HP290" s="159"/>
      <c r="HQ290" s="159"/>
      <c r="HR290" s="159"/>
      <c r="HS290" s="159"/>
      <c r="HT290" s="159"/>
      <c r="HU290" s="159"/>
      <c r="HV290" s="159"/>
      <c r="HW290" s="159"/>
      <c r="HX290" s="159"/>
      <c r="HY290" s="159"/>
      <c r="HZ290" s="159"/>
      <c r="IA290" s="159"/>
      <c r="IB290" s="159"/>
      <c r="IC290" s="159"/>
      <c r="ID290" s="159"/>
      <c r="IE290" s="159"/>
      <c r="IF290" s="159"/>
      <c r="IG290" s="159"/>
      <c r="IH290" s="602"/>
      <c r="II290" s="602"/>
      <c r="IJ290" s="602"/>
      <c r="IK290" s="602"/>
      <c r="IL290" s="602"/>
      <c r="IM290" s="602"/>
      <c r="IN290" s="602"/>
      <c r="IO290" s="602"/>
      <c r="IP290" s="602"/>
      <c r="IQ290" s="602"/>
      <c r="IR290" s="602"/>
      <c r="IS290" s="602"/>
      <c r="IT290" s="159"/>
      <c r="IU290" s="159"/>
      <c r="IV290" s="159"/>
    </row>
    <row r="291" spans="2:256" s="172" customFormat="1" ht="12.75"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HA291" s="159"/>
      <c r="HB291" s="159"/>
      <c r="HC291" s="159"/>
      <c r="HD291" s="159"/>
      <c r="HE291" s="159"/>
      <c r="HF291" s="159"/>
      <c r="HG291" s="159"/>
      <c r="HH291" s="159"/>
      <c r="HI291" s="159"/>
      <c r="HJ291" s="159"/>
      <c r="HK291" s="159"/>
      <c r="HL291" s="159"/>
      <c r="HM291" s="159"/>
      <c r="HN291" s="159"/>
      <c r="HO291" s="159"/>
      <c r="HP291" s="159"/>
      <c r="HQ291" s="159"/>
      <c r="HR291" s="159"/>
      <c r="HS291" s="159"/>
      <c r="HT291" s="159"/>
      <c r="HU291" s="159"/>
      <c r="HV291" s="159"/>
      <c r="HW291" s="159"/>
      <c r="HX291" s="159"/>
      <c r="HY291" s="159"/>
      <c r="HZ291" s="159"/>
      <c r="IA291" s="159"/>
      <c r="IB291" s="159"/>
      <c r="IC291" s="159"/>
      <c r="ID291" s="159"/>
      <c r="IE291" s="159"/>
      <c r="IF291" s="159"/>
      <c r="IG291" s="159"/>
      <c r="IH291" s="602"/>
      <c r="II291" s="602"/>
      <c r="IJ291" s="602"/>
      <c r="IK291" s="602"/>
      <c r="IL291" s="602"/>
      <c r="IM291" s="602"/>
      <c r="IN291" s="602"/>
      <c r="IO291" s="602"/>
      <c r="IP291" s="602"/>
      <c r="IQ291" s="602"/>
      <c r="IR291" s="602"/>
      <c r="IS291" s="602"/>
      <c r="IT291" s="159"/>
      <c r="IU291" s="159"/>
      <c r="IV291" s="159"/>
    </row>
    <row r="292" spans="2:256" s="172" customFormat="1" ht="12.75"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HA292" s="159"/>
      <c r="HB292" s="159"/>
      <c r="HC292" s="159"/>
      <c r="HD292" s="159"/>
      <c r="HE292" s="159"/>
      <c r="HF292" s="159"/>
      <c r="HG292" s="159"/>
      <c r="HH292" s="159"/>
      <c r="HI292" s="159"/>
      <c r="HJ292" s="159"/>
      <c r="HK292" s="159"/>
      <c r="HL292" s="159"/>
      <c r="HM292" s="159"/>
      <c r="HN292" s="159"/>
      <c r="HO292" s="159"/>
      <c r="HP292" s="159"/>
      <c r="HQ292" s="159"/>
      <c r="HR292" s="159"/>
      <c r="HS292" s="159"/>
      <c r="HT292" s="159"/>
      <c r="HU292" s="159"/>
      <c r="HV292" s="159"/>
      <c r="HW292" s="159"/>
      <c r="HX292" s="159"/>
      <c r="HY292" s="159"/>
      <c r="HZ292" s="159"/>
      <c r="IA292" s="159"/>
      <c r="IB292" s="159"/>
      <c r="IC292" s="159"/>
      <c r="ID292" s="159"/>
      <c r="IE292" s="159"/>
      <c r="IF292" s="159"/>
      <c r="IG292" s="159"/>
      <c r="IH292" s="602"/>
      <c r="II292" s="602"/>
      <c r="IJ292" s="602"/>
      <c r="IK292" s="602"/>
      <c r="IL292" s="602"/>
      <c r="IM292" s="602"/>
      <c r="IN292" s="602"/>
      <c r="IO292" s="602"/>
      <c r="IP292" s="602"/>
      <c r="IQ292" s="602"/>
      <c r="IR292" s="602"/>
      <c r="IS292" s="602"/>
      <c r="IT292" s="159"/>
      <c r="IU292" s="159"/>
      <c r="IV292" s="159"/>
    </row>
    <row r="293" spans="2:256" s="172" customFormat="1" ht="12.75"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HA293" s="159"/>
      <c r="HB293" s="159"/>
      <c r="HC293" s="159"/>
      <c r="HD293" s="159"/>
      <c r="HE293" s="159"/>
      <c r="HF293" s="159"/>
      <c r="HG293" s="159"/>
      <c r="HH293" s="159"/>
      <c r="HI293" s="159"/>
      <c r="HJ293" s="159"/>
      <c r="HK293" s="159"/>
      <c r="HL293" s="159"/>
      <c r="HM293" s="159"/>
      <c r="HN293" s="159"/>
      <c r="HO293" s="159"/>
      <c r="HP293" s="159"/>
      <c r="HQ293" s="159"/>
      <c r="HR293" s="159"/>
      <c r="HS293" s="159"/>
      <c r="HT293" s="159"/>
      <c r="HU293" s="159"/>
      <c r="HV293" s="159"/>
      <c r="HW293" s="159"/>
      <c r="HX293" s="159"/>
      <c r="HY293" s="159"/>
      <c r="HZ293" s="159"/>
      <c r="IA293" s="159"/>
      <c r="IB293" s="159"/>
      <c r="IC293" s="159"/>
      <c r="ID293" s="159"/>
      <c r="IE293" s="159"/>
      <c r="IF293" s="159"/>
      <c r="IG293" s="159"/>
      <c r="IH293" s="602"/>
      <c r="II293" s="602"/>
      <c r="IJ293" s="602"/>
      <c r="IK293" s="602"/>
      <c r="IL293" s="602"/>
      <c r="IM293" s="602"/>
      <c r="IN293" s="602"/>
      <c r="IO293" s="602"/>
      <c r="IP293" s="602"/>
      <c r="IQ293" s="602"/>
      <c r="IR293" s="602"/>
      <c r="IS293" s="602"/>
      <c r="IT293" s="159"/>
      <c r="IU293" s="159"/>
      <c r="IV293" s="159"/>
    </row>
    <row r="294" spans="2:256" s="172" customFormat="1" ht="12.75"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HA294" s="159"/>
      <c r="HB294" s="159"/>
      <c r="HC294" s="159"/>
      <c r="HD294" s="159"/>
      <c r="HE294" s="159"/>
      <c r="HF294" s="159"/>
      <c r="HG294" s="159"/>
      <c r="HH294" s="159"/>
      <c r="HI294" s="159"/>
      <c r="HJ294" s="159"/>
      <c r="HK294" s="159"/>
      <c r="HL294" s="159"/>
      <c r="HM294" s="159"/>
      <c r="HN294" s="159"/>
      <c r="HO294" s="159"/>
      <c r="HP294" s="159"/>
      <c r="HQ294" s="159"/>
      <c r="HR294" s="159"/>
      <c r="HS294" s="159"/>
      <c r="HT294" s="159"/>
      <c r="HU294" s="159"/>
      <c r="HV294" s="159"/>
      <c r="HW294" s="159"/>
      <c r="HX294" s="159"/>
      <c r="HY294" s="159"/>
      <c r="HZ294" s="159"/>
      <c r="IA294" s="159"/>
      <c r="IB294" s="159"/>
      <c r="IC294" s="159"/>
      <c r="ID294" s="159"/>
      <c r="IE294" s="159"/>
      <c r="IF294" s="159"/>
      <c r="IG294" s="159"/>
      <c r="IH294" s="602"/>
      <c r="II294" s="602"/>
      <c r="IJ294" s="602"/>
      <c r="IK294" s="602"/>
      <c r="IL294" s="602"/>
      <c r="IM294" s="602"/>
      <c r="IN294" s="602"/>
      <c r="IO294" s="602"/>
      <c r="IP294" s="602"/>
      <c r="IQ294" s="602"/>
      <c r="IR294" s="602"/>
      <c r="IS294" s="602"/>
      <c r="IT294" s="159"/>
      <c r="IU294" s="159"/>
      <c r="IV294" s="159"/>
    </row>
    <row r="295" spans="2:256" s="172" customFormat="1" ht="12.75"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HA295" s="159"/>
      <c r="HB295" s="159"/>
      <c r="HC295" s="159"/>
      <c r="HD295" s="159"/>
      <c r="HE295" s="159"/>
      <c r="HF295" s="159"/>
      <c r="HG295" s="159"/>
      <c r="HH295" s="159"/>
      <c r="HI295" s="159"/>
      <c r="HJ295" s="159"/>
      <c r="HK295" s="159"/>
      <c r="HL295" s="159"/>
      <c r="HM295" s="159"/>
      <c r="HN295" s="159"/>
      <c r="HO295" s="159"/>
      <c r="HP295" s="159"/>
      <c r="HQ295" s="159"/>
      <c r="HR295" s="159"/>
      <c r="HS295" s="159"/>
      <c r="HT295" s="159"/>
      <c r="HU295" s="159"/>
      <c r="HV295" s="159"/>
      <c r="HW295" s="159"/>
      <c r="HX295" s="159"/>
      <c r="HY295" s="159"/>
      <c r="HZ295" s="159"/>
      <c r="IA295" s="159"/>
      <c r="IB295" s="159"/>
      <c r="IC295" s="159"/>
      <c r="ID295" s="159"/>
      <c r="IE295" s="159"/>
      <c r="IF295" s="159"/>
      <c r="IG295" s="159"/>
      <c r="IH295" s="602"/>
      <c r="II295" s="602"/>
      <c r="IJ295" s="602"/>
      <c r="IK295" s="602"/>
      <c r="IL295" s="602"/>
      <c r="IM295" s="602"/>
      <c r="IN295" s="602"/>
      <c r="IO295" s="602"/>
      <c r="IP295" s="602"/>
      <c r="IQ295" s="602"/>
      <c r="IR295" s="602"/>
      <c r="IS295" s="602"/>
      <c r="IT295" s="159"/>
      <c r="IU295" s="159"/>
      <c r="IV295" s="159"/>
    </row>
    <row r="296" spans="2:256" s="172" customFormat="1" ht="12.75"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HA296" s="159"/>
      <c r="HB296" s="159"/>
      <c r="HC296" s="159"/>
      <c r="HD296" s="159"/>
      <c r="HE296" s="159"/>
      <c r="HF296" s="159"/>
      <c r="HG296" s="159"/>
      <c r="HH296" s="159"/>
      <c r="HI296" s="159"/>
      <c r="HJ296" s="159"/>
      <c r="HK296" s="159"/>
      <c r="HL296" s="159"/>
      <c r="HM296" s="159"/>
      <c r="HN296" s="159"/>
      <c r="HO296" s="159"/>
      <c r="HP296" s="159"/>
      <c r="HQ296" s="159"/>
      <c r="HR296" s="159"/>
      <c r="HS296" s="159"/>
      <c r="HT296" s="159"/>
      <c r="HU296" s="159"/>
      <c r="HV296" s="159"/>
      <c r="HW296" s="159"/>
      <c r="HX296" s="159"/>
      <c r="HY296" s="159"/>
      <c r="HZ296" s="159"/>
      <c r="IA296" s="159"/>
      <c r="IB296" s="159"/>
      <c r="IC296" s="159"/>
      <c r="ID296" s="159"/>
      <c r="IE296" s="159"/>
      <c r="IF296" s="159"/>
      <c r="IG296" s="159"/>
      <c r="IH296" s="602"/>
      <c r="II296" s="602"/>
      <c r="IJ296" s="602"/>
      <c r="IK296" s="602"/>
      <c r="IL296" s="602"/>
      <c r="IM296" s="602"/>
      <c r="IN296" s="602"/>
      <c r="IO296" s="602"/>
      <c r="IP296" s="602"/>
      <c r="IQ296" s="602"/>
      <c r="IR296" s="602"/>
      <c r="IS296" s="602"/>
      <c r="IT296" s="159"/>
      <c r="IU296" s="159"/>
      <c r="IV296" s="159"/>
    </row>
    <row r="297" spans="2:256" s="172" customFormat="1" ht="12.75"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HA297" s="159"/>
      <c r="HB297" s="159"/>
      <c r="HC297" s="159"/>
      <c r="HD297" s="159"/>
      <c r="HE297" s="159"/>
      <c r="HF297" s="159"/>
      <c r="HG297" s="159"/>
      <c r="HH297" s="159"/>
      <c r="HI297" s="159"/>
      <c r="HJ297" s="159"/>
      <c r="HK297" s="159"/>
      <c r="HL297" s="159"/>
      <c r="HM297" s="159"/>
      <c r="HN297" s="159"/>
      <c r="HO297" s="159"/>
      <c r="HP297" s="159"/>
      <c r="HQ297" s="159"/>
      <c r="HR297" s="159"/>
      <c r="HS297" s="159"/>
      <c r="HT297" s="159"/>
      <c r="HU297" s="159"/>
      <c r="HV297" s="159"/>
      <c r="HW297" s="159"/>
      <c r="HX297" s="159"/>
      <c r="HY297" s="159"/>
      <c r="HZ297" s="159"/>
      <c r="IA297" s="159"/>
      <c r="IB297" s="159"/>
      <c r="IC297" s="159"/>
      <c r="ID297" s="159"/>
      <c r="IE297" s="159"/>
      <c r="IF297" s="159"/>
      <c r="IG297" s="159"/>
      <c r="IH297" s="602"/>
      <c r="II297" s="602"/>
      <c r="IJ297" s="602"/>
      <c r="IK297" s="602"/>
      <c r="IL297" s="602"/>
      <c r="IM297" s="602"/>
      <c r="IN297" s="602"/>
      <c r="IO297" s="602"/>
      <c r="IP297" s="602"/>
      <c r="IQ297" s="602"/>
      <c r="IR297" s="602"/>
      <c r="IS297" s="602"/>
      <c r="IT297" s="159"/>
      <c r="IU297" s="159"/>
      <c r="IV297" s="159"/>
    </row>
    <row r="298" spans="2:256" s="172" customFormat="1" ht="12.75"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HA298" s="159"/>
      <c r="HB298" s="159"/>
      <c r="HC298" s="159"/>
      <c r="HD298" s="159"/>
      <c r="HE298" s="159"/>
      <c r="HF298" s="159"/>
      <c r="HG298" s="159"/>
      <c r="HH298" s="159"/>
      <c r="HI298" s="159"/>
      <c r="HJ298" s="159"/>
      <c r="HK298" s="159"/>
      <c r="HL298" s="159"/>
      <c r="HM298" s="159"/>
      <c r="HN298" s="159"/>
      <c r="HO298" s="159"/>
      <c r="HP298" s="159"/>
      <c r="HQ298" s="159"/>
      <c r="HR298" s="159"/>
      <c r="HS298" s="159"/>
      <c r="HT298" s="159"/>
      <c r="HU298" s="159"/>
      <c r="HV298" s="159"/>
      <c r="HW298" s="159"/>
      <c r="HX298" s="159"/>
      <c r="HY298" s="159"/>
      <c r="HZ298" s="159"/>
      <c r="IA298" s="159"/>
      <c r="IB298" s="159"/>
      <c r="IC298" s="159"/>
      <c r="ID298" s="159"/>
      <c r="IE298" s="159"/>
      <c r="IF298" s="159"/>
      <c r="IG298" s="159"/>
      <c r="IH298" s="602"/>
      <c r="II298" s="602"/>
      <c r="IJ298" s="602"/>
      <c r="IK298" s="602"/>
      <c r="IL298" s="602"/>
      <c r="IM298" s="602"/>
      <c r="IN298" s="602"/>
      <c r="IO298" s="602"/>
      <c r="IP298" s="602"/>
      <c r="IQ298" s="602"/>
      <c r="IR298" s="602"/>
      <c r="IS298" s="602"/>
      <c r="IT298" s="159"/>
      <c r="IU298" s="159"/>
      <c r="IV298" s="159"/>
    </row>
    <row r="299" spans="2:256" s="172" customFormat="1" ht="12.75"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HA299" s="159"/>
      <c r="HB299" s="159"/>
      <c r="HC299" s="159"/>
      <c r="HD299" s="159"/>
      <c r="HE299" s="159"/>
      <c r="HF299" s="159"/>
      <c r="HG299" s="159"/>
      <c r="HH299" s="159"/>
      <c r="HI299" s="159"/>
      <c r="HJ299" s="159"/>
      <c r="HK299" s="159"/>
      <c r="HL299" s="159"/>
      <c r="HM299" s="159"/>
      <c r="HN299" s="159"/>
      <c r="HO299" s="159"/>
      <c r="HP299" s="159"/>
      <c r="HQ299" s="159"/>
      <c r="HR299" s="159"/>
      <c r="HS299" s="159"/>
      <c r="HT299" s="159"/>
      <c r="HU299" s="159"/>
      <c r="HV299" s="159"/>
      <c r="HW299" s="159"/>
      <c r="HX299" s="159"/>
      <c r="HY299" s="159"/>
      <c r="HZ299" s="159"/>
      <c r="IA299" s="159"/>
      <c r="IB299" s="159"/>
      <c r="IC299" s="159"/>
      <c r="ID299" s="159"/>
      <c r="IE299" s="159"/>
      <c r="IF299" s="159"/>
      <c r="IG299" s="159"/>
      <c r="IH299" s="602"/>
      <c r="II299" s="602"/>
      <c r="IJ299" s="602"/>
      <c r="IK299" s="602"/>
      <c r="IL299" s="602"/>
      <c r="IM299" s="602"/>
      <c r="IN299" s="602"/>
      <c r="IO299" s="602"/>
      <c r="IP299" s="602"/>
      <c r="IQ299" s="602"/>
      <c r="IR299" s="602"/>
      <c r="IS299" s="602"/>
      <c r="IT299" s="159"/>
      <c r="IU299" s="159"/>
      <c r="IV299" s="159"/>
    </row>
    <row r="300" spans="2:256" s="172" customFormat="1" ht="12.75"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HA300" s="159"/>
      <c r="HB300" s="159"/>
      <c r="HC300" s="159"/>
      <c r="HD300" s="159"/>
      <c r="HE300" s="159"/>
      <c r="HF300" s="159"/>
      <c r="HG300" s="159"/>
      <c r="HH300" s="159"/>
      <c r="HI300" s="159"/>
      <c r="HJ300" s="159"/>
      <c r="HK300" s="159"/>
      <c r="HL300" s="159"/>
      <c r="HM300" s="159"/>
      <c r="HN300" s="159"/>
      <c r="HO300" s="159"/>
      <c r="HP300" s="159"/>
      <c r="HQ300" s="159"/>
      <c r="HR300" s="159"/>
      <c r="HS300" s="159"/>
      <c r="HT300" s="159"/>
      <c r="HU300" s="159"/>
      <c r="HV300" s="159"/>
      <c r="HW300" s="159"/>
      <c r="HX300" s="159"/>
      <c r="HY300" s="159"/>
      <c r="HZ300" s="159"/>
      <c r="IA300" s="159"/>
      <c r="IB300" s="159"/>
      <c r="IC300" s="159"/>
      <c r="ID300" s="159"/>
      <c r="IE300" s="159"/>
      <c r="IF300" s="159"/>
      <c r="IG300" s="159"/>
      <c r="IH300" s="602"/>
      <c r="II300" s="602"/>
      <c r="IJ300" s="602"/>
      <c r="IK300" s="602"/>
      <c r="IL300" s="602"/>
      <c r="IM300" s="602"/>
      <c r="IN300" s="602"/>
      <c r="IO300" s="602"/>
      <c r="IP300" s="602"/>
      <c r="IQ300" s="602"/>
      <c r="IR300" s="602"/>
      <c r="IS300" s="602"/>
      <c r="IT300" s="159"/>
      <c r="IU300" s="159"/>
      <c r="IV300" s="159"/>
    </row>
    <row r="301" spans="2:256" s="172" customFormat="1" ht="12.75"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HA301" s="159"/>
      <c r="HB301" s="159"/>
      <c r="HC301" s="159"/>
      <c r="HD301" s="159"/>
      <c r="HE301" s="159"/>
      <c r="HF301" s="159"/>
      <c r="HG301" s="159"/>
      <c r="HH301" s="159"/>
      <c r="HI301" s="159"/>
      <c r="HJ301" s="159"/>
      <c r="HK301" s="159"/>
      <c r="HL301" s="159"/>
      <c r="HM301" s="159"/>
      <c r="HN301" s="159"/>
      <c r="HO301" s="159"/>
      <c r="HP301" s="159"/>
      <c r="HQ301" s="159"/>
      <c r="HR301" s="159"/>
      <c r="HS301" s="159"/>
      <c r="HT301" s="159"/>
      <c r="HU301" s="159"/>
      <c r="HV301" s="159"/>
      <c r="HW301" s="159"/>
      <c r="HX301" s="159"/>
      <c r="HY301" s="159"/>
      <c r="HZ301" s="159"/>
      <c r="IA301" s="159"/>
      <c r="IB301" s="159"/>
      <c r="IC301" s="159"/>
      <c r="ID301" s="159"/>
      <c r="IE301" s="159"/>
      <c r="IF301" s="159"/>
      <c r="IG301" s="159"/>
      <c r="IH301" s="602"/>
      <c r="II301" s="602"/>
      <c r="IJ301" s="602"/>
      <c r="IK301" s="602"/>
      <c r="IL301" s="602"/>
      <c r="IM301" s="602"/>
      <c r="IN301" s="602"/>
      <c r="IO301" s="602"/>
      <c r="IP301" s="602"/>
      <c r="IQ301" s="602"/>
      <c r="IR301" s="602"/>
      <c r="IS301" s="602"/>
      <c r="IT301" s="159"/>
      <c r="IU301" s="159"/>
      <c r="IV301" s="159"/>
    </row>
    <row r="302" spans="2:256" s="172" customFormat="1" ht="12.75"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HA302" s="159"/>
      <c r="HB302" s="159"/>
      <c r="HC302" s="159"/>
      <c r="HD302" s="159"/>
      <c r="HE302" s="159"/>
      <c r="HF302" s="159"/>
      <c r="HG302" s="159"/>
      <c r="HH302" s="159"/>
      <c r="HI302" s="159"/>
      <c r="HJ302" s="159"/>
      <c r="HK302" s="159"/>
      <c r="HL302" s="159"/>
      <c r="HM302" s="159"/>
      <c r="HN302" s="159"/>
      <c r="HO302" s="159"/>
      <c r="HP302" s="159"/>
      <c r="HQ302" s="159"/>
      <c r="HR302" s="159"/>
      <c r="HS302" s="159"/>
      <c r="HT302" s="159"/>
      <c r="HU302" s="159"/>
      <c r="HV302" s="159"/>
      <c r="HW302" s="159"/>
      <c r="HX302" s="159"/>
      <c r="HY302" s="159"/>
      <c r="HZ302" s="159"/>
      <c r="IA302" s="159"/>
      <c r="IB302" s="159"/>
      <c r="IC302" s="159"/>
      <c r="ID302" s="159"/>
      <c r="IE302" s="159"/>
      <c r="IF302" s="159"/>
      <c r="IG302" s="159"/>
      <c r="IH302" s="602"/>
      <c r="II302" s="602"/>
      <c r="IJ302" s="602"/>
      <c r="IK302" s="602"/>
      <c r="IL302" s="602"/>
      <c r="IM302" s="602"/>
      <c r="IN302" s="602"/>
      <c r="IO302" s="602"/>
      <c r="IP302" s="602"/>
      <c r="IQ302" s="602"/>
      <c r="IR302" s="602"/>
      <c r="IS302" s="602"/>
      <c r="IT302" s="159"/>
      <c r="IU302" s="159"/>
      <c r="IV302" s="159"/>
    </row>
    <row r="303" spans="2:256" s="172" customFormat="1" ht="12.75"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HA303" s="159"/>
      <c r="HB303" s="159"/>
      <c r="HC303" s="159"/>
      <c r="HD303" s="159"/>
      <c r="HE303" s="159"/>
      <c r="HF303" s="159"/>
      <c r="HG303" s="159"/>
      <c r="HH303" s="159"/>
      <c r="HI303" s="159"/>
      <c r="HJ303" s="159"/>
      <c r="HK303" s="159"/>
      <c r="HL303" s="159"/>
      <c r="HM303" s="159"/>
      <c r="HN303" s="159"/>
      <c r="HO303" s="159"/>
      <c r="HP303" s="159"/>
      <c r="HQ303" s="159"/>
      <c r="HR303" s="159"/>
      <c r="HS303" s="159"/>
      <c r="HT303" s="159"/>
      <c r="HU303" s="159"/>
      <c r="HV303" s="159"/>
      <c r="HW303" s="159"/>
      <c r="HX303" s="159"/>
      <c r="HY303" s="159"/>
      <c r="HZ303" s="159"/>
      <c r="IA303" s="159"/>
      <c r="IB303" s="159"/>
      <c r="IC303" s="159"/>
      <c r="ID303" s="159"/>
      <c r="IE303" s="159"/>
      <c r="IF303" s="159"/>
      <c r="IG303" s="159"/>
      <c r="IH303" s="602"/>
      <c r="II303" s="602"/>
      <c r="IJ303" s="602"/>
      <c r="IK303" s="602"/>
      <c r="IL303" s="602"/>
      <c r="IM303" s="602"/>
      <c r="IN303" s="602"/>
      <c r="IO303" s="602"/>
      <c r="IP303" s="602"/>
      <c r="IQ303" s="602"/>
      <c r="IR303" s="602"/>
      <c r="IS303" s="602"/>
      <c r="IT303" s="159"/>
      <c r="IU303" s="159"/>
      <c r="IV303" s="159"/>
    </row>
    <row r="304" spans="2:256" s="172" customFormat="1" ht="12.75"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HA304" s="159"/>
      <c r="HB304" s="159"/>
      <c r="HC304" s="159"/>
      <c r="HD304" s="159"/>
      <c r="HE304" s="159"/>
      <c r="HF304" s="159"/>
      <c r="HG304" s="159"/>
      <c r="HH304" s="159"/>
      <c r="HI304" s="159"/>
      <c r="HJ304" s="159"/>
      <c r="HK304" s="159"/>
      <c r="HL304" s="159"/>
      <c r="HM304" s="159"/>
      <c r="HN304" s="159"/>
      <c r="HO304" s="159"/>
      <c r="HP304" s="159"/>
      <c r="HQ304" s="159"/>
      <c r="HR304" s="159"/>
      <c r="HS304" s="159"/>
      <c r="HT304" s="159"/>
      <c r="HU304" s="159"/>
      <c r="HV304" s="159"/>
      <c r="HW304" s="159"/>
      <c r="HX304" s="159"/>
      <c r="HY304" s="159"/>
      <c r="HZ304" s="159"/>
      <c r="IA304" s="159"/>
      <c r="IB304" s="159"/>
      <c r="IC304" s="159"/>
      <c r="ID304" s="159"/>
      <c r="IE304" s="159"/>
      <c r="IF304" s="159"/>
      <c r="IG304" s="159"/>
      <c r="IH304" s="602"/>
      <c r="II304" s="602"/>
      <c r="IJ304" s="602"/>
      <c r="IK304" s="602"/>
      <c r="IL304" s="602"/>
      <c r="IM304" s="602"/>
      <c r="IN304" s="602"/>
      <c r="IO304" s="602"/>
      <c r="IP304" s="602"/>
      <c r="IQ304" s="602"/>
      <c r="IR304" s="602"/>
      <c r="IS304" s="602"/>
      <c r="IT304" s="159"/>
      <c r="IU304" s="159"/>
      <c r="IV304" s="159"/>
    </row>
    <row r="305" spans="2:256" s="172" customFormat="1" ht="12.75"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HA305" s="159"/>
      <c r="HB305" s="159"/>
      <c r="HC305" s="159"/>
      <c r="HD305" s="159"/>
      <c r="HE305" s="159"/>
      <c r="HF305" s="159"/>
      <c r="HG305" s="159"/>
      <c r="HH305" s="159"/>
      <c r="HI305" s="159"/>
      <c r="HJ305" s="159"/>
      <c r="HK305" s="159"/>
      <c r="HL305" s="159"/>
      <c r="HM305" s="159"/>
      <c r="HN305" s="159"/>
      <c r="HO305" s="159"/>
      <c r="HP305" s="159"/>
      <c r="HQ305" s="159"/>
      <c r="HR305" s="159"/>
      <c r="HS305" s="159"/>
      <c r="HT305" s="159"/>
      <c r="HU305" s="159"/>
      <c r="HV305" s="159"/>
      <c r="HW305" s="159"/>
      <c r="HX305" s="159"/>
      <c r="HY305" s="159"/>
      <c r="HZ305" s="159"/>
      <c r="IA305" s="159"/>
      <c r="IB305" s="159"/>
      <c r="IC305" s="159"/>
      <c r="ID305" s="159"/>
      <c r="IE305" s="159"/>
      <c r="IF305" s="159"/>
      <c r="IG305" s="159"/>
      <c r="IH305" s="602"/>
      <c r="II305" s="602"/>
      <c r="IJ305" s="602"/>
      <c r="IK305" s="602"/>
      <c r="IL305" s="602"/>
      <c r="IM305" s="602"/>
      <c r="IN305" s="602"/>
      <c r="IO305" s="602"/>
      <c r="IP305" s="602"/>
      <c r="IQ305" s="602"/>
      <c r="IR305" s="602"/>
      <c r="IS305" s="602"/>
      <c r="IT305" s="159"/>
      <c r="IU305" s="159"/>
      <c r="IV305" s="159"/>
    </row>
    <row r="306" spans="2:256" s="172" customFormat="1" ht="12.75"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HA306" s="159"/>
      <c r="HB306" s="159"/>
      <c r="HC306" s="159"/>
      <c r="HD306" s="159"/>
      <c r="HE306" s="159"/>
      <c r="HF306" s="159"/>
      <c r="HG306" s="159"/>
      <c r="HH306" s="159"/>
      <c r="HI306" s="159"/>
      <c r="HJ306" s="159"/>
      <c r="HK306" s="159"/>
      <c r="HL306" s="159"/>
      <c r="HM306" s="159"/>
      <c r="HN306" s="159"/>
      <c r="HO306" s="159"/>
      <c r="HP306" s="159"/>
      <c r="HQ306" s="159"/>
      <c r="HR306" s="159"/>
      <c r="HS306" s="159"/>
      <c r="HT306" s="159"/>
      <c r="HU306" s="159"/>
      <c r="HV306" s="159"/>
      <c r="HW306" s="159"/>
      <c r="HX306" s="159"/>
      <c r="HY306" s="159"/>
      <c r="HZ306" s="159"/>
      <c r="IA306" s="159"/>
      <c r="IB306" s="159"/>
      <c r="IC306" s="159"/>
      <c r="ID306" s="159"/>
      <c r="IE306" s="159"/>
      <c r="IF306" s="159"/>
      <c r="IG306" s="159"/>
      <c r="IH306" s="602"/>
      <c r="II306" s="602"/>
      <c r="IJ306" s="602"/>
      <c r="IK306" s="602"/>
      <c r="IL306" s="602"/>
      <c r="IM306" s="602"/>
      <c r="IN306" s="602"/>
      <c r="IO306" s="602"/>
      <c r="IP306" s="602"/>
      <c r="IQ306" s="602"/>
      <c r="IR306" s="602"/>
      <c r="IS306" s="602"/>
      <c r="IT306" s="159"/>
      <c r="IU306" s="159"/>
      <c r="IV306" s="159"/>
    </row>
    <row r="307" spans="2:256" s="172" customFormat="1" ht="12.75"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HA307" s="159"/>
      <c r="HB307" s="159"/>
      <c r="HC307" s="159"/>
      <c r="HD307" s="159"/>
      <c r="HE307" s="159"/>
      <c r="HF307" s="159"/>
      <c r="HG307" s="159"/>
      <c r="HH307" s="159"/>
      <c r="HI307" s="159"/>
      <c r="HJ307" s="159"/>
      <c r="HK307" s="159"/>
      <c r="HL307" s="159"/>
      <c r="HM307" s="159"/>
      <c r="HN307" s="159"/>
      <c r="HO307" s="159"/>
      <c r="HP307" s="159"/>
      <c r="HQ307" s="159"/>
      <c r="HR307" s="159"/>
      <c r="HS307" s="159"/>
      <c r="HT307" s="159"/>
      <c r="HU307" s="159"/>
      <c r="HV307" s="159"/>
      <c r="HW307" s="159"/>
      <c r="HX307" s="159"/>
      <c r="HY307" s="159"/>
      <c r="HZ307" s="159"/>
      <c r="IA307" s="159"/>
      <c r="IB307" s="159"/>
      <c r="IC307" s="159"/>
      <c r="ID307" s="159"/>
      <c r="IE307" s="159"/>
      <c r="IF307" s="159"/>
      <c r="IG307" s="159"/>
      <c r="IH307" s="602"/>
      <c r="II307" s="602"/>
      <c r="IJ307" s="602"/>
      <c r="IK307" s="602"/>
      <c r="IL307" s="602"/>
      <c r="IM307" s="602"/>
      <c r="IN307" s="602"/>
      <c r="IO307" s="602"/>
      <c r="IP307" s="602"/>
      <c r="IQ307" s="602"/>
      <c r="IR307" s="602"/>
      <c r="IS307" s="602"/>
      <c r="IT307" s="159"/>
      <c r="IU307" s="159"/>
      <c r="IV307" s="159"/>
    </row>
    <row r="308" spans="2:256" s="172" customFormat="1" ht="12.75"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HA308" s="159"/>
      <c r="HB308" s="159"/>
      <c r="HC308" s="159"/>
      <c r="HD308" s="159"/>
      <c r="HE308" s="159"/>
      <c r="HF308" s="159"/>
      <c r="HG308" s="159"/>
      <c r="HH308" s="159"/>
      <c r="HI308" s="159"/>
      <c r="HJ308" s="159"/>
      <c r="HK308" s="159"/>
      <c r="HL308" s="159"/>
      <c r="HM308" s="159"/>
      <c r="HN308" s="159"/>
      <c r="HO308" s="159"/>
      <c r="HP308" s="159"/>
      <c r="HQ308" s="159"/>
      <c r="HR308" s="159"/>
      <c r="HS308" s="159"/>
      <c r="HT308" s="159"/>
      <c r="HU308" s="159"/>
      <c r="HV308" s="159"/>
      <c r="HW308" s="159"/>
      <c r="HX308" s="159"/>
      <c r="HY308" s="159"/>
      <c r="HZ308" s="159"/>
      <c r="IA308" s="159"/>
      <c r="IB308" s="159"/>
      <c r="IC308" s="159"/>
      <c r="ID308" s="159"/>
      <c r="IE308" s="159"/>
      <c r="IF308" s="159"/>
      <c r="IG308" s="159"/>
      <c r="IH308" s="602"/>
      <c r="II308" s="602"/>
      <c r="IJ308" s="602"/>
      <c r="IK308" s="602"/>
      <c r="IL308" s="602"/>
      <c r="IM308" s="602"/>
      <c r="IN308" s="602"/>
      <c r="IO308" s="602"/>
      <c r="IP308" s="602"/>
      <c r="IQ308" s="602"/>
      <c r="IR308" s="602"/>
      <c r="IS308" s="602"/>
      <c r="IT308" s="159"/>
      <c r="IU308" s="159"/>
      <c r="IV308" s="159"/>
    </row>
    <row r="309" spans="2:256" s="172" customFormat="1" ht="12.75"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HA309" s="159"/>
      <c r="HB309" s="159"/>
      <c r="HC309" s="159"/>
      <c r="HD309" s="159"/>
      <c r="HE309" s="159"/>
      <c r="HF309" s="159"/>
      <c r="HG309" s="159"/>
      <c r="HH309" s="159"/>
      <c r="HI309" s="159"/>
      <c r="HJ309" s="159"/>
      <c r="HK309" s="159"/>
      <c r="HL309" s="159"/>
      <c r="HM309" s="159"/>
      <c r="HN309" s="159"/>
      <c r="HO309" s="159"/>
      <c r="HP309" s="159"/>
      <c r="HQ309" s="159"/>
      <c r="HR309" s="159"/>
      <c r="HS309" s="159"/>
      <c r="HT309" s="159"/>
      <c r="HU309" s="159"/>
      <c r="HV309" s="159"/>
      <c r="HW309" s="159"/>
      <c r="HX309" s="159"/>
      <c r="HY309" s="159"/>
      <c r="HZ309" s="159"/>
      <c r="IA309" s="159"/>
      <c r="IB309" s="159"/>
      <c r="IC309" s="159"/>
      <c r="ID309" s="159"/>
      <c r="IE309" s="159"/>
      <c r="IF309" s="159"/>
      <c r="IG309" s="159"/>
      <c r="IH309" s="602"/>
      <c r="II309" s="602"/>
      <c r="IJ309" s="602"/>
      <c r="IK309" s="602"/>
      <c r="IL309" s="602"/>
      <c r="IM309" s="602"/>
      <c r="IN309" s="602"/>
      <c r="IO309" s="602"/>
      <c r="IP309" s="602"/>
      <c r="IQ309" s="602"/>
      <c r="IR309" s="602"/>
      <c r="IS309" s="602"/>
      <c r="IT309" s="159"/>
      <c r="IU309" s="159"/>
      <c r="IV309" s="159"/>
    </row>
    <row r="310" spans="2:256" s="172" customFormat="1" ht="12.75"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HA310" s="159"/>
      <c r="HB310" s="159"/>
      <c r="HC310" s="159"/>
      <c r="HD310" s="159"/>
      <c r="HE310" s="159"/>
      <c r="HF310" s="159"/>
      <c r="HG310" s="159"/>
      <c r="HH310" s="159"/>
      <c r="HI310" s="159"/>
      <c r="HJ310" s="159"/>
      <c r="HK310" s="159"/>
      <c r="HL310" s="159"/>
      <c r="HM310" s="159"/>
      <c r="HN310" s="159"/>
      <c r="HO310" s="159"/>
      <c r="HP310" s="159"/>
      <c r="HQ310" s="159"/>
      <c r="HR310" s="159"/>
      <c r="HS310" s="159"/>
      <c r="HT310" s="159"/>
      <c r="HU310" s="159"/>
      <c r="HV310" s="159"/>
      <c r="HW310" s="159"/>
      <c r="HX310" s="159"/>
      <c r="HY310" s="159"/>
      <c r="HZ310" s="159"/>
      <c r="IA310" s="159"/>
      <c r="IB310" s="159"/>
      <c r="IC310" s="159"/>
      <c r="ID310" s="159"/>
      <c r="IE310" s="159"/>
      <c r="IF310" s="159"/>
      <c r="IG310" s="159"/>
      <c r="IH310" s="602"/>
      <c r="II310" s="602"/>
      <c r="IJ310" s="602"/>
      <c r="IK310" s="602"/>
      <c r="IL310" s="602"/>
      <c r="IM310" s="602"/>
      <c r="IN310" s="602"/>
      <c r="IO310" s="602"/>
      <c r="IP310" s="602"/>
      <c r="IQ310" s="602"/>
      <c r="IR310" s="602"/>
      <c r="IS310" s="602"/>
      <c r="IT310" s="159"/>
      <c r="IU310" s="159"/>
      <c r="IV310" s="159"/>
    </row>
    <row r="311" spans="2:256" s="172" customFormat="1" ht="12.75"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HA311" s="159"/>
      <c r="HB311" s="159"/>
      <c r="HC311" s="159"/>
      <c r="HD311" s="159"/>
      <c r="HE311" s="159"/>
      <c r="HF311" s="159"/>
      <c r="HG311" s="159"/>
      <c r="HH311" s="159"/>
      <c r="HI311" s="159"/>
      <c r="HJ311" s="159"/>
      <c r="HK311" s="159"/>
      <c r="HL311" s="159"/>
      <c r="HM311" s="159"/>
      <c r="HN311" s="159"/>
      <c r="HO311" s="159"/>
      <c r="HP311" s="159"/>
      <c r="HQ311" s="159"/>
      <c r="HR311" s="159"/>
      <c r="HS311" s="159"/>
      <c r="HT311" s="159"/>
      <c r="HU311" s="159"/>
      <c r="HV311" s="159"/>
      <c r="HW311" s="159"/>
      <c r="HX311" s="159"/>
      <c r="HY311" s="159"/>
      <c r="HZ311" s="159"/>
      <c r="IA311" s="159"/>
      <c r="IB311" s="159"/>
      <c r="IC311" s="159"/>
      <c r="ID311" s="159"/>
      <c r="IE311" s="159"/>
      <c r="IF311" s="159"/>
      <c r="IG311" s="159"/>
      <c r="IH311" s="602"/>
      <c r="II311" s="602"/>
      <c r="IJ311" s="602"/>
      <c r="IK311" s="602"/>
      <c r="IL311" s="602"/>
      <c r="IM311" s="602"/>
      <c r="IN311" s="602"/>
      <c r="IO311" s="602"/>
      <c r="IP311" s="602"/>
      <c r="IQ311" s="602"/>
      <c r="IR311" s="602"/>
      <c r="IS311" s="602"/>
      <c r="IT311" s="159"/>
      <c r="IU311" s="159"/>
      <c r="IV311" s="159"/>
    </row>
    <row r="312" spans="2:256" s="172" customFormat="1" ht="12.75"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HA312" s="159"/>
      <c r="HB312" s="159"/>
      <c r="HC312" s="159"/>
      <c r="HD312" s="159"/>
      <c r="HE312" s="159"/>
      <c r="HF312" s="159"/>
      <c r="HG312" s="159"/>
      <c r="HH312" s="159"/>
      <c r="HI312" s="159"/>
      <c r="HJ312" s="159"/>
      <c r="HK312" s="159"/>
      <c r="HL312" s="159"/>
      <c r="HM312" s="159"/>
      <c r="HN312" s="159"/>
      <c r="HO312" s="159"/>
      <c r="HP312" s="159"/>
      <c r="HQ312" s="159"/>
      <c r="HR312" s="159"/>
      <c r="HS312" s="159"/>
      <c r="HT312" s="159"/>
      <c r="HU312" s="159"/>
      <c r="HV312" s="159"/>
      <c r="HW312" s="159"/>
      <c r="HX312" s="159"/>
      <c r="HY312" s="159"/>
      <c r="HZ312" s="159"/>
      <c r="IA312" s="159"/>
      <c r="IB312" s="159"/>
      <c r="IC312" s="159"/>
      <c r="ID312" s="159"/>
      <c r="IE312" s="159"/>
      <c r="IF312" s="159"/>
      <c r="IG312" s="159"/>
      <c r="IH312" s="602"/>
      <c r="II312" s="602"/>
      <c r="IJ312" s="602"/>
      <c r="IK312" s="602"/>
      <c r="IL312" s="602"/>
      <c r="IM312" s="602"/>
      <c r="IN312" s="602"/>
      <c r="IO312" s="602"/>
      <c r="IP312" s="602"/>
      <c r="IQ312" s="602"/>
      <c r="IR312" s="602"/>
      <c r="IS312" s="602"/>
      <c r="IT312" s="159"/>
      <c r="IU312" s="159"/>
      <c r="IV312" s="159"/>
    </row>
    <row r="313" spans="2:256" s="172" customFormat="1" ht="12.75"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HA313" s="159"/>
      <c r="HB313" s="159"/>
      <c r="HC313" s="159"/>
      <c r="HD313" s="159"/>
      <c r="HE313" s="159"/>
      <c r="HF313" s="159"/>
      <c r="HG313" s="159"/>
      <c r="HH313" s="159"/>
      <c r="HI313" s="159"/>
      <c r="HJ313" s="159"/>
      <c r="HK313" s="159"/>
      <c r="HL313" s="159"/>
      <c r="HM313" s="159"/>
      <c r="HN313" s="159"/>
      <c r="HO313" s="159"/>
      <c r="HP313" s="159"/>
      <c r="HQ313" s="159"/>
      <c r="HR313" s="159"/>
      <c r="HS313" s="159"/>
      <c r="HT313" s="159"/>
      <c r="HU313" s="159"/>
      <c r="HV313" s="159"/>
      <c r="HW313" s="159"/>
      <c r="HX313" s="159"/>
      <c r="HY313" s="159"/>
      <c r="HZ313" s="159"/>
      <c r="IA313" s="159"/>
      <c r="IB313" s="159"/>
      <c r="IC313" s="159"/>
      <c r="ID313" s="159"/>
      <c r="IE313" s="159"/>
      <c r="IF313" s="159"/>
      <c r="IG313" s="159"/>
      <c r="IH313" s="602"/>
      <c r="II313" s="602"/>
      <c r="IJ313" s="602"/>
      <c r="IK313" s="602"/>
      <c r="IL313" s="602"/>
      <c r="IM313" s="602"/>
      <c r="IN313" s="602"/>
      <c r="IO313" s="602"/>
      <c r="IP313" s="602"/>
      <c r="IQ313" s="602"/>
      <c r="IR313" s="602"/>
      <c r="IS313" s="602"/>
      <c r="IT313" s="159"/>
      <c r="IU313" s="159"/>
      <c r="IV313" s="159"/>
    </row>
    <row r="314" spans="2:256" s="172" customFormat="1" ht="12.75"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HA314" s="159"/>
      <c r="HB314" s="159"/>
      <c r="HC314" s="159"/>
      <c r="HD314" s="159"/>
      <c r="HE314" s="159"/>
      <c r="HF314" s="159"/>
      <c r="HG314" s="159"/>
      <c r="HH314" s="159"/>
      <c r="HI314" s="159"/>
      <c r="HJ314" s="159"/>
      <c r="HK314" s="159"/>
      <c r="HL314" s="159"/>
      <c r="HM314" s="159"/>
      <c r="HN314" s="159"/>
      <c r="HO314" s="159"/>
      <c r="HP314" s="159"/>
      <c r="HQ314" s="159"/>
      <c r="HR314" s="159"/>
      <c r="HS314" s="159"/>
      <c r="HT314" s="159"/>
      <c r="HU314" s="159"/>
      <c r="HV314" s="159"/>
      <c r="HW314" s="159"/>
      <c r="HX314" s="159"/>
      <c r="HY314" s="159"/>
      <c r="HZ314" s="159"/>
      <c r="IA314" s="159"/>
      <c r="IB314" s="159"/>
      <c r="IC314" s="159"/>
      <c r="ID314" s="159"/>
      <c r="IE314" s="159"/>
      <c r="IF314" s="159"/>
      <c r="IG314" s="159"/>
      <c r="IH314" s="602"/>
      <c r="II314" s="602"/>
      <c r="IJ314" s="602"/>
      <c r="IK314" s="602"/>
      <c r="IL314" s="602"/>
      <c r="IM314" s="602"/>
      <c r="IN314" s="602"/>
      <c r="IO314" s="602"/>
      <c r="IP314" s="602"/>
      <c r="IQ314" s="602"/>
      <c r="IR314" s="602"/>
      <c r="IS314" s="602"/>
      <c r="IT314" s="159"/>
      <c r="IU314" s="159"/>
      <c r="IV314" s="159"/>
    </row>
    <row r="315" spans="2:256" s="172" customFormat="1" ht="12.75"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HA315" s="159"/>
      <c r="HB315" s="159"/>
      <c r="HC315" s="159"/>
      <c r="HD315" s="159"/>
      <c r="HE315" s="159"/>
      <c r="HF315" s="159"/>
      <c r="HG315" s="159"/>
      <c r="HH315" s="159"/>
      <c r="HI315" s="159"/>
      <c r="HJ315" s="159"/>
      <c r="HK315" s="159"/>
      <c r="HL315" s="159"/>
      <c r="HM315" s="159"/>
      <c r="HN315" s="159"/>
      <c r="HO315" s="159"/>
      <c r="HP315" s="159"/>
      <c r="HQ315" s="159"/>
      <c r="HR315" s="159"/>
      <c r="HS315" s="159"/>
      <c r="HT315" s="159"/>
      <c r="HU315" s="159"/>
      <c r="HV315" s="159"/>
      <c r="HW315" s="159"/>
      <c r="HX315" s="159"/>
      <c r="HY315" s="159"/>
      <c r="HZ315" s="159"/>
      <c r="IA315" s="159"/>
      <c r="IB315" s="159"/>
      <c r="IC315" s="159"/>
      <c r="ID315" s="159"/>
      <c r="IE315" s="159"/>
      <c r="IF315" s="159"/>
      <c r="IG315" s="159"/>
      <c r="IH315" s="602"/>
      <c r="II315" s="602"/>
      <c r="IJ315" s="602"/>
      <c r="IK315" s="602"/>
      <c r="IL315" s="602"/>
      <c r="IM315" s="602"/>
      <c r="IN315" s="602"/>
      <c r="IO315" s="602"/>
      <c r="IP315" s="602"/>
      <c r="IQ315" s="602"/>
      <c r="IR315" s="602"/>
      <c r="IS315" s="602"/>
      <c r="IT315" s="159"/>
      <c r="IU315" s="159"/>
      <c r="IV315" s="159"/>
    </row>
    <row r="316" spans="2:256" s="172" customFormat="1" ht="12.75"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HA316" s="159"/>
      <c r="HB316" s="159"/>
      <c r="HC316" s="159"/>
      <c r="HD316" s="159"/>
      <c r="HE316" s="159"/>
      <c r="HF316" s="159"/>
      <c r="HG316" s="159"/>
      <c r="HH316" s="159"/>
      <c r="HI316" s="159"/>
      <c r="HJ316" s="159"/>
      <c r="HK316" s="159"/>
      <c r="HL316" s="159"/>
      <c r="HM316" s="159"/>
      <c r="HN316" s="159"/>
      <c r="HO316" s="159"/>
      <c r="HP316" s="159"/>
      <c r="HQ316" s="159"/>
      <c r="HR316" s="159"/>
      <c r="HS316" s="159"/>
      <c r="HT316" s="159"/>
      <c r="HU316" s="159"/>
      <c r="HV316" s="159"/>
      <c r="HW316" s="159"/>
      <c r="HX316" s="159"/>
      <c r="HY316" s="159"/>
      <c r="HZ316" s="159"/>
      <c r="IA316" s="159"/>
      <c r="IB316" s="159"/>
      <c r="IC316" s="159"/>
      <c r="ID316" s="159"/>
      <c r="IE316" s="159"/>
      <c r="IF316" s="159"/>
      <c r="IG316" s="159"/>
      <c r="IH316" s="602"/>
      <c r="II316" s="602"/>
      <c r="IJ316" s="602"/>
      <c r="IK316" s="602"/>
      <c r="IL316" s="602"/>
      <c r="IM316" s="602"/>
      <c r="IN316" s="602"/>
      <c r="IO316" s="602"/>
      <c r="IP316" s="602"/>
      <c r="IQ316" s="602"/>
      <c r="IR316" s="602"/>
      <c r="IS316" s="602"/>
      <c r="IT316" s="159"/>
      <c r="IU316" s="159"/>
      <c r="IV316" s="159"/>
    </row>
    <row r="317" spans="2:256" s="172" customFormat="1" ht="12.75"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HA317" s="159"/>
      <c r="HB317" s="159"/>
      <c r="HC317" s="159"/>
      <c r="HD317" s="159"/>
      <c r="HE317" s="159"/>
      <c r="HF317" s="159"/>
      <c r="HG317" s="159"/>
      <c r="HH317" s="159"/>
      <c r="HI317" s="159"/>
      <c r="HJ317" s="159"/>
      <c r="HK317" s="159"/>
      <c r="HL317" s="159"/>
      <c r="HM317" s="159"/>
      <c r="HN317" s="159"/>
      <c r="HO317" s="159"/>
      <c r="HP317" s="159"/>
      <c r="HQ317" s="159"/>
      <c r="HR317" s="159"/>
      <c r="HS317" s="159"/>
      <c r="HT317" s="159"/>
      <c r="HU317" s="159"/>
      <c r="HV317" s="159"/>
      <c r="HW317" s="159"/>
      <c r="HX317" s="159"/>
      <c r="HY317" s="159"/>
      <c r="HZ317" s="159"/>
      <c r="IA317" s="159"/>
      <c r="IB317" s="159"/>
      <c r="IC317" s="159"/>
      <c r="ID317" s="159"/>
      <c r="IE317" s="159"/>
      <c r="IF317" s="159"/>
      <c r="IG317" s="159"/>
      <c r="IH317" s="602"/>
      <c r="II317" s="602"/>
      <c r="IJ317" s="602"/>
      <c r="IK317" s="602"/>
      <c r="IL317" s="602"/>
      <c r="IM317" s="602"/>
      <c r="IN317" s="602"/>
      <c r="IO317" s="602"/>
      <c r="IP317" s="602"/>
      <c r="IQ317" s="602"/>
      <c r="IR317" s="602"/>
      <c r="IS317" s="602"/>
      <c r="IT317" s="159"/>
      <c r="IU317" s="159"/>
      <c r="IV317" s="159"/>
    </row>
    <row r="318" spans="2:256" s="172" customFormat="1" ht="12.75"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HA318" s="159"/>
      <c r="HB318" s="159"/>
      <c r="HC318" s="159"/>
      <c r="HD318" s="159"/>
      <c r="HE318" s="159"/>
      <c r="HF318" s="159"/>
      <c r="HG318" s="159"/>
      <c r="HH318" s="159"/>
      <c r="HI318" s="159"/>
      <c r="HJ318" s="159"/>
      <c r="HK318" s="159"/>
      <c r="HL318" s="159"/>
      <c r="HM318" s="159"/>
      <c r="HN318" s="159"/>
      <c r="HO318" s="159"/>
      <c r="HP318" s="159"/>
      <c r="HQ318" s="159"/>
      <c r="HR318" s="159"/>
      <c r="HS318" s="159"/>
      <c r="HT318" s="159"/>
      <c r="HU318" s="159"/>
      <c r="HV318" s="159"/>
      <c r="HW318" s="159"/>
      <c r="HX318" s="159"/>
      <c r="HY318" s="159"/>
      <c r="HZ318" s="159"/>
      <c r="IA318" s="159"/>
      <c r="IB318" s="159"/>
      <c r="IC318" s="159"/>
      <c r="ID318" s="159"/>
      <c r="IE318" s="159"/>
      <c r="IF318" s="159"/>
      <c r="IG318" s="159"/>
      <c r="IH318" s="602"/>
      <c r="II318" s="602"/>
      <c r="IJ318" s="602"/>
      <c r="IK318" s="602"/>
      <c r="IL318" s="602"/>
      <c r="IM318" s="602"/>
      <c r="IN318" s="602"/>
      <c r="IO318" s="602"/>
      <c r="IP318" s="602"/>
      <c r="IQ318" s="602"/>
      <c r="IR318" s="602"/>
      <c r="IS318" s="602"/>
      <c r="IT318" s="159"/>
      <c r="IU318" s="159"/>
      <c r="IV318" s="159"/>
    </row>
    <row r="319" spans="2:256" s="172" customFormat="1" ht="12.75"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HA319" s="159"/>
      <c r="HB319" s="159"/>
      <c r="HC319" s="159"/>
      <c r="HD319" s="159"/>
      <c r="HE319" s="159"/>
      <c r="HF319" s="159"/>
      <c r="HG319" s="159"/>
      <c r="HH319" s="159"/>
      <c r="HI319" s="159"/>
      <c r="HJ319" s="159"/>
      <c r="HK319" s="159"/>
      <c r="HL319" s="159"/>
      <c r="HM319" s="159"/>
      <c r="HN319" s="159"/>
      <c r="HO319" s="159"/>
      <c r="HP319" s="159"/>
      <c r="HQ319" s="159"/>
      <c r="HR319" s="159"/>
      <c r="HS319" s="159"/>
      <c r="HT319" s="159"/>
      <c r="HU319" s="159"/>
      <c r="HV319" s="159"/>
      <c r="HW319" s="159"/>
      <c r="HX319" s="159"/>
      <c r="HY319" s="159"/>
      <c r="HZ319" s="159"/>
      <c r="IA319" s="159"/>
      <c r="IB319" s="159"/>
      <c r="IC319" s="159"/>
      <c r="ID319" s="159"/>
      <c r="IE319" s="159"/>
      <c r="IF319" s="159"/>
      <c r="IG319" s="159"/>
      <c r="IH319" s="602"/>
      <c r="II319" s="602"/>
      <c r="IJ319" s="602"/>
      <c r="IK319" s="602"/>
      <c r="IL319" s="602"/>
      <c r="IM319" s="602"/>
      <c r="IN319" s="602"/>
      <c r="IO319" s="602"/>
      <c r="IP319" s="602"/>
      <c r="IQ319" s="602"/>
      <c r="IR319" s="602"/>
      <c r="IS319" s="602"/>
      <c r="IT319" s="159"/>
      <c r="IU319" s="159"/>
      <c r="IV319" s="159"/>
    </row>
    <row r="320" spans="2:256" s="172" customFormat="1" ht="12.75"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HA320" s="159"/>
      <c r="HB320" s="159"/>
      <c r="HC320" s="159"/>
      <c r="HD320" s="159"/>
      <c r="HE320" s="159"/>
      <c r="HF320" s="159"/>
      <c r="HG320" s="159"/>
      <c r="HH320" s="159"/>
      <c r="HI320" s="159"/>
      <c r="HJ320" s="159"/>
      <c r="HK320" s="159"/>
      <c r="HL320" s="159"/>
      <c r="HM320" s="159"/>
      <c r="HN320" s="159"/>
      <c r="HO320" s="159"/>
      <c r="HP320" s="159"/>
      <c r="HQ320" s="159"/>
      <c r="HR320" s="159"/>
      <c r="HS320" s="159"/>
      <c r="HT320" s="159"/>
      <c r="HU320" s="159"/>
      <c r="HV320" s="159"/>
      <c r="HW320" s="159"/>
      <c r="HX320" s="159"/>
      <c r="HY320" s="159"/>
      <c r="HZ320" s="159"/>
      <c r="IA320" s="159"/>
      <c r="IB320" s="159"/>
      <c r="IC320" s="159"/>
      <c r="ID320" s="159"/>
      <c r="IE320" s="159"/>
      <c r="IF320" s="159"/>
      <c r="IG320" s="159"/>
      <c r="IH320" s="602"/>
      <c r="II320" s="602"/>
      <c r="IJ320" s="602"/>
      <c r="IK320" s="602"/>
      <c r="IL320" s="602"/>
      <c r="IM320" s="602"/>
      <c r="IN320" s="602"/>
      <c r="IO320" s="602"/>
      <c r="IP320" s="602"/>
      <c r="IQ320" s="602"/>
      <c r="IR320" s="602"/>
      <c r="IS320" s="602"/>
      <c r="IT320" s="159"/>
      <c r="IU320" s="159"/>
      <c r="IV320" s="159"/>
    </row>
    <row r="321" spans="2:256" s="172" customFormat="1" ht="12.75"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HA321" s="159"/>
      <c r="HB321" s="159"/>
      <c r="HC321" s="159"/>
      <c r="HD321" s="159"/>
      <c r="HE321" s="159"/>
      <c r="HF321" s="159"/>
      <c r="HG321" s="159"/>
      <c r="HH321" s="159"/>
      <c r="HI321" s="159"/>
      <c r="HJ321" s="159"/>
      <c r="HK321" s="159"/>
      <c r="HL321" s="159"/>
      <c r="HM321" s="159"/>
      <c r="HN321" s="159"/>
      <c r="HO321" s="159"/>
      <c r="HP321" s="159"/>
      <c r="HQ321" s="159"/>
      <c r="HR321" s="159"/>
      <c r="HS321" s="159"/>
      <c r="HT321" s="159"/>
      <c r="HU321" s="159"/>
      <c r="HV321" s="159"/>
      <c r="HW321" s="159"/>
      <c r="HX321" s="159"/>
      <c r="HY321" s="159"/>
      <c r="HZ321" s="159"/>
      <c r="IA321" s="159"/>
      <c r="IB321" s="159"/>
      <c r="IC321" s="159"/>
      <c r="ID321" s="159"/>
      <c r="IE321" s="159"/>
      <c r="IF321" s="159"/>
      <c r="IG321" s="159"/>
      <c r="IH321" s="602"/>
      <c r="II321" s="602"/>
      <c r="IJ321" s="602"/>
      <c r="IK321" s="602"/>
      <c r="IL321" s="602"/>
      <c r="IM321" s="602"/>
      <c r="IN321" s="602"/>
      <c r="IO321" s="602"/>
      <c r="IP321" s="602"/>
      <c r="IQ321" s="602"/>
      <c r="IR321" s="602"/>
      <c r="IS321" s="602"/>
      <c r="IT321" s="159"/>
      <c r="IU321" s="159"/>
      <c r="IV321" s="159"/>
    </row>
    <row r="322" spans="2:256" s="172" customFormat="1" ht="12.75"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HA322" s="159"/>
      <c r="HB322" s="159"/>
      <c r="HC322" s="159"/>
      <c r="HD322" s="159"/>
      <c r="HE322" s="159"/>
      <c r="HF322" s="159"/>
      <c r="HG322" s="159"/>
      <c r="HH322" s="159"/>
      <c r="HI322" s="159"/>
      <c r="HJ322" s="159"/>
      <c r="HK322" s="159"/>
      <c r="HL322" s="159"/>
      <c r="HM322" s="159"/>
      <c r="HN322" s="159"/>
      <c r="HO322" s="159"/>
      <c r="HP322" s="159"/>
      <c r="HQ322" s="159"/>
      <c r="HR322" s="159"/>
      <c r="HS322" s="159"/>
      <c r="HT322" s="159"/>
      <c r="HU322" s="159"/>
      <c r="HV322" s="159"/>
      <c r="HW322" s="159"/>
      <c r="HX322" s="159"/>
      <c r="HY322" s="159"/>
      <c r="HZ322" s="159"/>
      <c r="IA322" s="159"/>
      <c r="IB322" s="159"/>
      <c r="IC322" s="159"/>
      <c r="ID322" s="159"/>
      <c r="IE322" s="159"/>
      <c r="IF322" s="159"/>
      <c r="IG322" s="159"/>
      <c r="IH322" s="602"/>
      <c r="II322" s="602"/>
      <c r="IJ322" s="602"/>
      <c r="IK322" s="602"/>
      <c r="IL322" s="602"/>
      <c r="IM322" s="602"/>
      <c r="IN322" s="602"/>
      <c r="IO322" s="602"/>
      <c r="IP322" s="602"/>
      <c r="IQ322" s="602"/>
      <c r="IR322" s="602"/>
      <c r="IS322" s="602"/>
      <c r="IT322" s="159"/>
      <c r="IU322" s="159"/>
      <c r="IV322" s="159"/>
    </row>
    <row r="323" spans="2:256" s="172" customFormat="1" ht="12.75"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HA323" s="159"/>
      <c r="HB323" s="159"/>
      <c r="HC323" s="159"/>
      <c r="HD323" s="159"/>
      <c r="HE323" s="159"/>
      <c r="HF323" s="159"/>
      <c r="HG323" s="159"/>
      <c r="HH323" s="159"/>
      <c r="HI323" s="159"/>
      <c r="HJ323" s="159"/>
      <c r="HK323" s="159"/>
      <c r="HL323" s="159"/>
      <c r="HM323" s="159"/>
      <c r="HN323" s="159"/>
      <c r="HO323" s="159"/>
      <c r="HP323" s="159"/>
      <c r="HQ323" s="159"/>
      <c r="HR323" s="159"/>
      <c r="HS323" s="159"/>
      <c r="HT323" s="159"/>
      <c r="HU323" s="159"/>
      <c r="HV323" s="159"/>
      <c r="HW323" s="159"/>
      <c r="HX323" s="159"/>
      <c r="HY323" s="159"/>
      <c r="HZ323" s="159"/>
      <c r="IA323" s="159"/>
      <c r="IB323" s="159"/>
      <c r="IC323" s="159"/>
      <c r="ID323" s="159"/>
      <c r="IE323" s="159"/>
      <c r="IF323" s="159"/>
      <c r="IG323" s="159"/>
      <c r="IH323" s="602"/>
      <c r="II323" s="602"/>
      <c r="IJ323" s="602"/>
      <c r="IK323" s="602"/>
      <c r="IL323" s="602"/>
      <c r="IM323" s="602"/>
      <c r="IN323" s="602"/>
      <c r="IO323" s="602"/>
      <c r="IP323" s="602"/>
      <c r="IQ323" s="602"/>
      <c r="IR323" s="602"/>
      <c r="IS323" s="602"/>
      <c r="IT323" s="159"/>
      <c r="IU323" s="159"/>
      <c r="IV323" s="159"/>
    </row>
    <row r="324" spans="2:256" s="172" customFormat="1" ht="12.75"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HA324" s="159"/>
      <c r="HB324" s="159"/>
      <c r="HC324" s="159"/>
      <c r="HD324" s="159"/>
      <c r="HE324" s="159"/>
      <c r="HF324" s="159"/>
      <c r="HG324" s="159"/>
      <c r="HH324" s="159"/>
      <c r="HI324" s="159"/>
      <c r="HJ324" s="159"/>
      <c r="HK324" s="159"/>
      <c r="HL324" s="159"/>
      <c r="HM324" s="159"/>
      <c r="HN324" s="159"/>
      <c r="HO324" s="159"/>
      <c r="HP324" s="159"/>
      <c r="HQ324" s="159"/>
      <c r="HR324" s="159"/>
      <c r="HS324" s="159"/>
      <c r="HT324" s="159"/>
      <c r="HU324" s="159"/>
      <c r="HV324" s="159"/>
      <c r="HW324" s="159"/>
      <c r="HX324" s="159"/>
      <c r="HY324" s="159"/>
      <c r="HZ324" s="159"/>
      <c r="IA324" s="159"/>
      <c r="IB324" s="159"/>
      <c r="IC324" s="159"/>
      <c r="ID324" s="159"/>
      <c r="IE324" s="159"/>
      <c r="IF324" s="159"/>
      <c r="IG324" s="159"/>
      <c r="IH324" s="602"/>
      <c r="II324" s="602"/>
      <c r="IJ324" s="602"/>
      <c r="IK324" s="602"/>
      <c r="IL324" s="602"/>
      <c r="IM324" s="602"/>
      <c r="IN324" s="602"/>
      <c r="IO324" s="602"/>
      <c r="IP324" s="602"/>
      <c r="IQ324" s="602"/>
      <c r="IR324" s="602"/>
      <c r="IS324" s="602"/>
      <c r="IT324" s="159"/>
      <c r="IU324" s="159"/>
      <c r="IV324" s="159"/>
    </row>
    <row r="325" spans="2:256" s="172" customFormat="1" ht="12.75"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HA325" s="159"/>
      <c r="HB325" s="159"/>
      <c r="HC325" s="159"/>
      <c r="HD325" s="159"/>
      <c r="HE325" s="159"/>
      <c r="HF325" s="159"/>
      <c r="HG325" s="159"/>
      <c r="HH325" s="159"/>
      <c r="HI325" s="159"/>
      <c r="HJ325" s="159"/>
      <c r="HK325" s="159"/>
      <c r="HL325" s="159"/>
      <c r="HM325" s="159"/>
      <c r="HN325" s="159"/>
      <c r="HO325" s="159"/>
      <c r="HP325" s="159"/>
      <c r="HQ325" s="159"/>
      <c r="HR325" s="159"/>
      <c r="HS325" s="159"/>
      <c r="HT325" s="159"/>
      <c r="HU325" s="159"/>
      <c r="HV325" s="159"/>
      <c r="HW325" s="159"/>
      <c r="HX325" s="159"/>
      <c r="HY325" s="159"/>
      <c r="HZ325" s="159"/>
      <c r="IA325" s="159"/>
      <c r="IB325" s="159"/>
      <c r="IC325" s="159"/>
      <c r="ID325" s="159"/>
      <c r="IE325" s="159"/>
      <c r="IF325" s="159"/>
      <c r="IG325" s="159"/>
      <c r="IH325" s="602"/>
      <c r="II325" s="602"/>
      <c r="IJ325" s="602"/>
      <c r="IK325" s="602"/>
      <c r="IL325" s="602"/>
      <c r="IM325" s="602"/>
      <c r="IN325" s="602"/>
      <c r="IO325" s="602"/>
      <c r="IP325" s="602"/>
      <c r="IQ325" s="602"/>
      <c r="IR325" s="602"/>
      <c r="IS325" s="602"/>
      <c r="IT325" s="159"/>
      <c r="IU325" s="159"/>
      <c r="IV325" s="159"/>
    </row>
    <row r="326" spans="2:256" s="172" customFormat="1" ht="12.75"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HA326" s="159"/>
      <c r="HB326" s="159"/>
      <c r="HC326" s="159"/>
      <c r="HD326" s="159"/>
      <c r="HE326" s="159"/>
      <c r="HF326" s="159"/>
      <c r="HG326" s="159"/>
      <c r="HH326" s="159"/>
      <c r="HI326" s="159"/>
      <c r="HJ326" s="159"/>
      <c r="HK326" s="159"/>
      <c r="HL326" s="159"/>
      <c r="HM326" s="159"/>
      <c r="HN326" s="159"/>
      <c r="HO326" s="159"/>
      <c r="HP326" s="159"/>
      <c r="HQ326" s="159"/>
      <c r="HR326" s="159"/>
      <c r="HS326" s="159"/>
      <c r="HT326" s="159"/>
      <c r="HU326" s="159"/>
      <c r="HV326" s="159"/>
      <c r="HW326" s="159"/>
      <c r="HX326" s="159"/>
      <c r="HY326" s="159"/>
      <c r="HZ326" s="159"/>
      <c r="IA326" s="159"/>
      <c r="IB326" s="159"/>
      <c r="IC326" s="159"/>
      <c r="ID326" s="159"/>
      <c r="IE326" s="159"/>
      <c r="IF326" s="159"/>
      <c r="IG326" s="159"/>
      <c r="IH326" s="602"/>
      <c r="II326" s="602"/>
      <c r="IJ326" s="602"/>
      <c r="IK326" s="602"/>
      <c r="IL326" s="602"/>
      <c r="IM326" s="602"/>
      <c r="IN326" s="602"/>
      <c r="IO326" s="602"/>
      <c r="IP326" s="602"/>
      <c r="IQ326" s="602"/>
      <c r="IR326" s="602"/>
      <c r="IS326" s="602"/>
      <c r="IT326" s="159"/>
      <c r="IU326" s="159"/>
      <c r="IV326" s="159"/>
    </row>
    <row r="327" spans="2:256" s="172" customFormat="1" ht="12.75"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HA327" s="159"/>
      <c r="HB327" s="159"/>
      <c r="HC327" s="159"/>
      <c r="HD327" s="159"/>
      <c r="HE327" s="159"/>
      <c r="HF327" s="159"/>
      <c r="HG327" s="159"/>
      <c r="HH327" s="159"/>
      <c r="HI327" s="159"/>
      <c r="HJ327" s="159"/>
      <c r="HK327" s="159"/>
      <c r="HL327" s="159"/>
      <c r="HM327" s="159"/>
      <c r="HN327" s="159"/>
      <c r="HO327" s="159"/>
      <c r="HP327" s="159"/>
      <c r="HQ327" s="159"/>
      <c r="HR327" s="159"/>
      <c r="HS327" s="159"/>
      <c r="HT327" s="159"/>
      <c r="HU327" s="159"/>
      <c r="HV327" s="159"/>
      <c r="HW327" s="159"/>
      <c r="HX327" s="159"/>
      <c r="HY327" s="159"/>
      <c r="HZ327" s="159"/>
      <c r="IA327" s="159"/>
      <c r="IB327" s="159"/>
      <c r="IC327" s="159"/>
      <c r="ID327" s="159"/>
      <c r="IE327" s="159"/>
      <c r="IF327" s="159"/>
      <c r="IG327" s="159"/>
      <c r="IH327" s="602"/>
      <c r="II327" s="602"/>
      <c r="IJ327" s="602"/>
      <c r="IK327" s="602"/>
      <c r="IL327" s="602"/>
      <c r="IM327" s="602"/>
      <c r="IN327" s="602"/>
      <c r="IO327" s="602"/>
      <c r="IP327" s="602"/>
      <c r="IQ327" s="602"/>
      <c r="IR327" s="602"/>
      <c r="IS327" s="602"/>
      <c r="IT327" s="159"/>
      <c r="IU327" s="159"/>
      <c r="IV327" s="159"/>
    </row>
    <row r="328" spans="2:256" s="172" customFormat="1" ht="12.75"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HA328" s="159"/>
      <c r="HB328" s="159"/>
      <c r="HC328" s="159"/>
      <c r="HD328" s="159"/>
      <c r="HE328" s="159"/>
      <c r="HF328" s="159"/>
      <c r="HG328" s="159"/>
      <c r="HH328" s="159"/>
      <c r="HI328" s="159"/>
      <c r="HJ328" s="159"/>
      <c r="HK328" s="159"/>
      <c r="HL328" s="159"/>
      <c r="HM328" s="159"/>
      <c r="HN328" s="159"/>
      <c r="HO328" s="159"/>
      <c r="HP328" s="159"/>
      <c r="HQ328" s="159"/>
      <c r="HR328" s="159"/>
      <c r="HS328" s="159"/>
      <c r="HT328" s="159"/>
      <c r="HU328" s="159"/>
      <c r="HV328" s="159"/>
      <c r="HW328" s="159"/>
      <c r="HX328" s="159"/>
      <c r="HY328" s="159"/>
      <c r="HZ328" s="159"/>
      <c r="IA328" s="159"/>
      <c r="IB328" s="159"/>
      <c r="IC328" s="159"/>
      <c r="ID328" s="159"/>
      <c r="IE328" s="159"/>
      <c r="IF328" s="159"/>
      <c r="IG328" s="159"/>
      <c r="IH328" s="602"/>
      <c r="II328" s="602"/>
      <c r="IJ328" s="602"/>
      <c r="IK328" s="602"/>
      <c r="IL328" s="602"/>
      <c r="IM328" s="602"/>
      <c r="IN328" s="602"/>
      <c r="IO328" s="602"/>
      <c r="IP328" s="602"/>
      <c r="IQ328" s="602"/>
      <c r="IR328" s="602"/>
      <c r="IS328" s="602"/>
      <c r="IT328" s="159"/>
      <c r="IU328" s="159"/>
      <c r="IV328" s="159"/>
    </row>
    <row r="329" spans="2:256" s="172" customFormat="1" ht="12.75"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HA329" s="159"/>
      <c r="HB329" s="159"/>
      <c r="HC329" s="159"/>
      <c r="HD329" s="159"/>
      <c r="HE329" s="159"/>
      <c r="HF329" s="159"/>
      <c r="HG329" s="159"/>
      <c r="HH329" s="159"/>
      <c r="HI329" s="159"/>
      <c r="HJ329" s="159"/>
      <c r="HK329" s="159"/>
      <c r="HL329" s="159"/>
      <c r="HM329" s="159"/>
      <c r="HN329" s="159"/>
      <c r="HO329" s="159"/>
      <c r="HP329" s="159"/>
      <c r="HQ329" s="159"/>
      <c r="HR329" s="159"/>
      <c r="HS329" s="159"/>
      <c r="HT329" s="159"/>
      <c r="HU329" s="159"/>
      <c r="HV329" s="159"/>
      <c r="HW329" s="159"/>
      <c r="HX329" s="159"/>
      <c r="HY329" s="159"/>
      <c r="HZ329" s="159"/>
      <c r="IA329" s="159"/>
      <c r="IB329" s="159"/>
      <c r="IC329" s="159"/>
      <c r="ID329" s="159"/>
      <c r="IE329" s="159"/>
      <c r="IF329" s="159"/>
      <c r="IG329" s="159"/>
      <c r="IH329" s="602"/>
      <c r="II329" s="602"/>
      <c r="IJ329" s="602"/>
      <c r="IK329" s="602"/>
      <c r="IL329" s="602"/>
      <c r="IM329" s="602"/>
      <c r="IN329" s="602"/>
      <c r="IO329" s="602"/>
      <c r="IP329" s="602"/>
      <c r="IQ329" s="602"/>
      <c r="IR329" s="602"/>
      <c r="IS329" s="602"/>
      <c r="IT329" s="159"/>
      <c r="IU329" s="159"/>
      <c r="IV329" s="159"/>
    </row>
    <row r="330" spans="2:256" s="172" customFormat="1" ht="12.75"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HA330" s="159"/>
      <c r="HB330" s="159"/>
      <c r="HC330" s="159"/>
      <c r="HD330" s="159"/>
      <c r="HE330" s="159"/>
      <c r="HF330" s="159"/>
      <c r="HG330" s="159"/>
      <c r="HH330" s="159"/>
      <c r="HI330" s="159"/>
      <c r="HJ330" s="159"/>
      <c r="HK330" s="159"/>
      <c r="HL330" s="159"/>
      <c r="HM330" s="159"/>
      <c r="HN330" s="159"/>
      <c r="HO330" s="159"/>
      <c r="HP330" s="159"/>
      <c r="HQ330" s="159"/>
      <c r="HR330" s="159"/>
      <c r="HS330" s="159"/>
      <c r="HT330" s="159"/>
      <c r="HU330" s="159"/>
      <c r="HV330" s="159"/>
      <c r="HW330" s="159"/>
      <c r="HX330" s="159"/>
      <c r="HY330" s="159"/>
      <c r="HZ330" s="159"/>
      <c r="IA330" s="159"/>
      <c r="IB330" s="159"/>
      <c r="IC330" s="159"/>
      <c r="ID330" s="159"/>
      <c r="IE330" s="159"/>
      <c r="IF330" s="159"/>
      <c r="IG330" s="159"/>
      <c r="IH330" s="602"/>
      <c r="II330" s="602"/>
      <c r="IJ330" s="602"/>
      <c r="IK330" s="602"/>
      <c r="IL330" s="602"/>
      <c r="IM330" s="602"/>
      <c r="IN330" s="602"/>
      <c r="IO330" s="602"/>
      <c r="IP330" s="602"/>
      <c r="IQ330" s="602"/>
      <c r="IR330" s="602"/>
      <c r="IS330" s="602"/>
      <c r="IT330" s="159"/>
      <c r="IU330" s="159"/>
      <c r="IV330" s="159"/>
    </row>
    <row r="331" spans="2:256" s="172" customFormat="1" ht="12.75"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HA331" s="159"/>
      <c r="HB331" s="159"/>
      <c r="HC331" s="159"/>
      <c r="HD331" s="159"/>
      <c r="HE331" s="159"/>
      <c r="HF331" s="159"/>
      <c r="HG331" s="159"/>
      <c r="HH331" s="159"/>
      <c r="HI331" s="159"/>
      <c r="HJ331" s="159"/>
      <c r="HK331" s="159"/>
      <c r="HL331" s="159"/>
      <c r="HM331" s="159"/>
      <c r="HN331" s="159"/>
      <c r="HO331" s="159"/>
      <c r="HP331" s="159"/>
      <c r="HQ331" s="159"/>
      <c r="HR331" s="159"/>
      <c r="HS331" s="159"/>
      <c r="HT331" s="159"/>
      <c r="HU331" s="159"/>
      <c r="HV331" s="159"/>
      <c r="HW331" s="159"/>
      <c r="HX331" s="159"/>
      <c r="HY331" s="159"/>
      <c r="HZ331" s="159"/>
      <c r="IA331" s="159"/>
      <c r="IB331" s="159"/>
      <c r="IC331" s="159"/>
      <c r="ID331" s="159"/>
      <c r="IE331" s="159"/>
      <c r="IF331" s="159"/>
      <c r="IG331" s="159"/>
      <c r="IH331" s="602"/>
      <c r="II331" s="602"/>
      <c r="IJ331" s="602"/>
      <c r="IK331" s="602"/>
      <c r="IL331" s="602"/>
      <c r="IM331" s="602"/>
      <c r="IN331" s="602"/>
      <c r="IO331" s="602"/>
      <c r="IP331" s="602"/>
      <c r="IQ331" s="602"/>
      <c r="IR331" s="602"/>
      <c r="IS331" s="602"/>
      <c r="IT331" s="159"/>
      <c r="IU331" s="159"/>
      <c r="IV331" s="159"/>
    </row>
    <row r="332" spans="2:256" s="172" customFormat="1" ht="12.75"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HA332" s="159"/>
      <c r="HB332" s="159"/>
      <c r="HC332" s="159"/>
      <c r="HD332" s="159"/>
      <c r="HE332" s="159"/>
      <c r="HF332" s="159"/>
      <c r="HG332" s="159"/>
      <c r="HH332" s="159"/>
      <c r="HI332" s="159"/>
      <c r="HJ332" s="159"/>
      <c r="HK332" s="159"/>
      <c r="HL332" s="159"/>
      <c r="HM332" s="159"/>
      <c r="HN332" s="159"/>
      <c r="HO332" s="159"/>
      <c r="HP332" s="159"/>
      <c r="HQ332" s="159"/>
      <c r="HR332" s="159"/>
      <c r="HS332" s="159"/>
      <c r="HT332" s="159"/>
      <c r="HU332" s="159"/>
      <c r="HV332" s="159"/>
      <c r="HW332" s="159"/>
      <c r="HX332" s="159"/>
      <c r="HY332" s="159"/>
      <c r="HZ332" s="159"/>
      <c r="IA332" s="159"/>
      <c r="IB332" s="159"/>
      <c r="IC332" s="159"/>
      <c r="ID332" s="159"/>
      <c r="IE332" s="159"/>
      <c r="IF332" s="159"/>
      <c r="IG332" s="159"/>
      <c r="IH332" s="602"/>
      <c r="II332" s="602"/>
      <c r="IJ332" s="602"/>
      <c r="IK332" s="602"/>
      <c r="IL332" s="602"/>
      <c r="IM332" s="602"/>
      <c r="IN332" s="602"/>
      <c r="IO332" s="602"/>
      <c r="IP332" s="602"/>
      <c r="IQ332" s="602"/>
      <c r="IR332" s="602"/>
      <c r="IS332" s="602"/>
      <c r="IT332" s="159"/>
      <c r="IU332" s="159"/>
      <c r="IV332" s="159"/>
    </row>
    <row r="333" spans="2:256" s="172" customFormat="1" ht="12.75"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HA333" s="159"/>
      <c r="HB333" s="159"/>
      <c r="HC333" s="159"/>
      <c r="HD333" s="159"/>
      <c r="HE333" s="159"/>
      <c r="HF333" s="159"/>
      <c r="HG333" s="159"/>
      <c r="HH333" s="159"/>
      <c r="HI333" s="159"/>
      <c r="HJ333" s="159"/>
      <c r="HK333" s="159"/>
      <c r="HL333" s="159"/>
      <c r="HM333" s="159"/>
      <c r="HN333" s="159"/>
      <c r="HO333" s="159"/>
      <c r="HP333" s="159"/>
      <c r="HQ333" s="159"/>
      <c r="HR333" s="159"/>
      <c r="HS333" s="159"/>
      <c r="HT333" s="159"/>
      <c r="HU333" s="159"/>
      <c r="HV333" s="159"/>
      <c r="HW333" s="159"/>
      <c r="HX333" s="159"/>
      <c r="HY333" s="159"/>
      <c r="HZ333" s="159"/>
      <c r="IA333" s="159"/>
      <c r="IB333" s="159"/>
      <c r="IC333" s="159"/>
      <c r="ID333" s="159"/>
      <c r="IE333" s="159"/>
      <c r="IF333" s="159"/>
      <c r="IG333" s="159"/>
      <c r="IH333" s="602"/>
      <c r="II333" s="602"/>
      <c r="IJ333" s="602"/>
      <c r="IK333" s="602"/>
      <c r="IL333" s="602"/>
      <c r="IM333" s="602"/>
      <c r="IN333" s="602"/>
      <c r="IO333" s="602"/>
      <c r="IP333" s="602"/>
      <c r="IQ333" s="602"/>
      <c r="IR333" s="602"/>
      <c r="IS333" s="602"/>
      <c r="IT333" s="159"/>
      <c r="IU333" s="159"/>
      <c r="IV333" s="159"/>
    </row>
    <row r="334" spans="2:256" s="172" customFormat="1" ht="12.75"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HA334" s="159"/>
      <c r="HB334" s="159"/>
      <c r="HC334" s="159"/>
      <c r="HD334" s="159"/>
      <c r="HE334" s="159"/>
      <c r="HF334" s="159"/>
      <c r="HG334" s="159"/>
      <c r="HH334" s="159"/>
      <c r="HI334" s="159"/>
      <c r="HJ334" s="159"/>
      <c r="HK334" s="159"/>
      <c r="HL334" s="159"/>
      <c r="HM334" s="159"/>
      <c r="HN334" s="159"/>
      <c r="HO334" s="159"/>
      <c r="HP334" s="159"/>
      <c r="HQ334" s="159"/>
      <c r="HR334" s="159"/>
      <c r="HS334" s="159"/>
      <c r="HT334" s="159"/>
      <c r="HU334" s="159"/>
      <c r="HV334" s="159"/>
      <c r="HW334" s="159"/>
      <c r="HX334" s="159"/>
      <c r="HY334" s="159"/>
      <c r="HZ334" s="159"/>
      <c r="IA334" s="159"/>
      <c r="IB334" s="159"/>
      <c r="IC334" s="159"/>
      <c r="ID334" s="159"/>
      <c r="IE334" s="159"/>
      <c r="IF334" s="159"/>
      <c r="IG334" s="159"/>
      <c r="IH334" s="602"/>
      <c r="II334" s="602"/>
      <c r="IJ334" s="602"/>
      <c r="IK334" s="602"/>
      <c r="IL334" s="602"/>
      <c r="IM334" s="602"/>
      <c r="IN334" s="602"/>
      <c r="IO334" s="602"/>
      <c r="IP334" s="602"/>
      <c r="IQ334" s="602"/>
      <c r="IR334" s="602"/>
      <c r="IS334" s="602"/>
      <c r="IT334" s="159"/>
      <c r="IU334" s="159"/>
      <c r="IV334" s="159"/>
    </row>
    <row r="335" spans="2:256" s="172" customFormat="1" ht="12.75"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HA335" s="159"/>
      <c r="HB335" s="159"/>
      <c r="HC335" s="159"/>
      <c r="HD335" s="159"/>
      <c r="HE335" s="159"/>
      <c r="HF335" s="159"/>
      <c r="HG335" s="159"/>
      <c r="HH335" s="159"/>
      <c r="HI335" s="159"/>
      <c r="HJ335" s="159"/>
      <c r="HK335" s="159"/>
      <c r="HL335" s="159"/>
      <c r="HM335" s="159"/>
      <c r="HN335" s="159"/>
      <c r="HO335" s="159"/>
      <c r="HP335" s="159"/>
      <c r="HQ335" s="159"/>
      <c r="HR335" s="159"/>
      <c r="HS335" s="159"/>
      <c r="HT335" s="159"/>
      <c r="HU335" s="159"/>
      <c r="HV335" s="159"/>
      <c r="HW335" s="159"/>
      <c r="HX335" s="159"/>
      <c r="HY335" s="159"/>
      <c r="HZ335" s="159"/>
      <c r="IA335" s="159"/>
      <c r="IB335" s="159"/>
      <c r="IC335" s="159"/>
      <c r="ID335" s="159"/>
      <c r="IE335" s="159"/>
      <c r="IF335" s="159"/>
      <c r="IG335" s="159"/>
      <c r="IH335" s="602"/>
      <c r="II335" s="602"/>
      <c r="IJ335" s="602"/>
      <c r="IK335" s="602"/>
      <c r="IL335" s="602"/>
      <c r="IM335" s="602"/>
      <c r="IN335" s="602"/>
      <c r="IO335" s="602"/>
      <c r="IP335" s="602"/>
      <c r="IQ335" s="602"/>
      <c r="IR335" s="602"/>
      <c r="IS335" s="602"/>
      <c r="IT335" s="159"/>
      <c r="IU335" s="159"/>
      <c r="IV335" s="159"/>
    </row>
    <row r="336" spans="2:256" s="172" customFormat="1" ht="12.75"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HA336" s="159"/>
      <c r="HB336" s="159"/>
      <c r="HC336" s="159"/>
      <c r="HD336" s="159"/>
      <c r="HE336" s="159"/>
      <c r="HF336" s="159"/>
      <c r="HG336" s="159"/>
      <c r="HH336" s="159"/>
      <c r="HI336" s="159"/>
      <c r="HJ336" s="159"/>
      <c r="HK336" s="159"/>
      <c r="HL336" s="159"/>
      <c r="HM336" s="159"/>
      <c r="HN336" s="159"/>
      <c r="HO336" s="159"/>
      <c r="HP336" s="159"/>
      <c r="HQ336" s="159"/>
      <c r="HR336" s="159"/>
      <c r="HS336" s="159"/>
      <c r="HT336" s="159"/>
      <c r="HU336" s="159"/>
      <c r="HV336" s="159"/>
      <c r="HW336" s="159"/>
      <c r="HX336" s="159"/>
      <c r="HY336" s="159"/>
      <c r="HZ336" s="159"/>
      <c r="IA336" s="159"/>
      <c r="IB336" s="159"/>
      <c r="IC336" s="159"/>
      <c r="ID336" s="159"/>
      <c r="IE336" s="159"/>
      <c r="IF336" s="159"/>
      <c r="IG336" s="159"/>
      <c r="IH336" s="602"/>
      <c r="II336" s="602"/>
      <c r="IJ336" s="602"/>
      <c r="IK336" s="602"/>
      <c r="IL336" s="602"/>
      <c r="IM336" s="602"/>
      <c r="IN336" s="602"/>
      <c r="IO336" s="602"/>
      <c r="IP336" s="602"/>
      <c r="IQ336" s="602"/>
      <c r="IR336" s="602"/>
      <c r="IS336" s="602"/>
      <c r="IT336" s="159"/>
      <c r="IU336" s="159"/>
      <c r="IV336" s="159"/>
    </row>
    <row r="337" spans="2:256" s="172" customFormat="1" ht="12.75"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HA337" s="159"/>
      <c r="HB337" s="159"/>
      <c r="HC337" s="159"/>
      <c r="HD337" s="159"/>
      <c r="HE337" s="159"/>
      <c r="HF337" s="159"/>
      <c r="HG337" s="159"/>
      <c r="HH337" s="159"/>
      <c r="HI337" s="159"/>
      <c r="HJ337" s="159"/>
      <c r="HK337" s="159"/>
      <c r="HL337" s="159"/>
      <c r="HM337" s="159"/>
      <c r="HN337" s="159"/>
      <c r="HO337" s="159"/>
      <c r="HP337" s="159"/>
      <c r="HQ337" s="159"/>
      <c r="HR337" s="159"/>
      <c r="HS337" s="159"/>
      <c r="HT337" s="159"/>
      <c r="HU337" s="159"/>
      <c r="HV337" s="159"/>
      <c r="HW337" s="159"/>
      <c r="HX337" s="159"/>
      <c r="HY337" s="159"/>
      <c r="HZ337" s="159"/>
      <c r="IA337" s="159"/>
      <c r="IB337" s="159"/>
      <c r="IC337" s="159"/>
      <c r="ID337" s="159"/>
      <c r="IE337" s="159"/>
      <c r="IF337" s="159"/>
      <c r="IG337" s="159"/>
      <c r="IH337" s="602"/>
      <c r="II337" s="602"/>
      <c r="IJ337" s="602"/>
      <c r="IK337" s="602"/>
      <c r="IL337" s="602"/>
      <c r="IM337" s="602"/>
      <c r="IN337" s="602"/>
      <c r="IO337" s="602"/>
      <c r="IP337" s="602"/>
      <c r="IQ337" s="602"/>
      <c r="IR337" s="602"/>
      <c r="IS337" s="602"/>
      <c r="IT337" s="159"/>
      <c r="IU337" s="159"/>
      <c r="IV337" s="159"/>
    </row>
    <row r="338" spans="2:256" s="172" customFormat="1" ht="12.75"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HA338" s="159"/>
      <c r="HB338" s="159"/>
      <c r="HC338" s="159"/>
      <c r="HD338" s="159"/>
      <c r="HE338" s="159"/>
      <c r="HF338" s="159"/>
      <c r="HG338" s="159"/>
      <c r="HH338" s="159"/>
      <c r="HI338" s="159"/>
      <c r="HJ338" s="159"/>
      <c r="HK338" s="159"/>
      <c r="HL338" s="159"/>
      <c r="HM338" s="159"/>
      <c r="HN338" s="159"/>
      <c r="HO338" s="159"/>
      <c r="HP338" s="159"/>
      <c r="HQ338" s="159"/>
      <c r="HR338" s="159"/>
      <c r="HS338" s="159"/>
      <c r="HT338" s="159"/>
      <c r="HU338" s="159"/>
      <c r="HV338" s="159"/>
      <c r="HW338" s="159"/>
      <c r="HX338" s="159"/>
      <c r="HY338" s="159"/>
      <c r="HZ338" s="159"/>
      <c r="IA338" s="159"/>
      <c r="IB338" s="159"/>
      <c r="IC338" s="159"/>
      <c r="ID338" s="159"/>
      <c r="IE338" s="159"/>
      <c r="IF338" s="159"/>
      <c r="IG338" s="159"/>
      <c r="IH338" s="602"/>
      <c r="II338" s="602"/>
      <c r="IJ338" s="602"/>
      <c r="IK338" s="602"/>
      <c r="IL338" s="602"/>
      <c r="IM338" s="602"/>
      <c r="IN338" s="602"/>
      <c r="IO338" s="602"/>
      <c r="IP338" s="602"/>
      <c r="IQ338" s="602"/>
      <c r="IR338" s="602"/>
      <c r="IS338" s="602"/>
      <c r="IT338" s="159"/>
      <c r="IU338" s="159"/>
      <c r="IV338" s="159"/>
    </row>
    <row r="339" spans="2:256" s="172" customFormat="1" ht="12.75"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HA339" s="159"/>
      <c r="HB339" s="159"/>
      <c r="HC339" s="159"/>
      <c r="HD339" s="159"/>
      <c r="HE339" s="159"/>
      <c r="HF339" s="159"/>
      <c r="HG339" s="159"/>
      <c r="HH339" s="159"/>
      <c r="HI339" s="159"/>
      <c r="HJ339" s="159"/>
      <c r="HK339" s="159"/>
      <c r="HL339" s="159"/>
      <c r="HM339" s="159"/>
      <c r="HN339" s="159"/>
      <c r="HO339" s="159"/>
      <c r="HP339" s="159"/>
      <c r="HQ339" s="159"/>
      <c r="HR339" s="159"/>
      <c r="HS339" s="159"/>
      <c r="HT339" s="159"/>
      <c r="HU339" s="159"/>
      <c r="HV339" s="159"/>
      <c r="HW339" s="159"/>
      <c r="HX339" s="159"/>
      <c r="HY339" s="159"/>
      <c r="HZ339" s="159"/>
      <c r="IA339" s="159"/>
      <c r="IB339" s="159"/>
      <c r="IC339" s="159"/>
      <c r="ID339" s="159"/>
      <c r="IE339" s="159"/>
      <c r="IF339" s="159"/>
      <c r="IG339" s="159"/>
      <c r="IH339" s="602"/>
      <c r="II339" s="602"/>
      <c r="IJ339" s="602"/>
      <c r="IK339" s="602"/>
      <c r="IL339" s="602"/>
      <c r="IM339" s="602"/>
      <c r="IN339" s="602"/>
      <c r="IO339" s="602"/>
      <c r="IP339" s="602"/>
      <c r="IQ339" s="602"/>
      <c r="IR339" s="602"/>
      <c r="IS339" s="602"/>
      <c r="IT339" s="159"/>
      <c r="IU339" s="159"/>
      <c r="IV339" s="159"/>
    </row>
    <row r="340" spans="2:256" s="172" customFormat="1" ht="12.75"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HA340" s="159"/>
      <c r="HB340" s="159"/>
      <c r="HC340" s="159"/>
      <c r="HD340" s="159"/>
      <c r="HE340" s="159"/>
      <c r="HF340" s="159"/>
      <c r="HG340" s="159"/>
      <c r="HH340" s="159"/>
      <c r="HI340" s="159"/>
      <c r="HJ340" s="159"/>
      <c r="HK340" s="159"/>
      <c r="HL340" s="159"/>
      <c r="HM340" s="159"/>
      <c r="HN340" s="159"/>
      <c r="HO340" s="159"/>
      <c r="HP340" s="159"/>
      <c r="HQ340" s="159"/>
      <c r="HR340" s="159"/>
      <c r="HS340" s="159"/>
      <c r="HT340" s="159"/>
      <c r="HU340" s="159"/>
      <c r="HV340" s="159"/>
      <c r="HW340" s="159"/>
      <c r="HX340" s="159"/>
      <c r="HY340" s="159"/>
      <c r="HZ340" s="159"/>
      <c r="IA340" s="159"/>
      <c r="IB340" s="159"/>
      <c r="IC340" s="159"/>
      <c r="ID340" s="159"/>
      <c r="IE340" s="159"/>
      <c r="IF340" s="159"/>
      <c r="IG340" s="159"/>
      <c r="IH340" s="602"/>
      <c r="II340" s="602"/>
      <c r="IJ340" s="602"/>
      <c r="IK340" s="602"/>
      <c r="IL340" s="602"/>
      <c r="IM340" s="602"/>
      <c r="IN340" s="602"/>
      <c r="IO340" s="602"/>
      <c r="IP340" s="602"/>
      <c r="IQ340" s="602"/>
      <c r="IR340" s="602"/>
      <c r="IS340" s="602"/>
      <c r="IT340" s="159"/>
      <c r="IU340" s="159"/>
      <c r="IV340" s="159"/>
    </row>
    <row r="341" spans="2:256" s="172" customFormat="1" ht="12.75"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HA341" s="159"/>
      <c r="HB341" s="159"/>
      <c r="HC341" s="159"/>
      <c r="HD341" s="159"/>
      <c r="HE341" s="159"/>
      <c r="HF341" s="159"/>
      <c r="HG341" s="159"/>
      <c r="HH341" s="159"/>
      <c r="HI341" s="159"/>
      <c r="HJ341" s="159"/>
      <c r="HK341" s="159"/>
      <c r="HL341" s="159"/>
      <c r="HM341" s="159"/>
      <c r="HN341" s="159"/>
      <c r="HO341" s="159"/>
      <c r="HP341" s="159"/>
      <c r="HQ341" s="159"/>
      <c r="HR341" s="159"/>
      <c r="HS341" s="159"/>
      <c r="HT341" s="159"/>
      <c r="HU341" s="159"/>
      <c r="HV341" s="159"/>
      <c r="HW341" s="159"/>
      <c r="HX341" s="159"/>
      <c r="HY341" s="159"/>
      <c r="HZ341" s="159"/>
      <c r="IA341" s="159"/>
      <c r="IB341" s="159"/>
      <c r="IC341" s="159"/>
      <c r="ID341" s="159"/>
      <c r="IE341" s="159"/>
      <c r="IF341" s="159"/>
      <c r="IG341" s="159"/>
      <c r="IH341" s="602"/>
      <c r="II341" s="602"/>
      <c r="IJ341" s="602"/>
      <c r="IK341" s="602"/>
      <c r="IL341" s="602"/>
      <c r="IM341" s="602"/>
      <c r="IN341" s="602"/>
      <c r="IO341" s="602"/>
      <c r="IP341" s="602"/>
      <c r="IQ341" s="602"/>
      <c r="IR341" s="602"/>
      <c r="IS341" s="602"/>
      <c r="IT341" s="159"/>
      <c r="IU341" s="159"/>
      <c r="IV341" s="159"/>
    </row>
    <row r="342" spans="2:256" s="172" customFormat="1" ht="12.75"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HA342" s="159"/>
      <c r="HB342" s="159"/>
      <c r="HC342" s="159"/>
      <c r="HD342" s="159"/>
      <c r="HE342" s="159"/>
      <c r="HF342" s="159"/>
      <c r="HG342" s="159"/>
      <c r="HH342" s="159"/>
      <c r="HI342" s="159"/>
      <c r="HJ342" s="159"/>
      <c r="HK342" s="159"/>
      <c r="HL342" s="159"/>
      <c r="HM342" s="159"/>
      <c r="HN342" s="159"/>
      <c r="HO342" s="159"/>
      <c r="HP342" s="159"/>
      <c r="HQ342" s="159"/>
      <c r="HR342" s="159"/>
      <c r="HS342" s="159"/>
      <c r="HT342" s="159"/>
      <c r="HU342" s="159"/>
      <c r="HV342" s="159"/>
      <c r="HW342" s="159"/>
      <c r="HX342" s="159"/>
      <c r="HY342" s="159"/>
      <c r="HZ342" s="159"/>
      <c r="IA342" s="159"/>
      <c r="IB342" s="159"/>
      <c r="IC342" s="159"/>
      <c r="ID342" s="159"/>
      <c r="IE342" s="159"/>
      <c r="IF342" s="159"/>
      <c r="IG342" s="159"/>
      <c r="IH342" s="602"/>
      <c r="II342" s="602"/>
      <c r="IJ342" s="602"/>
      <c r="IK342" s="602"/>
      <c r="IL342" s="602"/>
      <c r="IM342" s="602"/>
      <c r="IN342" s="602"/>
      <c r="IO342" s="602"/>
      <c r="IP342" s="602"/>
      <c r="IQ342" s="602"/>
      <c r="IR342" s="602"/>
      <c r="IS342" s="602"/>
      <c r="IT342" s="159"/>
      <c r="IU342" s="159"/>
      <c r="IV342" s="159"/>
    </row>
    <row r="343" spans="2:256" s="172" customFormat="1" ht="12.75"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HA343" s="159"/>
      <c r="HB343" s="159"/>
      <c r="HC343" s="159"/>
      <c r="HD343" s="159"/>
      <c r="HE343" s="159"/>
      <c r="HF343" s="159"/>
      <c r="HG343" s="159"/>
      <c r="HH343" s="159"/>
      <c r="HI343" s="159"/>
      <c r="HJ343" s="159"/>
      <c r="HK343" s="159"/>
      <c r="HL343" s="159"/>
      <c r="HM343" s="159"/>
      <c r="HN343" s="159"/>
      <c r="HO343" s="159"/>
      <c r="HP343" s="159"/>
      <c r="HQ343" s="159"/>
      <c r="HR343" s="159"/>
      <c r="HS343" s="159"/>
      <c r="HT343" s="159"/>
      <c r="HU343" s="159"/>
      <c r="HV343" s="159"/>
      <c r="HW343" s="159"/>
      <c r="HX343" s="159"/>
      <c r="HY343" s="159"/>
      <c r="HZ343" s="159"/>
      <c r="IA343" s="159"/>
      <c r="IB343" s="159"/>
      <c r="IC343" s="159"/>
      <c r="ID343" s="159"/>
      <c r="IE343" s="159"/>
      <c r="IF343" s="159"/>
      <c r="IG343" s="159"/>
      <c r="IH343" s="602"/>
      <c r="II343" s="602"/>
      <c r="IJ343" s="602"/>
      <c r="IK343" s="602"/>
      <c r="IL343" s="602"/>
      <c r="IM343" s="602"/>
      <c r="IN343" s="602"/>
      <c r="IO343" s="602"/>
      <c r="IP343" s="602"/>
      <c r="IQ343" s="602"/>
      <c r="IR343" s="602"/>
      <c r="IS343" s="602"/>
      <c r="IT343" s="159"/>
      <c r="IU343" s="159"/>
      <c r="IV343" s="159"/>
    </row>
    <row r="344" spans="2:256" s="172" customFormat="1" ht="12.75"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HA344" s="159"/>
      <c r="HB344" s="159"/>
      <c r="HC344" s="159"/>
      <c r="HD344" s="159"/>
      <c r="HE344" s="159"/>
      <c r="HF344" s="159"/>
      <c r="HG344" s="159"/>
      <c r="HH344" s="159"/>
      <c r="HI344" s="159"/>
      <c r="HJ344" s="159"/>
      <c r="HK344" s="159"/>
      <c r="HL344" s="159"/>
      <c r="HM344" s="159"/>
      <c r="HN344" s="159"/>
      <c r="HO344" s="159"/>
      <c r="HP344" s="159"/>
      <c r="HQ344" s="159"/>
      <c r="HR344" s="159"/>
      <c r="HS344" s="159"/>
      <c r="HT344" s="159"/>
      <c r="HU344" s="159"/>
      <c r="HV344" s="159"/>
      <c r="HW344" s="159"/>
      <c r="HX344" s="159"/>
      <c r="HY344" s="159"/>
      <c r="HZ344" s="159"/>
      <c r="IA344" s="159"/>
      <c r="IB344" s="159"/>
      <c r="IC344" s="159"/>
      <c r="ID344" s="159"/>
      <c r="IE344" s="159"/>
      <c r="IF344" s="159"/>
      <c r="IG344" s="159"/>
      <c r="IH344" s="602"/>
      <c r="II344" s="602"/>
      <c r="IJ344" s="602"/>
      <c r="IK344" s="602"/>
      <c r="IL344" s="602"/>
      <c r="IM344" s="602"/>
      <c r="IN344" s="602"/>
      <c r="IO344" s="602"/>
      <c r="IP344" s="602"/>
      <c r="IQ344" s="602"/>
      <c r="IR344" s="602"/>
      <c r="IS344" s="602"/>
      <c r="IT344" s="159"/>
      <c r="IU344" s="159"/>
      <c r="IV344" s="159"/>
    </row>
    <row r="345" spans="2:256" s="172" customFormat="1" ht="12.75"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HA345" s="159"/>
      <c r="HB345" s="159"/>
      <c r="HC345" s="159"/>
      <c r="HD345" s="159"/>
      <c r="HE345" s="159"/>
      <c r="HF345" s="159"/>
      <c r="HG345" s="159"/>
      <c r="HH345" s="159"/>
      <c r="HI345" s="159"/>
      <c r="HJ345" s="159"/>
      <c r="HK345" s="159"/>
      <c r="HL345" s="159"/>
      <c r="HM345" s="159"/>
      <c r="HN345" s="159"/>
      <c r="HO345" s="159"/>
      <c r="HP345" s="159"/>
      <c r="HQ345" s="159"/>
      <c r="HR345" s="159"/>
      <c r="HS345" s="159"/>
      <c r="HT345" s="159"/>
      <c r="HU345" s="159"/>
      <c r="HV345" s="159"/>
      <c r="HW345" s="159"/>
      <c r="HX345" s="159"/>
      <c r="HY345" s="159"/>
      <c r="HZ345" s="159"/>
      <c r="IA345" s="159"/>
      <c r="IB345" s="159"/>
      <c r="IC345" s="159"/>
      <c r="ID345" s="159"/>
      <c r="IE345" s="159"/>
      <c r="IF345" s="159"/>
      <c r="IG345" s="159"/>
      <c r="IH345" s="602"/>
      <c r="II345" s="602"/>
      <c r="IJ345" s="602"/>
      <c r="IK345" s="602"/>
      <c r="IL345" s="602"/>
      <c r="IM345" s="602"/>
      <c r="IN345" s="602"/>
      <c r="IO345" s="602"/>
      <c r="IP345" s="602"/>
      <c r="IQ345" s="602"/>
      <c r="IR345" s="602"/>
      <c r="IS345" s="602"/>
      <c r="IT345" s="159"/>
      <c r="IU345" s="159"/>
      <c r="IV345" s="159"/>
    </row>
    <row r="346" spans="2:256" s="172" customFormat="1" ht="12.75"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HA346" s="159"/>
      <c r="HB346" s="159"/>
      <c r="HC346" s="159"/>
      <c r="HD346" s="159"/>
      <c r="HE346" s="159"/>
      <c r="HF346" s="159"/>
      <c r="HG346" s="159"/>
      <c r="HH346" s="159"/>
      <c r="HI346" s="159"/>
      <c r="HJ346" s="159"/>
      <c r="HK346" s="159"/>
      <c r="HL346" s="159"/>
      <c r="HM346" s="159"/>
      <c r="HN346" s="159"/>
      <c r="HO346" s="159"/>
      <c r="HP346" s="159"/>
      <c r="HQ346" s="159"/>
      <c r="HR346" s="159"/>
      <c r="HS346" s="159"/>
      <c r="HT346" s="159"/>
      <c r="HU346" s="159"/>
      <c r="HV346" s="159"/>
      <c r="HW346" s="159"/>
      <c r="HX346" s="159"/>
      <c r="HY346" s="159"/>
      <c r="HZ346" s="159"/>
      <c r="IA346" s="159"/>
      <c r="IB346" s="159"/>
      <c r="IC346" s="159"/>
      <c r="ID346" s="159"/>
      <c r="IE346" s="159"/>
      <c r="IF346" s="159"/>
      <c r="IG346" s="159"/>
      <c r="IH346" s="602"/>
      <c r="II346" s="602"/>
      <c r="IJ346" s="602"/>
      <c r="IK346" s="602"/>
      <c r="IL346" s="602"/>
      <c r="IM346" s="602"/>
      <c r="IN346" s="602"/>
      <c r="IO346" s="602"/>
      <c r="IP346" s="602"/>
      <c r="IQ346" s="602"/>
      <c r="IR346" s="602"/>
      <c r="IS346" s="602"/>
      <c r="IT346" s="159"/>
      <c r="IU346" s="159"/>
      <c r="IV346" s="159"/>
    </row>
    <row r="347" spans="2:256" s="172" customFormat="1" ht="12.75"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HA347" s="159"/>
      <c r="HB347" s="159"/>
      <c r="HC347" s="159"/>
      <c r="HD347" s="159"/>
      <c r="HE347" s="159"/>
      <c r="HF347" s="159"/>
      <c r="HG347" s="159"/>
      <c r="HH347" s="159"/>
      <c r="HI347" s="159"/>
      <c r="HJ347" s="159"/>
      <c r="HK347" s="159"/>
      <c r="HL347" s="159"/>
      <c r="HM347" s="159"/>
      <c r="HN347" s="159"/>
      <c r="HO347" s="159"/>
      <c r="HP347" s="159"/>
      <c r="HQ347" s="159"/>
      <c r="HR347" s="159"/>
      <c r="HS347" s="159"/>
      <c r="HT347" s="159"/>
      <c r="HU347" s="159"/>
      <c r="HV347" s="159"/>
      <c r="HW347" s="159"/>
      <c r="HX347" s="159"/>
      <c r="HY347" s="159"/>
      <c r="HZ347" s="159"/>
      <c r="IA347" s="159"/>
      <c r="IB347" s="159"/>
      <c r="IC347" s="159"/>
      <c r="ID347" s="159"/>
      <c r="IE347" s="159"/>
      <c r="IF347" s="159"/>
      <c r="IG347" s="159"/>
      <c r="IH347" s="602"/>
      <c r="II347" s="602"/>
      <c r="IJ347" s="602"/>
      <c r="IK347" s="602"/>
      <c r="IL347" s="602"/>
      <c r="IM347" s="602"/>
      <c r="IN347" s="602"/>
      <c r="IO347" s="602"/>
      <c r="IP347" s="602"/>
      <c r="IQ347" s="602"/>
      <c r="IR347" s="602"/>
      <c r="IS347" s="602"/>
      <c r="IT347" s="159"/>
      <c r="IU347" s="159"/>
      <c r="IV347" s="159"/>
    </row>
    <row r="348" spans="2:256" s="172" customFormat="1" ht="12.75"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HA348" s="159"/>
      <c r="HB348" s="159"/>
      <c r="HC348" s="159"/>
      <c r="HD348" s="159"/>
      <c r="HE348" s="159"/>
      <c r="HF348" s="159"/>
      <c r="HG348" s="159"/>
      <c r="HH348" s="159"/>
      <c r="HI348" s="159"/>
      <c r="HJ348" s="159"/>
      <c r="HK348" s="159"/>
      <c r="HL348" s="159"/>
      <c r="HM348" s="159"/>
      <c r="HN348" s="159"/>
      <c r="HO348" s="159"/>
      <c r="HP348" s="159"/>
      <c r="HQ348" s="159"/>
      <c r="HR348" s="159"/>
      <c r="HS348" s="159"/>
      <c r="HT348" s="159"/>
      <c r="HU348" s="159"/>
      <c r="HV348" s="159"/>
      <c r="HW348" s="159"/>
      <c r="HX348" s="159"/>
      <c r="HY348" s="159"/>
      <c r="HZ348" s="159"/>
      <c r="IA348" s="159"/>
      <c r="IB348" s="159"/>
      <c r="IC348" s="159"/>
      <c r="ID348" s="159"/>
      <c r="IE348" s="159"/>
      <c r="IF348" s="159"/>
      <c r="IG348" s="159"/>
      <c r="IH348" s="602"/>
      <c r="II348" s="602"/>
      <c r="IJ348" s="602"/>
      <c r="IK348" s="602"/>
      <c r="IL348" s="602"/>
      <c r="IM348" s="602"/>
      <c r="IN348" s="602"/>
      <c r="IO348" s="602"/>
      <c r="IP348" s="602"/>
      <c r="IQ348" s="602"/>
      <c r="IR348" s="602"/>
      <c r="IS348" s="602"/>
      <c r="IT348" s="159"/>
      <c r="IU348" s="159"/>
      <c r="IV348" s="159"/>
    </row>
    <row r="349" spans="2:256" s="172" customFormat="1" ht="12.75"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HA349" s="159"/>
      <c r="HB349" s="159"/>
      <c r="HC349" s="159"/>
      <c r="HD349" s="159"/>
      <c r="HE349" s="159"/>
      <c r="HF349" s="159"/>
      <c r="HG349" s="159"/>
      <c r="HH349" s="159"/>
      <c r="HI349" s="159"/>
      <c r="HJ349" s="159"/>
      <c r="HK349" s="159"/>
      <c r="HL349" s="159"/>
      <c r="HM349" s="159"/>
      <c r="HN349" s="159"/>
      <c r="HO349" s="159"/>
      <c r="HP349" s="159"/>
      <c r="HQ349" s="159"/>
      <c r="HR349" s="159"/>
      <c r="HS349" s="159"/>
      <c r="HT349" s="159"/>
      <c r="HU349" s="159"/>
      <c r="HV349" s="159"/>
      <c r="HW349" s="159"/>
      <c r="HX349" s="159"/>
      <c r="HY349" s="159"/>
      <c r="HZ349" s="159"/>
      <c r="IA349" s="159"/>
      <c r="IB349" s="159"/>
      <c r="IC349" s="159"/>
      <c r="ID349" s="159"/>
      <c r="IE349" s="159"/>
      <c r="IF349" s="159"/>
      <c r="IG349" s="159"/>
      <c r="IH349" s="602"/>
      <c r="II349" s="602"/>
      <c r="IJ349" s="602"/>
      <c r="IK349" s="602"/>
      <c r="IL349" s="602"/>
      <c r="IM349" s="602"/>
      <c r="IN349" s="602"/>
      <c r="IO349" s="602"/>
      <c r="IP349" s="602"/>
      <c r="IQ349" s="602"/>
      <c r="IR349" s="602"/>
      <c r="IS349" s="602"/>
      <c r="IT349" s="159"/>
      <c r="IU349" s="159"/>
      <c r="IV349" s="159"/>
    </row>
    <row r="350" spans="2:256" s="172" customFormat="1" ht="12.75"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HA350" s="159"/>
      <c r="HB350" s="159"/>
      <c r="HC350" s="159"/>
      <c r="HD350" s="159"/>
      <c r="HE350" s="159"/>
      <c r="HF350" s="159"/>
      <c r="HG350" s="159"/>
      <c r="HH350" s="159"/>
      <c r="HI350" s="159"/>
      <c r="HJ350" s="159"/>
      <c r="HK350" s="159"/>
      <c r="HL350" s="159"/>
      <c r="HM350" s="159"/>
      <c r="HN350" s="159"/>
      <c r="HO350" s="159"/>
      <c r="HP350" s="159"/>
      <c r="HQ350" s="159"/>
      <c r="HR350" s="159"/>
      <c r="HS350" s="159"/>
      <c r="HT350" s="159"/>
      <c r="HU350" s="159"/>
      <c r="HV350" s="159"/>
      <c r="HW350" s="159"/>
      <c r="HX350" s="159"/>
      <c r="HY350" s="159"/>
      <c r="HZ350" s="159"/>
      <c r="IA350" s="159"/>
      <c r="IB350" s="159"/>
      <c r="IC350" s="159"/>
      <c r="ID350" s="159"/>
      <c r="IE350" s="159"/>
      <c r="IF350" s="159"/>
      <c r="IG350" s="159"/>
      <c r="IH350" s="602"/>
      <c r="II350" s="602"/>
      <c r="IJ350" s="602"/>
      <c r="IK350" s="602"/>
      <c r="IL350" s="602"/>
      <c r="IM350" s="602"/>
      <c r="IN350" s="602"/>
      <c r="IO350" s="602"/>
      <c r="IP350" s="602"/>
      <c r="IQ350" s="602"/>
      <c r="IR350" s="602"/>
      <c r="IS350" s="602"/>
      <c r="IT350" s="159"/>
      <c r="IU350" s="159"/>
      <c r="IV350" s="159"/>
    </row>
    <row r="351" spans="2:256" s="172" customFormat="1" ht="12.75"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HA351" s="159"/>
      <c r="HB351" s="159"/>
      <c r="HC351" s="159"/>
      <c r="HD351" s="159"/>
      <c r="HE351" s="159"/>
      <c r="HF351" s="159"/>
      <c r="HG351" s="159"/>
      <c r="HH351" s="159"/>
      <c r="HI351" s="159"/>
      <c r="HJ351" s="159"/>
      <c r="HK351" s="159"/>
      <c r="HL351" s="159"/>
      <c r="HM351" s="159"/>
      <c r="HN351" s="159"/>
      <c r="HO351" s="159"/>
      <c r="HP351" s="159"/>
      <c r="HQ351" s="159"/>
      <c r="HR351" s="159"/>
      <c r="HS351" s="159"/>
      <c r="HT351" s="159"/>
      <c r="HU351" s="159"/>
      <c r="HV351" s="159"/>
      <c r="HW351" s="159"/>
      <c r="HX351" s="159"/>
      <c r="HY351" s="159"/>
      <c r="HZ351" s="159"/>
      <c r="IA351" s="159"/>
      <c r="IB351" s="159"/>
      <c r="IC351" s="159"/>
      <c r="ID351" s="159"/>
      <c r="IE351" s="159"/>
      <c r="IF351" s="159"/>
      <c r="IG351" s="159"/>
      <c r="IH351" s="602"/>
      <c r="II351" s="602"/>
      <c r="IJ351" s="602"/>
      <c r="IK351" s="602"/>
      <c r="IL351" s="602"/>
      <c r="IM351" s="602"/>
      <c r="IN351" s="602"/>
      <c r="IO351" s="602"/>
      <c r="IP351" s="602"/>
      <c r="IQ351" s="602"/>
      <c r="IR351" s="602"/>
      <c r="IS351" s="602"/>
      <c r="IT351" s="159"/>
      <c r="IU351" s="159"/>
      <c r="IV351" s="159"/>
    </row>
    <row r="352" spans="2:256" s="172" customFormat="1" ht="12.75"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HA352" s="159"/>
      <c r="HB352" s="159"/>
      <c r="HC352" s="159"/>
      <c r="HD352" s="159"/>
      <c r="HE352" s="159"/>
      <c r="HF352" s="159"/>
      <c r="HG352" s="159"/>
      <c r="HH352" s="159"/>
      <c r="HI352" s="159"/>
      <c r="HJ352" s="159"/>
      <c r="HK352" s="159"/>
      <c r="HL352" s="159"/>
      <c r="HM352" s="159"/>
      <c r="HN352" s="159"/>
      <c r="HO352" s="159"/>
      <c r="HP352" s="159"/>
      <c r="HQ352" s="159"/>
      <c r="HR352" s="159"/>
      <c r="HS352" s="159"/>
      <c r="HT352" s="159"/>
      <c r="HU352" s="159"/>
      <c r="HV352" s="159"/>
      <c r="HW352" s="159"/>
      <c r="HX352" s="159"/>
      <c r="HY352" s="159"/>
      <c r="HZ352" s="159"/>
      <c r="IA352" s="159"/>
      <c r="IB352" s="159"/>
      <c r="IC352" s="159"/>
      <c r="ID352" s="159"/>
      <c r="IE352" s="159"/>
      <c r="IF352" s="159"/>
      <c r="IG352" s="159"/>
      <c r="IH352" s="602"/>
      <c r="II352" s="602"/>
      <c r="IJ352" s="602"/>
      <c r="IK352" s="602"/>
      <c r="IL352" s="602"/>
      <c r="IM352" s="602"/>
      <c r="IN352" s="602"/>
      <c r="IO352" s="602"/>
      <c r="IP352" s="602"/>
      <c r="IQ352" s="602"/>
      <c r="IR352" s="602"/>
      <c r="IS352" s="602"/>
      <c r="IT352" s="159"/>
      <c r="IU352" s="159"/>
      <c r="IV352" s="159"/>
    </row>
    <row r="353" spans="2:256" s="172" customFormat="1" ht="12.75"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HA353" s="159"/>
      <c r="HB353" s="159"/>
      <c r="HC353" s="159"/>
      <c r="HD353" s="159"/>
      <c r="HE353" s="159"/>
      <c r="HF353" s="159"/>
      <c r="HG353" s="159"/>
      <c r="HH353" s="159"/>
      <c r="HI353" s="159"/>
      <c r="HJ353" s="159"/>
      <c r="HK353" s="159"/>
      <c r="HL353" s="159"/>
      <c r="HM353" s="159"/>
      <c r="HN353" s="159"/>
      <c r="HO353" s="159"/>
      <c r="HP353" s="159"/>
      <c r="HQ353" s="159"/>
      <c r="HR353" s="159"/>
      <c r="HS353" s="159"/>
      <c r="HT353" s="159"/>
      <c r="HU353" s="159"/>
      <c r="HV353" s="159"/>
      <c r="HW353" s="159"/>
      <c r="HX353" s="159"/>
      <c r="HY353" s="159"/>
      <c r="HZ353" s="159"/>
      <c r="IA353" s="159"/>
      <c r="IB353" s="159"/>
      <c r="IC353" s="159"/>
      <c r="ID353" s="159"/>
      <c r="IE353" s="159"/>
      <c r="IF353" s="159"/>
      <c r="IG353" s="159"/>
      <c r="IH353" s="602"/>
      <c r="II353" s="602"/>
      <c r="IJ353" s="602"/>
      <c r="IK353" s="602"/>
      <c r="IL353" s="602"/>
      <c r="IM353" s="602"/>
      <c r="IN353" s="602"/>
      <c r="IO353" s="602"/>
      <c r="IP353" s="602"/>
      <c r="IQ353" s="602"/>
      <c r="IR353" s="602"/>
      <c r="IS353" s="602"/>
      <c r="IT353" s="159"/>
      <c r="IU353" s="159"/>
      <c r="IV353" s="159"/>
    </row>
    <row r="354" spans="2:256" s="172" customFormat="1" ht="12.75"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HA354" s="159"/>
      <c r="HB354" s="159"/>
      <c r="HC354" s="159"/>
      <c r="HD354" s="159"/>
      <c r="HE354" s="159"/>
      <c r="HF354" s="159"/>
      <c r="HG354" s="159"/>
      <c r="HH354" s="159"/>
      <c r="HI354" s="159"/>
      <c r="HJ354" s="159"/>
      <c r="HK354" s="159"/>
      <c r="HL354" s="159"/>
      <c r="HM354" s="159"/>
      <c r="HN354" s="159"/>
      <c r="HO354" s="159"/>
      <c r="HP354" s="159"/>
      <c r="HQ354" s="159"/>
      <c r="HR354" s="159"/>
      <c r="HS354" s="159"/>
      <c r="HT354" s="159"/>
      <c r="HU354" s="159"/>
      <c r="HV354" s="159"/>
      <c r="HW354" s="159"/>
      <c r="HX354" s="159"/>
      <c r="HY354" s="159"/>
      <c r="HZ354" s="159"/>
      <c r="IA354" s="159"/>
      <c r="IB354" s="159"/>
      <c r="IC354" s="159"/>
      <c r="ID354" s="159"/>
      <c r="IE354" s="159"/>
      <c r="IF354" s="159"/>
      <c r="IG354" s="159"/>
      <c r="IH354" s="602"/>
      <c r="II354" s="602"/>
      <c r="IJ354" s="602"/>
      <c r="IK354" s="602"/>
      <c r="IL354" s="602"/>
      <c r="IM354" s="602"/>
      <c r="IN354" s="602"/>
      <c r="IO354" s="602"/>
      <c r="IP354" s="602"/>
      <c r="IQ354" s="602"/>
      <c r="IR354" s="602"/>
      <c r="IS354" s="602"/>
      <c r="IT354" s="159"/>
      <c r="IU354" s="159"/>
      <c r="IV354" s="159"/>
    </row>
    <row r="355" spans="2:256" s="172" customFormat="1" ht="12.75"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HA355" s="159"/>
      <c r="HB355" s="159"/>
      <c r="HC355" s="159"/>
      <c r="HD355" s="159"/>
      <c r="HE355" s="159"/>
      <c r="HF355" s="159"/>
      <c r="HG355" s="159"/>
      <c r="HH355" s="159"/>
      <c r="HI355" s="159"/>
      <c r="HJ355" s="159"/>
      <c r="HK355" s="159"/>
      <c r="HL355" s="159"/>
      <c r="HM355" s="159"/>
      <c r="HN355" s="159"/>
      <c r="HO355" s="159"/>
      <c r="HP355" s="159"/>
      <c r="HQ355" s="159"/>
      <c r="HR355" s="159"/>
      <c r="HS355" s="159"/>
      <c r="HT355" s="159"/>
      <c r="HU355" s="159"/>
      <c r="HV355" s="159"/>
      <c r="HW355" s="159"/>
      <c r="HX355" s="159"/>
      <c r="HY355" s="159"/>
      <c r="HZ355" s="159"/>
      <c r="IA355" s="159"/>
      <c r="IB355" s="159"/>
      <c r="IC355" s="159"/>
      <c r="ID355" s="159"/>
      <c r="IE355" s="159"/>
      <c r="IF355" s="159"/>
      <c r="IG355" s="159"/>
      <c r="IH355" s="602"/>
      <c r="II355" s="602"/>
      <c r="IJ355" s="602"/>
      <c r="IK355" s="602"/>
      <c r="IL355" s="602"/>
      <c r="IM355" s="602"/>
      <c r="IN355" s="602"/>
      <c r="IO355" s="602"/>
      <c r="IP355" s="602"/>
      <c r="IQ355" s="602"/>
      <c r="IR355" s="602"/>
      <c r="IS355" s="602"/>
      <c r="IT355" s="159"/>
      <c r="IU355" s="159"/>
      <c r="IV355" s="159"/>
    </row>
    <row r="356" spans="2:256" s="172" customFormat="1" ht="12.75"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HA356" s="159"/>
      <c r="HB356" s="159"/>
      <c r="HC356" s="159"/>
      <c r="HD356" s="159"/>
      <c r="HE356" s="159"/>
      <c r="HF356" s="159"/>
      <c r="HG356" s="159"/>
      <c r="HH356" s="159"/>
      <c r="HI356" s="159"/>
      <c r="HJ356" s="159"/>
      <c r="HK356" s="159"/>
      <c r="HL356" s="159"/>
      <c r="HM356" s="159"/>
      <c r="HN356" s="159"/>
      <c r="HO356" s="159"/>
      <c r="HP356" s="159"/>
      <c r="HQ356" s="159"/>
      <c r="HR356" s="159"/>
      <c r="HS356" s="159"/>
      <c r="HT356" s="159"/>
      <c r="HU356" s="159"/>
      <c r="HV356" s="159"/>
      <c r="HW356" s="159"/>
      <c r="HX356" s="159"/>
      <c r="HY356" s="159"/>
      <c r="HZ356" s="159"/>
      <c r="IA356" s="159"/>
      <c r="IB356" s="159"/>
      <c r="IC356" s="159"/>
      <c r="ID356" s="159"/>
      <c r="IE356" s="159"/>
      <c r="IF356" s="159"/>
      <c r="IG356" s="159"/>
      <c r="IH356" s="602"/>
      <c r="II356" s="602"/>
      <c r="IJ356" s="602"/>
      <c r="IK356" s="602"/>
      <c r="IL356" s="602"/>
      <c r="IM356" s="602"/>
      <c r="IN356" s="602"/>
      <c r="IO356" s="602"/>
      <c r="IP356" s="602"/>
      <c r="IQ356" s="602"/>
      <c r="IR356" s="602"/>
      <c r="IS356" s="602"/>
      <c r="IT356" s="159"/>
      <c r="IU356" s="159"/>
      <c r="IV356" s="159"/>
    </row>
    <row r="357" spans="2:256" s="172" customFormat="1" ht="12.75"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HA357" s="159"/>
      <c r="HB357" s="159"/>
      <c r="HC357" s="159"/>
      <c r="HD357" s="159"/>
      <c r="HE357" s="159"/>
      <c r="HF357" s="159"/>
      <c r="HG357" s="159"/>
      <c r="HH357" s="159"/>
      <c r="HI357" s="159"/>
      <c r="HJ357" s="159"/>
      <c r="HK357" s="159"/>
      <c r="HL357" s="159"/>
      <c r="HM357" s="159"/>
      <c r="HN357" s="159"/>
      <c r="HO357" s="159"/>
      <c r="HP357" s="159"/>
      <c r="HQ357" s="159"/>
      <c r="HR357" s="159"/>
      <c r="HS357" s="159"/>
      <c r="HT357" s="159"/>
      <c r="HU357" s="159"/>
      <c r="HV357" s="159"/>
      <c r="HW357" s="159"/>
      <c r="HX357" s="159"/>
      <c r="HY357" s="159"/>
      <c r="HZ357" s="159"/>
      <c r="IA357" s="159"/>
      <c r="IB357" s="159"/>
      <c r="IC357" s="159"/>
      <c r="ID357" s="159"/>
      <c r="IE357" s="159"/>
      <c r="IF357" s="159"/>
      <c r="IG357" s="159"/>
      <c r="IH357" s="602"/>
      <c r="II357" s="602"/>
      <c r="IJ357" s="602"/>
      <c r="IK357" s="602"/>
      <c r="IL357" s="602"/>
      <c r="IM357" s="602"/>
      <c r="IN357" s="602"/>
      <c r="IO357" s="602"/>
      <c r="IP357" s="602"/>
      <c r="IQ357" s="602"/>
      <c r="IR357" s="602"/>
      <c r="IS357" s="602"/>
      <c r="IT357" s="159"/>
      <c r="IU357" s="159"/>
      <c r="IV357" s="159"/>
    </row>
    <row r="358" spans="2:256" s="172" customFormat="1" ht="12.75"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HA358" s="159"/>
      <c r="HB358" s="159"/>
      <c r="HC358" s="159"/>
      <c r="HD358" s="159"/>
      <c r="HE358" s="159"/>
      <c r="HF358" s="159"/>
      <c r="HG358" s="159"/>
      <c r="HH358" s="159"/>
      <c r="HI358" s="159"/>
      <c r="HJ358" s="159"/>
      <c r="HK358" s="159"/>
      <c r="HL358" s="159"/>
      <c r="HM358" s="159"/>
      <c r="HN358" s="159"/>
      <c r="HO358" s="159"/>
      <c r="HP358" s="159"/>
      <c r="HQ358" s="159"/>
      <c r="HR358" s="159"/>
      <c r="HS358" s="159"/>
      <c r="HT358" s="159"/>
      <c r="HU358" s="159"/>
      <c r="HV358" s="159"/>
      <c r="HW358" s="159"/>
      <c r="HX358" s="159"/>
      <c r="HY358" s="159"/>
      <c r="HZ358" s="159"/>
      <c r="IA358" s="159"/>
      <c r="IB358" s="159"/>
      <c r="IC358" s="159"/>
      <c r="ID358" s="159"/>
      <c r="IE358" s="159"/>
      <c r="IF358" s="159"/>
      <c r="IG358" s="159"/>
      <c r="IH358" s="602"/>
      <c r="II358" s="602"/>
      <c r="IJ358" s="602"/>
      <c r="IK358" s="602"/>
      <c r="IL358" s="602"/>
      <c r="IM358" s="602"/>
      <c r="IN358" s="602"/>
      <c r="IO358" s="602"/>
      <c r="IP358" s="602"/>
      <c r="IQ358" s="602"/>
      <c r="IR358" s="602"/>
      <c r="IS358" s="602"/>
      <c r="IT358" s="159"/>
      <c r="IU358" s="159"/>
      <c r="IV358" s="159"/>
    </row>
    <row r="359" spans="2:256" s="172" customFormat="1" ht="12.75"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HA359" s="159"/>
      <c r="HB359" s="159"/>
      <c r="HC359" s="159"/>
      <c r="HD359" s="159"/>
      <c r="HE359" s="159"/>
      <c r="HF359" s="159"/>
      <c r="HG359" s="159"/>
      <c r="HH359" s="159"/>
      <c r="HI359" s="159"/>
      <c r="HJ359" s="159"/>
      <c r="HK359" s="159"/>
      <c r="HL359" s="159"/>
      <c r="HM359" s="159"/>
      <c r="HN359" s="159"/>
      <c r="HO359" s="159"/>
      <c r="HP359" s="159"/>
      <c r="HQ359" s="159"/>
      <c r="HR359" s="159"/>
      <c r="HS359" s="159"/>
      <c r="HT359" s="159"/>
      <c r="HU359" s="159"/>
      <c r="HV359" s="159"/>
      <c r="HW359" s="159"/>
      <c r="HX359" s="159"/>
      <c r="HY359" s="159"/>
      <c r="HZ359" s="159"/>
      <c r="IA359" s="159"/>
      <c r="IB359" s="159"/>
      <c r="IC359" s="159"/>
      <c r="ID359" s="159"/>
      <c r="IE359" s="159"/>
      <c r="IF359" s="159"/>
      <c r="IG359" s="159"/>
      <c r="IH359" s="602"/>
      <c r="II359" s="602"/>
      <c r="IJ359" s="602"/>
      <c r="IK359" s="602"/>
      <c r="IL359" s="602"/>
      <c r="IM359" s="602"/>
      <c r="IN359" s="602"/>
      <c r="IO359" s="602"/>
      <c r="IP359" s="602"/>
      <c r="IQ359" s="602"/>
      <c r="IR359" s="602"/>
      <c r="IS359" s="602"/>
      <c r="IT359" s="159"/>
      <c r="IU359" s="159"/>
      <c r="IV359" s="159"/>
    </row>
    <row r="360" spans="2:256" s="172" customFormat="1" ht="12.75"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HA360" s="159"/>
      <c r="HB360" s="159"/>
      <c r="HC360" s="159"/>
      <c r="HD360" s="159"/>
      <c r="HE360" s="159"/>
      <c r="HF360" s="159"/>
      <c r="HG360" s="159"/>
      <c r="HH360" s="159"/>
      <c r="HI360" s="159"/>
      <c r="HJ360" s="159"/>
      <c r="HK360" s="159"/>
      <c r="HL360" s="159"/>
      <c r="HM360" s="159"/>
      <c r="HN360" s="159"/>
      <c r="HO360" s="159"/>
      <c r="HP360" s="159"/>
      <c r="HQ360" s="159"/>
      <c r="HR360" s="159"/>
      <c r="HS360" s="159"/>
      <c r="HT360" s="159"/>
      <c r="HU360" s="159"/>
      <c r="HV360" s="159"/>
      <c r="HW360" s="159"/>
      <c r="HX360" s="159"/>
      <c r="HY360" s="159"/>
      <c r="HZ360" s="159"/>
      <c r="IA360" s="159"/>
      <c r="IB360" s="159"/>
      <c r="IC360" s="159"/>
      <c r="ID360" s="159"/>
      <c r="IE360" s="159"/>
      <c r="IF360" s="159"/>
      <c r="IG360" s="159"/>
      <c r="IH360" s="602"/>
      <c r="II360" s="602"/>
      <c r="IJ360" s="602"/>
      <c r="IK360" s="602"/>
      <c r="IL360" s="602"/>
      <c r="IM360" s="602"/>
      <c r="IN360" s="602"/>
      <c r="IO360" s="602"/>
      <c r="IP360" s="602"/>
      <c r="IQ360" s="602"/>
      <c r="IR360" s="602"/>
      <c r="IS360" s="602"/>
      <c r="IT360" s="159"/>
      <c r="IU360" s="159"/>
      <c r="IV360" s="159"/>
    </row>
    <row r="361" spans="2:256" s="172" customFormat="1" ht="12.75"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HA361" s="159"/>
      <c r="HB361" s="159"/>
      <c r="HC361" s="159"/>
      <c r="HD361" s="159"/>
      <c r="HE361" s="159"/>
      <c r="HF361" s="159"/>
      <c r="HG361" s="159"/>
      <c r="HH361" s="159"/>
      <c r="HI361" s="159"/>
      <c r="HJ361" s="159"/>
      <c r="HK361" s="159"/>
      <c r="HL361" s="159"/>
      <c r="HM361" s="159"/>
      <c r="HN361" s="159"/>
      <c r="HO361" s="159"/>
      <c r="HP361" s="159"/>
      <c r="HQ361" s="159"/>
      <c r="HR361" s="159"/>
      <c r="HS361" s="159"/>
      <c r="HT361" s="159"/>
      <c r="HU361" s="159"/>
      <c r="HV361" s="159"/>
      <c r="HW361" s="159"/>
      <c r="HX361" s="159"/>
      <c r="HY361" s="159"/>
      <c r="HZ361" s="159"/>
      <c r="IA361" s="159"/>
      <c r="IB361" s="159"/>
      <c r="IC361" s="159"/>
      <c r="ID361" s="159"/>
      <c r="IE361" s="159"/>
      <c r="IF361" s="159"/>
      <c r="IG361" s="159"/>
      <c r="IH361" s="602"/>
      <c r="II361" s="602"/>
      <c r="IJ361" s="602"/>
      <c r="IK361" s="602"/>
      <c r="IL361" s="602"/>
      <c r="IM361" s="602"/>
      <c r="IN361" s="602"/>
      <c r="IO361" s="602"/>
      <c r="IP361" s="602"/>
      <c r="IQ361" s="602"/>
      <c r="IR361" s="602"/>
      <c r="IS361" s="602"/>
      <c r="IT361" s="159"/>
      <c r="IU361" s="159"/>
      <c r="IV361" s="159"/>
    </row>
    <row r="362" spans="2:256" s="172" customFormat="1" ht="12.75"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HA362" s="159"/>
      <c r="HB362" s="159"/>
      <c r="HC362" s="159"/>
      <c r="HD362" s="159"/>
      <c r="HE362" s="159"/>
      <c r="HF362" s="159"/>
      <c r="HG362" s="159"/>
      <c r="HH362" s="159"/>
      <c r="HI362" s="159"/>
      <c r="HJ362" s="159"/>
      <c r="HK362" s="159"/>
      <c r="HL362" s="159"/>
      <c r="HM362" s="159"/>
      <c r="HN362" s="159"/>
      <c r="HO362" s="159"/>
      <c r="HP362" s="159"/>
      <c r="HQ362" s="159"/>
      <c r="HR362" s="159"/>
      <c r="HS362" s="159"/>
      <c r="HT362" s="159"/>
      <c r="HU362" s="159"/>
      <c r="HV362" s="159"/>
      <c r="HW362" s="159"/>
      <c r="HX362" s="159"/>
      <c r="HY362" s="159"/>
      <c r="HZ362" s="159"/>
      <c r="IA362" s="159"/>
      <c r="IB362" s="159"/>
      <c r="IC362" s="159"/>
      <c r="ID362" s="159"/>
      <c r="IE362" s="159"/>
      <c r="IF362" s="159"/>
      <c r="IG362" s="159"/>
      <c r="IH362" s="602"/>
      <c r="II362" s="602"/>
      <c r="IJ362" s="602"/>
      <c r="IK362" s="602"/>
      <c r="IL362" s="602"/>
      <c r="IM362" s="602"/>
      <c r="IN362" s="602"/>
      <c r="IO362" s="602"/>
      <c r="IP362" s="602"/>
      <c r="IQ362" s="602"/>
      <c r="IR362" s="602"/>
      <c r="IS362" s="602"/>
      <c r="IT362" s="159"/>
      <c r="IU362" s="159"/>
      <c r="IV362" s="159"/>
    </row>
    <row r="363" spans="2:256" s="172" customFormat="1" ht="12.75"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HA363" s="159"/>
      <c r="HB363" s="159"/>
      <c r="HC363" s="159"/>
      <c r="HD363" s="159"/>
      <c r="HE363" s="159"/>
      <c r="HF363" s="159"/>
      <c r="HG363" s="159"/>
      <c r="HH363" s="159"/>
      <c r="HI363" s="159"/>
      <c r="HJ363" s="159"/>
      <c r="HK363" s="159"/>
      <c r="HL363" s="159"/>
      <c r="HM363" s="159"/>
      <c r="HN363" s="159"/>
      <c r="HO363" s="159"/>
      <c r="HP363" s="159"/>
      <c r="HQ363" s="159"/>
      <c r="HR363" s="159"/>
      <c r="HS363" s="159"/>
      <c r="HT363" s="159"/>
      <c r="HU363" s="159"/>
      <c r="HV363" s="159"/>
      <c r="HW363" s="159"/>
      <c r="HX363" s="159"/>
      <c r="HY363" s="159"/>
      <c r="HZ363" s="159"/>
      <c r="IA363" s="159"/>
      <c r="IB363" s="159"/>
      <c r="IC363" s="159"/>
      <c r="ID363" s="159"/>
      <c r="IE363" s="159"/>
      <c r="IF363" s="159"/>
      <c r="IG363" s="159"/>
      <c r="IH363" s="602"/>
      <c r="II363" s="602"/>
      <c r="IJ363" s="602"/>
      <c r="IK363" s="602"/>
      <c r="IL363" s="602"/>
      <c r="IM363" s="602"/>
      <c r="IN363" s="602"/>
      <c r="IO363" s="602"/>
      <c r="IP363" s="602"/>
      <c r="IQ363" s="602"/>
      <c r="IR363" s="602"/>
      <c r="IS363" s="602"/>
      <c r="IT363" s="159"/>
      <c r="IU363" s="159"/>
      <c r="IV363" s="159"/>
    </row>
    <row r="364" spans="2:256" s="172" customFormat="1" ht="12.75"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HA364" s="159"/>
      <c r="HB364" s="159"/>
      <c r="HC364" s="159"/>
      <c r="HD364" s="159"/>
      <c r="HE364" s="159"/>
      <c r="HF364" s="159"/>
      <c r="HG364" s="159"/>
      <c r="HH364" s="159"/>
      <c r="HI364" s="159"/>
      <c r="HJ364" s="159"/>
      <c r="HK364" s="159"/>
      <c r="HL364" s="159"/>
      <c r="HM364" s="159"/>
      <c r="HN364" s="159"/>
      <c r="HO364" s="159"/>
      <c r="HP364" s="159"/>
      <c r="HQ364" s="159"/>
      <c r="HR364" s="159"/>
      <c r="HS364" s="159"/>
      <c r="HT364" s="159"/>
      <c r="HU364" s="159"/>
      <c r="HV364" s="159"/>
      <c r="HW364" s="159"/>
      <c r="HX364" s="159"/>
      <c r="HY364" s="159"/>
      <c r="HZ364" s="159"/>
      <c r="IA364" s="159"/>
      <c r="IB364" s="159"/>
      <c r="IC364" s="159"/>
      <c r="ID364" s="159"/>
      <c r="IE364" s="159"/>
      <c r="IF364" s="159"/>
      <c r="IG364" s="159"/>
      <c r="IH364" s="602"/>
      <c r="II364" s="602"/>
      <c r="IJ364" s="602"/>
      <c r="IK364" s="602"/>
      <c r="IL364" s="602"/>
      <c r="IM364" s="602"/>
      <c r="IN364" s="602"/>
      <c r="IO364" s="602"/>
      <c r="IP364" s="602"/>
      <c r="IQ364" s="602"/>
      <c r="IR364" s="602"/>
      <c r="IS364" s="602"/>
      <c r="IT364" s="159"/>
      <c r="IU364" s="159"/>
      <c r="IV364" s="159"/>
    </row>
    <row r="365" spans="2:256" s="172" customFormat="1" ht="12.75"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HA365" s="159"/>
      <c r="HB365" s="159"/>
      <c r="HC365" s="159"/>
      <c r="HD365" s="159"/>
      <c r="HE365" s="159"/>
      <c r="HF365" s="159"/>
      <c r="HG365" s="159"/>
      <c r="HH365" s="159"/>
      <c r="HI365" s="159"/>
      <c r="HJ365" s="159"/>
      <c r="HK365" s="159"/>
      <c r="HL365" s="159"/>
      <c r="HM365" s="159"/>
      <c r="HN365" s="159"/>
      <c r="HO365" s="159"/>
      <c r="HP365" s="159"/>
      <c r="HQ365" s="159"/>
      <c r="HR365" s="159"/>
      <c r="HS365" s="159"/>
      <c r="HT365" s="159"/>
      <c r="HU365" s="159"/>
      <c r="HV365" s="159"/>
      <c r="HW365" s="159"/>
      <c r="HX365" s="159"/>
      <c r="HY365" s="159"/>
      <c r="HZ365" s="159"/>
      <c r="IA365" s="159"/>
      <c r="IB365" s="159"/>
      <c r="IC365" s="159"/>
      <c r="ID365" s="159"/>
      <c r="IE365" s="159"/>
      <c r="IF365" s="159"/>
      <c r="IG365" s="159"/>
      <c r="IH365" s="602"/>
      <c r="II365" s="602"/>
      <c r="IJ365" s="602"/>
      <c r="IK365" s="602"/>
      <c r="IL365" s="602"/>
      <c r="IM365" s="602"/>
      <c r="IN365" s="602"/>
      <c r="IO365" s="602"/>
      <c r="IP365" s="602"/>
      <c r="IQ365" s="602"/>
      <c r="IR365" s="602"/>
      <c r="IS365" s="602"/>
      <c r="IT365" s="159"/>
      <c r="IU365" s="159"/>
      <c r="IV365" s="159"/>
    </row>
    <row r="366" spans="2:256" s="172" customFormat="1" ht="12.75"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HA366" s="159"/>
      <c r="HB366" s="159"/>
      <c r="HC366" s="159"/>
      <c r="HD366" s="159"/>
      <c r="HE366" s="159"/>
      <c r="HF366" s="159"/>
      <c r="HG366" s="159"/>
      <c r="HH366" s="159"/>
      <c r="HI366" s="159"/>
      <c r="HJ366" s="159"/>
      <c r="HK366" s="159"/>
      <c r="HL366" s="159"/>
      <c r="HM366" s="159"/>
      <c r="HN366" s="159"/>
      <c r="HO366" s="159"/>
      <c r="HP366" s="159"/>
      <c r="HQ366" s="159"/>
      <c r="HR366" s="159"/>
      <c r="HS366" s="159"/>
      <c r="HT366" s="159"/>
      <c r="HU366" s="159"/>
      <c r="HV366" s="159"/>
      <c r="HW366" s="159"/>
      <c r="HX366" s="159"/>
      <c r="HY366" s="159"/>
      <c r="HZ366" s="159"/>
      <c r="IA366" s="159"/>
      <c r="IB366" s="159"/>
      <c r="IC366" s="159"/>
      <c r="ID366" s="159"/>
      <c r="IE366" s="159"/>
      <c r="IF366" s="159"/>
      <c r="IG366" s="159"/>
      <c r="IH366" s="602"/>
      <c r="II366" s="602"/>
      <c r="IJ366" s="602"/>
      <c r="IK366" s="602"/>
      <c r="IL366" s="602"/>
      <c r="IM366" s="602"/>
      <c r="IN366" s="602"/>
      <c r="IO366" s="602"/>
      <c r="IP366" s="602"/>
      <c r="IQ366" s="602"/>
      <c r="IR366" s="602"/>
      <c r="IS366" s="602"/>
      <c r="IT366" s="159"/>
      <c r="IU366" s="159"/>
      <c r="IV366" s="159"/>
    </row>
    <row r="367" spans="2:256" s="172" customFormat="1" ht="12.75"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HA367" s="159"/>
      <c r="HB367" s="159"/>
      <c r="HC367" s="159"/>
      <c r="HD367" s="159"/>
      <c r="HE367" s="159"/>
      <c r="HF367" s="159"/>
      <c r="HG367" s="159"/>
      <c r="HH367" s="159"/>
      <c r="HI367" s="159"/>
      <c r="HJ367" s="159"/>
      <c r="HK367" s="159"/>
      <c r="HL367" s="159"/>
      <c r="HM367" s="159"/>
      <c r="HN367" s="159"/>
      <c r="HO367" s="159"/>
      <c r="HP367" s="159"/>
      <c r="HQ367" s="159"/>
      <c r="HR367" s="159"/>
      <c r="HS367" s="159"/>
      <c r="HT367" s="159"/>
      <c r="HU367" s="159"/>
      <c r="HV367" s="159"/>
      <c r="HW367" s="159"/>
      <c r="HX367" s="159"/>
      <c r="HY367" s="159"/>
      <c r="HZ367" s="159"/>
      <c r="IA367" s="159"/>
      <c r="IB367" s="159"/>
      <c r="IC367" s="159"/>
      <c r="ID367" s="159"/>
      <c r="IE367" s="159"/>
      <c r="IF367" s="159"/>
      <c r="IG367" s="159"/>
      <c r="IH367" s="602"/>
      <c r="II367" s="602"/>
      <c r="IJ367" s="602"/>
      <c r="IK367" s="602"/>
      <c r="IL367" s="602"/>
      <c r="IM367" s="602"/>
      <c r="IN367" s="602"/>
      <c r="IO367" s="602"/>
      <c r="IP367" s="602"/>
      <c r="IQ367" s="602"/>
      <c r="IR367" s="602"/>
      <c r="IS367" s="602"/>
      <c r="IT367" s="159"/>
      <c r="IU367" s="159"/>
      <c r="IV367" s="159"/>
    </row>
    <row r="368" spans="2:256" s="172" customFormat="1" ht="12.75"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HA368" s="159"/>
      <c r="HB368" s="159"/>
      <c r="HC368" s="159"/>
      <c r="HD368" s="159"/>
      <c r="HE368" s="159"/>
      <c r="HF368" s="159"/>
      <c r="HG368" s="159"/>
      <c r="HH368" s="159"/>
      <c r="HI368" s="159"/>
      <c r="HJ368" s="159"/>
      <c r="HK368" s="159"/>
      <c r="HL368" s="159"/>
      <c r="HM368" s="159"/>
      <c r="HN368" s="159"/>
      <c r="HO368" s="159"/>
      <c r="HP368" s="159"/>
      <c r="HQ368" s="159"/>
      <c r="HR368" s="159"/>
      <c r="HS368" s="159"/>
      <c r="HT368" s="159"/>
      <c r="HU368" s="159"/>
      <c r="HV368" s="159"/>
      <c r="HW368" s="159"/>
      <c r="HX368" s="159"/>
      <c r="HY368" s="159"/>
      <c r="HZ368" s="159"/>
      <c r="IA368" s="159"/>
      <c r="IB368" s="159"/>
      <c r="IC368" s="159"/>
      <c r="ID368" s="159"/>
      <c r="IE368" s="159"/>
      <c r="IF368" s="159"/>
      <c r="IG368" s="159"/>
      <c r="IH368" s="602"/>
      <c r="II368" s="602"/>
      <c r="IJ368" s="602"/>
      <c r="IK368" s="602"/>
      <c r="IL368" s="602"/>
      <c r="IM368" s="602"/>
      <c r="IN368" s="602"/>
      <c r="IO368" s="602"/>
      <c r="IP368" s="602"/>
      <c r="IQ368" s="602"/>
      <c r="IR368" s="602"/>
      <c r="IS368" s="602"/>
      <c r="IT368" s="159"/>
      <c r="IU368" s="159"/>
      <c r="IV368" s="159"/>
    </row>
    <row r="369" spans="2:256" s="172" customFormat="1" ht="12.75"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HA369" s="159"/>
      <c r="HB369" s="159"/>
      <c r="HC369" s="159"/>
      <c r="HD369" s="159"/>
      <c r="HE369" s="159"/>
      <c r="HF369" s="159"/>
      <c r="HG369" s="159"/>
      <c r="HH369" s="159"/>
      <c r="HI369" s="159"/>
      <c r="HJ369" s="159"/>
      <c r="HK369" s="159"/>
      <c r="HL369" s="159"/>
      <c r="HM369" s="159"/>
      <c r="HN369" s="159"/>
      <c r="HO369" s="159"/>
      <c r="HP369" s="159"/>
      <c r="HQ369" s="159"/>
      <c r="HR369" s="159"/>
      <c r="HS369" s="159"/>
      <c r="HT369" s="159"/>
      <c r="HU369" s="159"/>
      <c r="HV369" s="159"/>
      <c r="HW369" s="159"/>
      <c r="HX369" s="159"/>
      <c r="HY369" s="159"/>
      <c r="HZ369" s="159"/>
      <c r="IA369" s="159"/>
      <c r="IB369" s="159"/>
      <c r="IC369" s="159"/>
      <c r="ID369" s="159"/>
      <c r="IE369" s="159"/>
      <c r="IF369" s="159"/>
      <c r="IG369" s="159"/>
      <c r="IH369" s="602"/>
      <c r="II369" s="602"/>
      <c r="IJ369" s="602"/>
      <c r="IK369" s="602"/>
      <c r="IL369" s="602"/>
      <c r="IM369" s="602"/>
      <c r="IN369" s="602"/>
      <c r="IO369" s="602"/>
      <c r="IP369" s="602"/>
      <c r="IQ369" s="602"/>
      <c r="IR369" s="602"/>
      <c r="IS369" s="602"/>
      <c r="IT369" s="159"/>
      <c r="IU369" s="159"/>
      <c r="IV369" s="159"/>
    </row>
    <row r="370" spans="2:256" s="172" customFormat="1" ht="12.75"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HA370" s="159"/>
      <c r="HB370" s="159"/>
      <c r="HC370" s="159"/>
      <c r="HD370" s="159"/>
      <c r="HE370" s="159"/>
      <c r="HF370" s="159"/>
      <c r="HG370" s="159"/>
      <c r="HH370" s="159"/>
      <c r="HI370" s="159"/>
      <c r="HJ370" s="159"/>
      <c r="HK370" s="159"/>
      <c r="HL370" s="159"/>
      <c r="HM370" s="159"/>
      <c r="HN370" s="159"/>
      <c r="HO370" s="159"/>
      <c r="HP370" s="159"/>
      <c r="HQ370" s="159"/>
      <c r="HR370" s="159"/>
      <c r="HS370" s="159"/>
      <c r="HT370" s="159"/>
      <c r="HU370" s="159"/>
      <c r="HV370" s="159"/>
      <c r="HW370" s="159"/>
      <c r="HX370" s="159"/>
      <c r="HY370" s="159"/>
      <c r="HZ370" s="159"/>
      <c r="IA370" s="159"/>
      <c r="IB370" s="159"/>
      <c r="IC370" s="159"/>
      <c r="ID370" s="159"/>
      <c r="IE370" s="159"/>
      <c r="IF370" s="159"/>
      <c r="IG370" s="159"/>
      <c r="IH370" s="602"/>
      <c r="II370" s="602"/>
      <c r="IJ370" s="602"/>
      <c r="IK370" s="602"/>
      <c r="IL370" s="602"/>
      <c r="IM370" s="602"/>
      <c r="IN370" s="602"/>
      <c r="IO370" s="602"/>
      <c r="IP370" s="602"/>
      <c r="IQ370" s="602"/>
      <c r="IR370" s="602"/>
      <c r="IS370" s="602"/>
      <c r="IT370" s="159"/>
      <c r="IU370" s="159"/>
      <c r="IV370" s="159"/>
    </row>
    <row r="371" spans="2:256" s="172" customFormat="1" ht="12.75"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HA371" s="159"/>
      <c r="HB371" s="159"/>
      <c r="HC371" s="159"/>
      <c r="HD371" s="159"/>
      <c r="HE371" s="159"/>
      <c r="HF371" s="159"/>
      <c r="HG371" s="159"/>
      <c r="HH371" s="159"/>
      <c r="HI371" s="159"/>
      <c r="HJ371" s="159"/>
      <c r="HK371" s="159"/>
      <c r="HL371" s="159"/>
      <c r="HM371" s="159"/>
      <c r="HN371" s="159"/>
      <c r="HO371" s="159"/>
      <c r="HP371" s="159"/>
      <c r="HQ371" s="159"/>
      <c r="HR371" s="159"/>
      <c r="HS371" s="159"/>
      <c r="HT371" s="159"/>
      <c r="HU371" s="159"/>
      <c r="HV371" s="159"/>
      <c r="HW371" s="159"/>
      <c r="HX371" s="159"/>
      <c r="HY371" s="159"/>
      <c r="HZ371" s="159"/>
      <c r="IA371" s="159"/>
      <c r="IB371" s="159"/>
      <c r="IC371" s="159"/>
      <c r="ID371" s="159"/>
      <c r="IE371" s="159"/>
      <c r="IF371" s="159"/>
      <c r="IG371" s="159"/>
      <c r="IH371" s="602"/>
      <c r="II371" s="602"/>
      <c r="IJ371" s="602"/>
      <c r="IK371" s="602"/>
      <c r="IL371" s="602"/>
      <c r="IM371" s="602"/>
      <c r="IN371" s="602"/>
      <c r="IO371" s="602"/>
      <c r="IP371" s="602"/>
      <c r="IQ371" s="602"/>
      <c r="IR371" s="602"/>
      <c r="IS371" s="602"/>
      <c r="IT371" s="159"/>
      <c r="IU371" s="159"/>
      <c r="IV371" s="159"/>
    </row>
    <row r="372" spans="2:256" s="172" customFormat="1" ht="12.75"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HA372" s="159"/>
      <c r="HB372" s="159"/>
      <c r="HC372" s="159"/>
      <c r="HD372" s="159"/>
      <c r="HE372" s="159"/>
      <c r="HF372" s="159"/>
      <c r="HG372" s="159"/>
      <c r="HH372" s="159"/>
      <c r="HI372" s="159"/>
      <c r="HJ372" s="159"/>
      <c r="HK372" s="159"/>
      <c r="HL372" s="159"/>
      <c r="HM372" s="159"/>
      <c r="HN372" s="159"/>
      <c r="HO372" s="159"/>
      <c r="HP372" s="159"/>
      <c r="HQ372" s="159"/>
      <c r="HR372" s="159"/>
      <c r="HS372" s="159"/>
      <c r="HT372" s="159"/>
      <c r="HU372" s="159"/>
      <c r="HV372" s="159"/>
      <c r="HW372" s="159"/>
      <c r="HX372" s="159"/>
      <c r="HY372" s="159"/>
      <c r="HZ372" s="159"/>
      <c r="IA372" s="159"/>
      <c r="IB372" s="159"/>
      <c r="IC372" s="159"/>
      <c r="ID372" s="159"/>
      <c r="IE372" s="159"/>
      <c r="IF372" s="159"/>
      <c r="IG372" s="159"/>
      <c r="IH372" s="602"/>
      <c r="II372" s="602"/>
      <c r="IJ372" s="602"/>
      <c r="IK372" s="602"/>
      <c r="IL372" s="602"/>
      <c r="IM372" s="602"/>
      <c r="IN372" s="602"/>
      <c r="IO372" s="602"/>
      <c r="IP372" s="602"/>
      <c r="IQ372" s="602"/>
      <c r="IR372" s="602"/>
      <c r="IS372" s="602"/>
      <c r="IT372" s="159"/>
      <c r="IU372" s="159"/>
      <c r="IV372" s="159"/>
    </row>
    <row r="373" spans="2:256" s="172" customFormat="1" ht="12.75"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HA373" s="159"/>
      <c r="HB373" s="159"/>
      <c r="HC373" s="159"/>
      <c r="HD373" s="159"/>
      <c r="HE373" s="159"/>
      <c r="HF373" s="159"/>
      <c r="HG373" s="159"/>
      <c r="HH373" s="159"/>
      <c r="HI373" s="159"/>
      <c r="HJ373" s="159"/>
      <c r="HK373" s="159"/>
      <c r="HL373" s="159"/>
      <c r="HM373" s="159"/>
      <c r="HN373" s="159"/>
      <c r="HO373" s="159"/>
      <c r="HP373" s="159"/>
      <c r="HQ373" s="159"/>
      <c r="HR373" s="159"/>
      <c r="HS373" s="159"/>
      <c r="HT373" s="159"/>
      <c r="HU373" s="159"/>
      <c r="HV373" s="159"/>
      <c r="HW373" s="159"/>
      <c r="HX373" s="159"/>
      <c r="HY373" s="159"/>
      <c r="HZ373" s="159"/>
      <c r="IA373" s="159"/>
      <c r="IB373" s="159"/>
      <c r="IC373" s="159"/>
      <c r="ID373" s="159"/>
      <c r="IE373" s="159"/>
      <c r="IF373" s="159"/>
      <c r="IG373" s="159"/>
      <c r="IH373" s="602"/>
      <c r="II373" s="602"/>
      <c r="IJ373" s="602"/>
      <c r="IK373" s="602"/>
      <c r="IL373" s="602"/>
      <c r="IM373" s="602"/>
      <c r="IN373" s="602"/>
      <c r="IO373" s="602"/>
      <c r="IP373" s="602"/>
      <c r="IQ373" s="602"/>
      <c r="IR373" s="602"/>
      <c r="IS373" s="602"/>
      <c r="IT373" s="159"/>
      <c r="IU373" s="159"/>
      <c r="IV373" s="159"/>
    </row>
    <row r="374" spans="2:256" s="172" customFormat="1" ht="12.75"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HA374" s="159"/>
      <c r="HB374" s="159"/>
      <c r="HC374" s="159"/>
      <c r="HD374" s="159"/>
      <c r="HE374" s="159"/>
      <c r="HF374" s="159"/>
      <c r="HG374" s="159"/>
      <c r="HH374" s="159"/>
      <c r="HI374" s="159"/>
      <c r="HJ374" s="159"/>
      <c r="HK374" s="159"/>
      <c r="HL374" s="159"/>
      <c r="HM374" s="159"/>
      <c r="HN374" s="159"/>
      <c r="HO374" s="159"/>
      <c r="HP374" s="159"/>
      <c r="HQ374" s="159"/>
      <c r="HR374" s="159"/>
      <c r="HS374" s="159"/>
      <c r="HT374" s="159"/>
      <c r="HU374" s="159"/>
      <c r="HV374" s="159"/>
      <c r="HW374" s="159"/>
      <c r="HX374" s="159"/>
      <c r="HY374" s="159"/>
      <c r="HZ374" s="159"/>
      <c r="IA374" s="159"/>
      <c r="IB374" s="159"/>
      <c r="IC374" s="159"/>
      <c r="ID374" s="159"/>
      <c r="IE374" s="159"/>
      <c r="IF374" s="159"/>
      <c r="IG374" s="159"/>
      <c r="IH374" s="602"/>
      <c r="II374" s="602"/>
      <c r="IJ374" s="602"/>
      <c r="IK374" s="602"/>
      <c r="IL374" s="602"/>
      <c r="IM374" s="602"/>
      <c r="IN374" s="602"/>
      <c r="IO374" s="602"/>
      <c r="IP374" s="602"/>
      <c r="IQ374" s="602"/>
      <c r="IR374" s="602"/>
      <c r="IS374" s="602"/>
      <c r="IT374" s="159"/>
      <c r="IU374" s="159"/>
      <c r="IV374" s="159"/>
    </row>
    <row r="375" spans="2:256" s="172" customFormat="1" ht="12.75"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HA375" s="159"/>
      <c r="HB375" s="159"/>
      <c r="HC375" s="159"/>
      <c r="HD375" s="159"/>
      <c r="HE375" s="159"/>
      <c r="HF375" s="159"/>
      <c r="HG375" s="159"/>
      <c r="HH375" s="159"/>
      <c r="HI375" s="159"/>
      <c r="HJ375" s="159"/>
      <c r="HK375" s="159"/>
      <c r="HL375" s="159"/>
      <c r="HM375" s="159"/>
      <c r="HN375" s="159"/>
      <c r="HO375" s="159"/>
      <c r="HP375" s="159"/>
      <c r="HQ375" s="159"/>
      <c r="HR375" s="159"/>
      <c r="HS375" s="159"/>
      <c r="HT375" s="159"/>
      <c r="HU375" s="159"/>
      <c r="HV375" s="159"/>
      <c r="HW375" s="159"/>
      <c r="HX375" s="159"/>
      <c r="HY375" s="159"/>
      <c r="HZ375" s="159"/>
      <c r="IA375" s="159"/>
      <c r="IB375" s="159"/>
      <c r="IC375" s="159"/>
      <c r="ID375" s="159"/>
      <c r="IE375" s="159"/>
      <c r="IF375" s="159"/>
      <c r="IG375" s="159"/>
      <c r="IH375" s="602"/>
      <c r="II375" s="602"/>
      <c r="IJ375" s="602"/>
      <c r="IK375" s="602"/>
      <c r="IL375" s="602"/>
      <c r="IM375" s="602"/>
      <c r="IN375" s="602"/>
      <c r="IO375" s="602"/>
      <c r="IP375" s="602"/>
      <c r="IQ375" s="602"/>
      <c r="IR375" s="602"/>
      <c r="IS375" s="602"/>
      <c r="IT375" s="159"/>
      <c r="IU375" s="159"/>
      <c r="IV375" s="159"/>
    </row>
    <row r="376" spans="2:256" s="172" customFormat="1" ht="12.75"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HA376" s="159"/>
      <c r="HB376" s="159"/>
      <c r="HC376" s="159"/>
      <c r="HD376" s="159"/>
      <c r="HE376" s="159"/>
      <c r="HF376" s="159"/>
      <c r="HG376" s="159"/>
      <c r="HH376" s="159"/>
      <c r="HI376" s="159"/>
      <c r="HJ376" s="159"/>
      <c r="HK376" s="159"/>
      <c r="HL376" s="159"/>
      <c r="HM376" s="159"/>
      <c r="HN376" s="159"/>
      <c r="HO376" s="159"/>
      <c r="HP376" s="159"/>
      <c r="HQ376" s="159"/>
      <c r="HR376" s="159"/>
      <c r="HS376" s="159"/>
      <c r="HT376" s="159"/>
      <c r="HU376" s="159"/>
      <c r="HV376" s="159"/>
      <c r="HW376" s="159"/>
      <c r="HX376" s="159"/>
      <c r="HY376" s="159"/>
      <c r="HZ376" s="159"/>
      <c r="IA376" s="159"/>
      <c r="IB376" s="159"/>
      <c r="IC376" s="159"/>
      <c r="ID376" s="159"/>
      <c r="IE376" s="159"/>
      <c r="IF376" s="159"/>
      <c r="IG376" s="159"/>
      <c r="IH376" s="602"/>
      <c r="II376" s="602"/>
      <c r="IJ376" s="602"/>
      <c r="IK376" s="602"/>
      <c r="IL376" s="602"/>
      <c r="IM376" s="602"/>
      <c r="IN376" s="602"/>
      <c r="IO376" s="602"/>
      <c r="IP376" s="602"/>
      <c r="IQ376" s="602"/>
      <c r="IR376" s="602"/>
      <c r="IS376" s="602"/>
      <c r="IT376" s="159"/>
      <c r="IU376" s="159"/>
      <c r="IV376" s="159"/>
    </row>
    <row r="377" spans="2:256" s="172" customFormat="1" ht="12.75"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HA377" s="159"/>
      <c r="HB377" s="159"/>
      <c r="HC377" s="159"/>
      <c r="HD377" s="159"/>
      <c r="HE377" s="159"/>
      <c r="HF377" s="159"/>
      <c r="HG377" s="159"/>
      <c r="HH377" s="159"/>
      <c r="HI377" s="159"/>
      <c r="HJ377" s="159"/>
      <c r="HK377" s="159"/>
      <c r="HL377" s="159"/>
      <c r="HM377" s="159"/>
      <c r="HN377" s="159"/>
      <c r="HO377" s="159"/>
      <c r="HP377" s="159"/>
      <c r="HQ377" s="159"/>
      <c r="HR377" s="159"/>
      <c r="HS377" s="159"/>
      <c r="HT377" s="159"/>
      <c r="HU377" s="159"/>
      <c r="HV377" s="159"/>
      <c r="HW377" s="159"/>
      <c r="HX377" s="159"/>
      <c r="HY377" s="159"/>
      <c r="HZ377" s="159"/>
      <c r="IA377" s="159"/>
      <c r="IB377" s="159"/>
      <c r="IC377" s="159"/>
      <c r="ID377" s="159"/>
      <c r="IE377" s="159"/>
      <c r="IF377" s="159"/>
      <c r="IG377" s="159"/>
      <c r="IH377" s="602"/>
      <c r="II377" s="602"/>
      <c r="IJ377" s="602"/>
      <c r="IK377" s="602"/>
      <c r="IL377" s="602"/>
      <c r="IM377" s="602"/>
      <c r="IN377" s="602"/>
      <c r="IO377" s="602"/>
      <c r="IP377" s="602"/>
      <c r="IQ377" s="602"/>
      <c r="IR377" s="602"/>
      <c r="IS377" s="602"/>
      <c r="IT377" s="159"/>
      <c r="IU377" s="159"/>
      <c r="IV377" s="159"/>
    </row>
    <row r="378" spans="2:256" s="172" customFormat="1" ht="12.75"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HA378" s="159"/>
      <c r="HB378" s="159"/>
      <c r="HC378" s="159"/>
      <c r="HD378" s="159"/>
      <c r="HE378" s="159"/>
      <c r="HF378" s="159"/>
      <c r="HG378" s="159"/>
      <c r="HH378" s="159"/>
      <c r="HI378" s="159"/>
      <c r="HJ378" s="159"/>
      <c r="HK378" s="159"/>
      <c r="HL378" s="159"/>
      <c r="HM378" s="159"/>
      <c r="HN378" s="159"/>
      <c r="HO378" s="159"/>
      <c r="HP378" s="159"/>
      <c r="HQ378" s="159"/>
      <c r="HR378" s="159"/>
      <c r="HS378" s="159"/>
      <c r="HT378" s="159"/>
      <c r="HU378" s="159"/>
      <c r="HV378" s="159"/>
      <c r="HW378" s="159"/>
      <c r="HX378" s="159"/>
      <c r="HY378" s="159"/>
      <c r="HZ378" s="159"/>
      <c r="IA378" s="159"/>
      <c r="IB378" s="159"/>
      <c r="IC378" s="159"/>
      <c r="ID378" s="159"/>
      <c r="IE378" s="159"/>
      <c r="IF378" s="159"/>
      <c r="IG378" s="159"/>
      <c r="IH378" s="602"/>
      <c r="II378" s="602"/>
      <c r="IJ378" s="602"/>
      <c r="IK378" s="602"/>
      <c r="IL378" s="602"/>
      <c r="IM378" s="602"/>
      <c r="IN378" s="602"/>
      <c r="IO378" s="602"/>
      <c r="IP378" s="602"/>
      <c r="IQ378" s="602"/>
      <c r="IR378" s="602"/>
      <c r="IS378" s="602"/>
      <c r="IT378" s="159"/>
      <c r="IU378" s="159"/>
      <c r="IV378" s="159"/>
    </row>
    <row r="379" spans="2:256" s="172" customFormat="1" ht="12.75"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HA379" s="159"/>
      <c r="HB379" s="159"/>
      <c r="HC379" s="159"/>
      <c r="HD379" s="159"/>
      <c r="HE379" s="159"/>
      <c r="HF379" s="159"/>
      <c r="HG379" s="159"/>
      <c r="HH379" s="159"/>
      <c r="HI379" s="159"/>
      <c r="HJ379" s="159"/>
      <c r="HK379" s="159"/>
      <c r="HL379" s="159"/>
      <c r="HM379" s="159"/>
      <c r="HN379" s="159"/>
      <c r="HO379" s="159"/>
      <c r="HP379" s="159"/>
      <c r="HQ379" s="159"/>
      <c r="HR379" s="159"/>
      <c r="HS379" s="159"/>
      <c r="HT379" s="159"/>
      <c r="HU379" s="159"/>
      <c r="HV379" s="159"/>
      <c r="HW379" s="159"/>
      <c r="HX379" s="159"/>
      <c r="HY379" s="159"/>
      <c r="HZ379" s="159"/>
      <c r="IA379" s="159"/>
      <c r="IB379" s="159"/>
      <c r="IC379" s="159"/>
      <c r="ID379" s="159"/>
      <c r="IE379" s="159"/>
      <c r="IF379" s="159"/>
      <c r="IG379" s="159"/>
      <c r="IH379" s="602"/>
      <c r="II379" s="602"/>
      <c r="IJ379" s="602"/>
      <c r="IK379" s="602"/>
      <c r="IL379" s="602"/>
      <c r="IM379" s="602"/>
      <c r="IN379" s="602"/>
      <c r="IO379" s="602"/>
      <c r="IP379" s="602"/>
      <c r="IQ379" s="602"/>
      <c r="IR379" s="602"/>
      <c r="IS379" s="602"/>
      <c r="IT379" s="159"/>
      <c r="IU379" s="159"/>
      <c r="IV379" s="159"/>
    </row>
    <row r="380" spans="2:256" s="172" customFormat="1" ht="12.75"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HA380" s="159"/>
      <c r="HB380" s="159"/>
      <c r="HC380" s="159"/>
      <c r="HD380" s="159"/>
      <c r="HE380" s="159"/>
      <c r="HF380" s="159"/>
      <c r="HG380" s="159"/>
      <c r="HH380" s="159"/>
      <c r="HI380" s="159"/>
      <c r="HJ380" s="159"/>
      <c r="HK380" s="159"/>
      <c r="HL380" s="159"/>
      <c r="HM380" s="159"/>
      <c r="HN380" s="159"/>
      <c r="HO380" s="159"/>
      <c r="HP380" s="159"/>
      <c r="HQ380" s="159"/>
      <c r="HR380" s="159"/>
      <c r="HS380" s="159"/>
      <c r="HT380" s="159"/>
      <c r="HU380" s="159"/>
      <c r="HV380" s="159"/>
      <c r="HW380" s="159"/>
      <c r="HX380" s="159"/>
      <c r="HY380" s="159"/>
      <c r="HZ380" s="159"/>
      <c r="IA380" s="159"/>
      <c r="IB380" s="159"/>
      <c r="IC380" s="159"/>
      <c r="ID380" s="159"/>
      <c r="IE380" s="159"/>
      <c r="IF380" s="159"/>
      <c r="IG380" s="159"/>
      <c r="IH380" s="602"/>
      <c r="II380" s="602"/>
      <c r="IJ380" s="602"/>
      <c r="IK380" s="602"/>
      <c r="IL380" s="602"/>
      <c r="IM380" s="602"/>
      <c r="IN380" s="602"/>
      <c r="IO380" s="602"/>
      <c r="IP380" s="602"/>
      <c r="IQ380" s="602"/>
      <c r="IR380" s="602"/>
      <c r="IS380" s="602"/>
      <c r="IT380" s="159"/>
      <c r="IU380" s="159"/>
      <c r="IV380" s="159"/>
    </row>
    <row r="381" spans="2:256" s="172" customFormat="1" ht="12.75"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HA381" s="159"/>
      <c r="HB381" s="159"/>
      <c r="HC381" s="159"/>
      <c r="HD381" s="159"/>
      <c r="HE381" s="159"/>
      <c r="HF381" s="159"/>
      <c r="HG381" s="159"/>
      <c r="HH381" s="159"/>
      <c r="HI381" s="159"/>
      <c r="HJ381" s="159"/>
      <c r="HK381" s="159"/>
      <c r="HL381" s="159"/>
      <c r="HM381" s="159"/>
      <c r="HN381" s="159"/>
      <c r="HO381" s="159"/>
      <c r="HP381" s="159"/>
      <c r="HQ381" s="159"/>
      <c r="HR381" s="159"/>
      <c r="HS381" s="159"/>
      <c r="HT381" s="159"/>
      <c r="HU381" s="159"/>
      <c r="HV381" s="159"/>
      <c r="HW381" s="159"/>
      <c r="HX381" s="159"/>
      <c r="HY381" s="159"/>
      <c r="HZ381" s="159"/>
      <c r="IA381" s="159"/>
      <c r="IB381" s="159"/>
      <c r="IC381" s="159"/>
      <c r="ID381" s="159"/>
      <c r="IE381" s="159"/>
      <c r="IF381" s="159"/>
      <c r="IG381" s="159"/>
      <c r="IH381" s="602"/>
      <c r="II381" s="602"/>
      <c r="IJ381" s="602"/>
      <c r="IK381" s="602"/>
      <c r="IL381" s="602"/>
      <c r="IM381" s="602"/>
      <c r="IN381" s="602"/>
      <c r="IO381" s="602"/>
      <c r="IP381" s="602"/>
      <c r="IQ381" s="602"/>
      <c r="IR381" s="602"/>
      <c r="IS381" s="602"/>
      <c r="IT381" s="159"/>
      <c r="IU381" s="159"/>
      <c r="IV381" s="159"/>
    </row>
    <row r="382" spans="2:256" s="172" customFormat="1" ht="12.75"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HA382" s="159"/>
      <c r="HB382" s="159"/>
      <c r="HC382" s="159"/>
      <c r="HD382" s="159"/>
      <c r="HE382" s="159"/>
      <c r="HF382" s="159"/>
      <c r="HG382" s="159"/>
      <c r="HH382" s="159"/>
      <c r="HI382" s="159"/>
      <c r="HJ382" s="159"/>
      <c r="HK382" s="159"/>
      <c r="HL382" s="159"/>
      <c r="HM382" s="159"/>
      <c r="HN382" s="159"/>
      <c r="HO382" s="159"/>
      <c r="HP382" s="159"/>
      <c r="HQ382" s="159"/>
      <c r="HR382" s="159"/>
      <c r="HS382" s="159"/>
      <c r="HT382" s="159"/>
      <c r="HU382" s="159"/>
      <c r="HV382" s="159"/>
      <c r="HW382" s="159"/>
      <c r="HX382" s="159"/>
      <c r="HY382" s="159"/>
      <c r="HZ382" s="159"/>
      <c r="IA382" s="159"/>
      <c r="IB382" s="159"/>
      <c r="IC382" s="159"/>
      <c r="ID382" s="159"/>
      <c r="IE382" s="159"/>
      <c r="IF382" s="159"/>
      <c r="IG382" s="159"/>
      <c r="IH382" s="602"/>
      <c r="II382" s="602"/>
      <c r="IJ382" s="602"/>
      <c r="IK382" s="602"/>
      <c r="IL382" s="602"/>
      <c r="IM382" s="602"/>
      <c r="IN382" s="602"/>
      <c r="IO382" s="602"/>
      <c r="IP382" s="602"/>
      <c r="IQ382" s="602"/>
      <c r="IR382" s="602"/>
      <c r="IS382" s="602"/>
      <c r="IT382" s="159"/>
      <c r="IU382" s="159"/>
      <c r="IV382" s="159"/>
    </row>
    <row r="383" spans="2:256" s="172" customFormat="1" ht="12.75"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HA383" s="159"/>
      <c r="HB383" s="159"/>
      <c r="HC383" s="159"/>
      <c r="HD383" s="159"/>
      <c r="HE383" s="159"/>
      <c r="HF383" s="159"/>
      <c r="HG383" s="159"/>
      <c r="HH383" s="159"/>
      <c r="HI383" s="159"/>
      <c r="HJ383" s="159"/>
      <c r="HK383" s="159"/>
      <c r="HL383" s="159"/>
      <c r="HM383" s="159"/>
      <c r="HN383" s="159"/>
      <c r="HO383" s="159"/>
      <c r="HP383" s="159"/>
      <c r="HQ383" s="159"/>
      <c r="HR383" s="159"/>
      <c r="HS383" s="159"/>
      <c r="HT383" s="159"/>
      <c r="HU383" s="159"/>
      <c r="HV383" s="159"/>
      <c r="HW383" s="159"/>
      <c r="HX383" s="159"/>
      <c r="HY383" s="159"/>
      <c r="HZ383" s="159"/>
      <c r="IA383" s="159"/>
      <c r="IB383" s="159"/>
      <c r="IC383" s="159"/>
      <c r="ID383" s="159"/>
      <c r="IE383" s="159"/>
      <c r="IF383" s="159"/>
      <c r="IG383" s="159"/>
      <c r="IH383" s="602"/>
      <c r="II383" s="602"/>
      <c r="IJ383" s="602"/>
      <c r="IK383" s="602"/>
      <c r="IL383" s="602"/>
      <c r="IM383" s="602"/>
      <c r="IN383" s="602"/>
      <c r="IO383" s="602"/>
      <c r="IP383" s="602"/>
      <c r="IQ383" s="602"/>
      <c r="IR383" s="602"/>
      <c r="IS383" s="602"/>
      <c r="IT383" s="159"/>
      <c r="IU383" s="159"/>
      <c r="IV383" s="159"/>
    </row>
    <row r="384" spans="2:256" s="172" customFormat="1" ht="12.75"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HA384" s="159"/>
      <c r="HB384" s="159"/>
      <c r="HC384" s="159"/>
      <c r="HD384" s="159"/>
      <c r="HE384" s="159"/>
      <c r="HF384" s="159"/>
      <c r="HG384" s="159"/>
      <c r="HH384" s="159"/>
      <c r="HI384" s="159"/>
      <c r="HJ384" s="159"/>
      <c r="HK384" s="159"/>
      <c r="HL384" s="159"/>
      <c r="HM384" s="159"/>
      <c r="HN384" s="159"/>
      <c r="HO384" s="159"/>
      <c r="HP384" s="159"/>
      <c r="HQ384" s="159"/>
      <c r="HR384" s="159"/>
      <c r="HS384" s="159"/>
      <c r="HT384" s="159"/>
      <c r="HU384" s="159"/>
      <c r="HV384" s="159"/>
      <c r="HW384" s="159"/>
      <c r="HX384" s="159"/>
      <c r="HY384" s="159"/>
      <c r="HZ384" s="159"/>
      <c r="IA384" s="159"/>
      <c r="IB384" s="159"/>
      <c r="IC384" s="159"/>
      <c r="ID384" s="159"/>
      <c r="IE384" s="159"/>
      <c r="IF384" s="159"/>
      <c r="IG384" s="159"/>
      <c r="IH384" s="602"/>
      <c r="II384" s="602"/>
      <c r="IJ384" s="602"/>
      <c r="IK384" s="602"/>
      <c r="IL384" s="602"/>
      <c r="IM384" s="602"/>
      <c r="IN384" s="602"/>
      <c r="IO384" s="602"/>
      <c r="IP384" s="602"/>
      <c r="IQ384" s="602"/>
      <c r="IR384" s="602"/>
      <c r="IS384" s="602"/>
      <c r="IT384" s="159"/>
      <c r="IU384" s="159"/>
      <c r="IV384" s="159"/>
    </row>
    <row r="385" spans="2:256" s="172" customFormat="1" ht="12.75"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HA385" s="159"/>
      <c r="HB385" s="159"/>
      <c r="HC385" s="159"/>
      <c r="HD385" s="159"/>
      <c r="HE385" s="159"/>
      <c r="HF385" s="159"/>
      <c r="HG385" s="159"/>
      <c r="HH385" s="159"/>
      <c r="HI385" s="159"/>
      <c r="HJ385" s="159"/>
      <c r="HK385" s="159"/>
      <c r="HL385" s="159"/>
      <c r="HM385" s="159"/>
      <c r="HN385" s="159"/>
      <c r="HO385" s="159"/>
      <c r="HP385" s="159"/>
      <c r="HQ385" s="159"/>
      <c r="HR385" s="159"/>
      <c r="HS385" s="159"/>
      <c r="HT385" s="159"/>
      <c r="HU385" s="159"/>
      <c r="HV385" s="159"/>
      <c r="HW385" s="159"/>
      <c r="HX385" s="159"/>
      <c r="HY385" s="159"/>
      <c r="HZ385" s="159"/>
      <c r="IA385" s="159"/>
      <c r="IB385" s="159"/>
      <c r="IC385" s="159"/>
      <c r="ID385" s="159"/>
      <c r="IE385" s="159"/>
      <c r="IF385" s="159"/>
      <c r="IG385" s="159"/>
      <c r="IH385" s="602"/>
      <c r="II385" s="602"/>
      <c r="IJ385" s="602"/>
      <c r="IK385" s="602"/>
      <c r="IL385" s="602"/>
      <c r="IM385" s="602"/>
      <c r="IN385" s="602"/>
      <c r="IO385" s="602"/>
      <c r="IP385" s="602"/>
      <c r="IQ385" s="602"/>
      <c r="IR385" s="602"/>
      <c r="IS385" s="602"/>
      <c r="IT385" s="159"/>
      <c r="IU385" s="159"/>
      <c r="IV385" s="159"/>
    </row>
    <row r="386" spans="2:256" s="172" customFormat="1" ht="12.75"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HA386" s="159"/>
      <c r="HB386" s="159"/>
      <c r="HC386" s="159"/>
      <c r="HD386" s="159"/>
      <c r="HE386" s="159"/>
      <c r="HF386" s="159"/>
      <c r="HG386" s="159"/>
      <c r="HH386" s="159"/>
      <c r="HI386" s="159"/>
      <c r="HJ386" s="159"/>
      <c r="HK386" s="159"/>
      <c r="HL386" s="159"/>
      <c r="HM386" s="159"/>
      <c r="HN386" s="159"/>
      <c r="HO386" s="159"/>
      <c r="HP386" s="159"/>
      <c r="HQ386" s="159"/>
      <c r="HR386" s="159"/>
      <c r="HS386" s="159"/>
      <c r="HT386" s="159"/>
      <c r="HU386" s="159"/>
      <c r="HV386" s="159"/>
      <c r="HW386" s="159"/>
      <c r="HX386" s="159"/>
      <c r="HY386" s="159"/>
      <c r="HZ386" s="159"/>
      <c r="IA386" s="159"/>
      <c r="IB386" s="159"/>
      <c r="IC386" s="159"/>
      <c r="ID386" s="159"/>
      <c r="IE386" s="159"/>
      <c r="IF386" s="159"/>
      <c r="IG386" s="159"/>
      <c r="IH386" s="602"/>
      <c r="II386" s="602"/>
      <c r="IJ386" s="602"/>
      <c r="IK386" s="602"/>
      <c r="IL386" s="602"/>
      <c r="IM386" s="602"/>
      <c r="IN386" s="602"/>
      <c r="IO386" s="602"/>
      <c r="IP386" s="602"/>
      <c r="IQ386" s="602"/>
      <c r="IR386" s="602"/>
      <c r="IS386" s="602"/>
      <c r="IT386" s="159"/>
      <c r="IU386" s="159"/>
      <c r="IV386" s="159"/>
    </row>
    <row r="387" spans="2:256" s="172" customFormat="1" ht="12.75"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HA387" s="159"/>
      <c r="HB387" s="159"/>
      <c r="HC387" s="159"/>
      <c r="HD387" s="159"/>
      <c r="HE387" s="159"/>
      <c r="HF387" s="159"/>
      <c r="HG387" s="159"/>
      <c r="HH387" s="159"/>
      <c r="HI387" s="159"/>
      <c r="HJ387" s="159"/>
      <c r="HK387" s="159"/>
      <c r="HL387" s="159"/>
      <c r="HM387" s="159"/>
      <c r="HN387" s="159"/>
      <c r="HO387" s="159"/>
      <c r="HP387" s="159"/>
      <c r="HQ387" s="159"/>
      <c r="HR387" s="159"/>
      <c r="HS387" s="159"/>
      <c r="HT387" s="159"/>
      <c r="HU387" s="159"/>
      <c r="HV387" s="159"/>
      <c r="HW387" s="159"/>
      <c r="HX387" s="159"/>
      <c r="HY387" s="159"/>
      <c r="HZ387" s="159"/>
      <c r="IA387" s="159"/>
      <c r="IB387" s="159"/>
      <c r="IC387" s="159"/>
      <c r="ID387" s="159"/>
      <c r="IE387" s="159"/>
      <c r="IF387" s="159"/>
      <c r="IG387" s="159"/>
      <c r="IH387" s="602"/>
      <c r="II387" s="602"/>
      <c r="IJ387" s="602"/>
      <c r="IK387" s="602"/>
      <c r="IL387" s="602"/>
      <c r="IM387" s="602"/>
      <c r="IN387" s="602"/>
      <c r="IO387" s="602"/>
      <c r="IP387" s="602"/>
      <c r="IQ387" s="602"/>
      <c r="IR387" s="602"/>
      <c r="IS387" s="602"/>
      <c r="IT387" s="159"/>
      <c r="IU387" s="159"/>
      <c r="IV387" s="159"/>
    </row>
    <row r="388" spans="2:256" s="172" customFormat="1" ht="12.75"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HA388" s="159"/>
      <c r="HB388" s="159"/>
      <c r="HC388" s="159"/>
      <c r="HD388" s="159"/>
      <c r="HE388" s="159"/>
      <c r="HF388" s="159"/>
      <c r="HG388" s="159"/>
      <c r="HH388" s="159"/>
      <c r="HI388" s="159"/>
      <c r="HJ388" s="159"/>
      <c r="HK388" s="159"/>
      <c r="HL388" s="159"/>
      <c r="HM388" s="159"/>
      <c r="HN388" s="159"/>
      <c r="HO388" s="159"/>
      <c r="HP388" s="159"/>
      <c r="HQ388" s="159"/>
      <c r="HR388" s="159"/>
      <c r="HS388" s="159"/>
      <c r="HT388" s="159"/>
      <c r="HU388" s="159"/>
      <c r="HV388" s="159"/>
      <c r="HW388" s="159"/>
      <c r="HX388" s="159"/>
      <c r="HY388" s="159"/>
      <c r="HZ388" s="159"/>
      <c r="IA388" s="159"/>
      <c r="IB388" s="159"/>
      <c r="IC388" s="159"/>
      <c r="ID388" s="159"/>
      <c r="IE388" s="159"/>
      <c r="IF388" s="159"/>
      <c r="IG388" s="159"/>
      <c r="IH388" s="602"/>
      <c r="II388" s="602"/>
      <c r="IJ388" s="602"/>
      <c r="IK388" s="602"/>
      <c r="IL388" s="602"/>
      <c r="IM388" s="602"/>
      <c r="IN388" s="602"/>
      <c r="IO388" s="602"/>
      <c r="IP388" s="602"/>
      <c r="IQ388" s="602"/>
      <c r="IR388" s="602"/>
      <c r="IS388" s="602"/>
      <c r="IT388" s="159"/>
      <c r="IU388" s="159"/>
      <c r="IV388" s="159"/>
    </row>
    <row r="389" spans="2:256" s="172" customFormat="1" ht="12.75"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HA389" s="159"/>
      <c r="HB389" s="159"/>
      <c r="HC389" s="159"/>
      <c r="HD389" s="159"/>
      <c r="HE389" s="159"/>
      <c r="HF389" s="159"/>
      <c r="HG389" s="159"/>
      <c r="HH389" s="159"/>
      <c r="HI389" s="159"/>
      <c r="HJ389" s="159"/>
      <c r="HK389" s="159"/>
      <c r="HL389" s="159"/>
      <c r="HM389" s="159"/>
      <c r="HN389" s="159"/>
      <c r="HO389" s="159"/>
      <c r="HP389" s="159"/>
      <c r="HQ389" s="159"/>
      <c r="HR389" s="159"/>
      <c r="HS389" s="159"/>
      <c r="HT389" s="159"/>
      <c r="HU389" s="159"/>
      <c r="HV389" s="159"/>
      <c r="HW389" s="159"/>
      <c r="HX389" s="159"/>
      <c r="HY389" s="159"/>
      <c r="HZ389" s="159"/>
      <c r="IA389" s="159"/>
      <c r="IB389" s="159"/>
      <c r="IC389" s="159"/>
      <c r="ID389" s="159"/>
      <c r="IE389" s="159"/>
      <c r="IF389" s="159"/>
      <c r="IG389" s="159"/>
      <c r="IH389" s="602"/>
      <c r="II389" s="602"/>
      <c r="IJ389" s="602"/>
      <c r="IK389" s="602"/>
      <c r="IL389" s="602"/>
      <c r="IM389" s="602"/>
      <c r="IN389" s="602"/>
      <c r="IO389" s="602"/>
      <c r="IP389" s="602"/>
      <c r="IQ389" s="602"/>
      <c r="IR389" s="602"/>
      <c r="IS389" s="602"/>
      <c r="IT389" s="159"/>
      <c r="IU389" s="159"/>
      <c r="IV389" s="159"/>
    </row>
    <row r="390" spans="2:256" s="172" customFormat="1" ht="12.75"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HA390" s="159"/>
      <c r="HB390" s="159"/>
      <c r="HC390" s="159"/>
      <c r="HD390" s="159"/>
      <c r="HE390" s="159"/>
      <c r="HF390" s="159"/>
      <c r="HG390" s="159"/>
      <c r="HH390" s="159"/>
      <c r="HI390" s="159"/>
      <c r="HJ390" s="159"/>
      <c r="HK390" s="159"/>
      <c r="HL390" s="159"/>
      <c r="HM390" s="159"/>
      <c r="HN390" s="159"/>
      <c r="HO390" s="159"/>
      <c r="HP390" s="159"/>
      <c r="HQ390" s="159"/>
      <c r="HR390" s="159"/>
      <c r="HS390" s="159"/>
      <c r="HT390" s="159"/>
      <c r="HU390" s="159"/>
      <c r="HV390" s="159"/>
      <c r="HW390" s="159"/>
      <c r="HX390" s="159"/>
      <c r="HY390" s="159"/>
      <c r="HZ390" s="159"/>
      <c r="IA390" s="159"/>
      <c r="IB390" s="159"/>
      <c r="IC390" s="159"/>
      <c r="ID390" s="159"/>
      <c r="IE390" s="159"/>
      <c r="IF390" s="159"/>
      <c r="IG390" s="159"/>
      <c r="IH390" s="602"/>
      <c r="II390" s="602"/>
      <c r="IJ390" s="602"/>
      <c r="IK390" s="602"/>
      <c r="IL390" s="602"/>
      <c r="IM390" s="602"/>
      <c r="IN390" s="602"/>
      <c r="IO390" s="602"/>
      <c r="IP390" s="602"/>
      <c r="IQ390" s="602"/>
      <c r="IR390" s="602"/>
      <c r="IS390" s="602"/>
      <c r="IT390" s="159"/>
      <c r="IU390" s="159"/>
      <c r="IV390" s="159"/>
    </row>
    <row r="391" spans="2:256" s="172" customFormat="1" ht="12.75"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HA391" s="159"/>
      <c r="HB391" s="159"/>
      <c r="HC391" s="159"/>
      <c r="HD391" s="159"/>
      <c r="HE391" s="159"/>
      <c r="HF391" s="159"/>
      <c r="HG391" s="159"/>
      <c r="HH391" s="159"/>
      <c r="HI391" s="159"/>
      <c r="HJ391" s="159"/>
      <c r="HK391" s="159"/>
      <c r="HL391" s="159"/>
      <c r="HM391" s="159"/>
      <c r="HN391" s="159"/>
      <c r="HO391" s="159"/>
      <c r="HP391" s="159"/>
      <c r="HQ391" s="159"/>
      <c r="HR391" s="159"/>
      <c r="HS391" s="159"/>
      <c r="HT391" s="159"/>
      <c r="HU391" s="159"/>
      <c r="HV391" s="159"/>
      <c r="HW391" s="159"/>
      <c r="HX391" s="159"/>
      <c r="HY391" s="159"/>
      <c r="HZ391" s="159"/>
      <c r="IA391" s="159"/>
      <c r="IB391" s="159"/>
      <c r="IC391" s="159"/>
      <c r="ID391" s="159"/>
      <c r="IE391" s="159"/>
      <c r="IF391" s="159"/>
      <c r="IG391" s="159"/>
      <c r="IH391" s="602"/>
      <c r="II391" s="602"/>
      <c r="IJ391" s="602"/>
      <c r="IK391" s="602"/>
      <c r="IL391" s="602"/>
      <c r="IM391" s="602"/>
      <c r="IN391" s="602"/>
      <c r="IO391" s="602"/>
      <c r="IP391" s="602"/>
      <c r="IQ391" s="602"/>
      <c r="IR391" s="602"/>
      <c r="IS391" s="602"/>
      <c r="IT391" s="159"/>
      <c r="IU391" s="159"/>
      <c r="IV391" s="159"/>
    </row>
    <row r="392" spans="2:256" s="172" customFormat="1" ht="12.75"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HA392" s="159"/>
      <c r="HB392" s="159"/>
      <c r="HC392" s="159"/>
      <c r="HD392" s="159"/>
      <c r="HE392" s="159"/>
      <c r="HF392" s="159"/>
      <c r="HG392" s="159"/>
      <c r="HH392" s="159"/>
      <c r="HI392" s="159"/>
      <c r="HJ392" s="159"/>
      <c r="HK392" s="159"/>
      <c r="HL392" s="159"/>
      <c r="HM392" s="159"/>
      <c r="HN392" s="159"/>
      <c r="HO392" s="159"/>
      <c r="HP392" s="159"/>
      <c r="HQ392" s="159"/>
      <c r="HR392" s="159"/>
      <c r="HS392" s="159"/>
      <c r="HT392" s="159"/>
      <c r="HU392" s="159"/>
      <c r="HV392" s="159"/>
      <c r="HW392" s="159"/>
      <c r="HX392" s="159"/>
      <c r="HY392" s="159"/>
      <c r="HZ392" s="159"/>
      <c r="IA392" s="159"/>
      <c r="IB392" s="159"/>
      <c r="IC392" s="159"/>
      <c r="ID392" s="159"/>
      <c r="IE392" s="159"/>
      <c r="IF392" s="159"/>
      <c r="IG392" s="159"/>
      <c r="IH392" s="602"/>
      <c r="II392" s="602"/>
      <c r="IJ392" s="602"/>
      <c r="IK392" s="602"/>
      <c r="IL392" s="602"/>
      <c r="IM392" s="602"/>
      <c r="IN392" s="602"/>
      <c r="IO392" s="602"/>
      <c r="IP392" s="602"/>
      <c r="IQ392" s="602"/>
      <c r="IR392" s="602"/>
      <c r="IS392" s="602"/>
      <c r="IT392" s="159"/>
      <c r="IU392" s="159"/>
      <c r="IV392" s="159"/>
    </row>
    <row r="393" spans="2:256" s="172" customFormat="1" ht="12.75"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HA393" s="159"/>
      <c r="HB393" s="159"/>
      <c r="HC393" s="159"/>
      <c r="HD393" s="159"/>
      <c r="HE393" s="159"/>
      <c r="HF393" s="159"/>
      <c r="HG393" s="159"/>
      <c r="HH393" s="159"/>
      <c r="HI393" s="159"/>
      <c r="HJ393" s="159"/>
      <c r="HK393" s="159"/>
      <c r="HL393" s="159"/>
      <c r="HM393" s="159"/>
      <c r="HN393" s="159"/>
      <c r="HO393" s="159"/>
      <c r="HP393" s="159"/>
      <c r="HQ393" s="159"/>
      <c r="HR393" s="159"/>
      <c r="HS393" s="159"/>
      <c r="HT393" s="159"/>
      <c r="HU393" s="159"/>
      <c r="HV393" s="159"/>
      <c r="HW393" s="159"/>
      <c r="HX393" s="159"/>
      <c r="HY393" s="159"/>
      <c r="HZ393" s="159"/>
      <c r="IA393" s="159"/>
      <c r="IB393" s="159"/>
      <c r="IC393" s="159"/>
      <c r="ID393" s="159"/>
      <c r="IE393" s="159"/>
      <c r="IF393" s="159"/>
      <c r="IG393" s="159"/>
      <c r="IH393" s="602"/>
      <c r="II393" s="602"/>
      <c r="IJ393" s="602"/>
      <c r="IK393" s="602"/>
      <c r="IL393" s="602"/>
      <c r="IM393" s="602"/>
      <c r="IN393" s="602"/>
      <c r="IO393" s="602"/>
      <c r="IP393" s="602"/>
      <c r="IQ393" s="602"/>
      <c r="IR393" s="602"/>
      <c r="IS393" s="602"/>
      <c r="IT393" s="159"/>
      <c r="IU393" s="159"/>
      <c r="IV393" s="159"/>
    </row>
    <row r="394" spans="2:256" s="172" customFormat="1" ht="12.75"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HA394" s="159"/>
      <c r="HB394" s="159"/>
      <c r="HC394" s="159"/>
      <c r="HD394" s="159"/>
      <c r="HE394" s="159"/>
      <c r="HF394" s="159"/>
      <c r="HG394" s="159"/>
      <c r="HH394" s="159"/>
      <c r="HI394" s="159"/>
      <c r="HJ394" s="159"/>
      <c r="HK394" s="159"/>
      <c r="HL394" s="159"/>
      <c r="HM394" s="159"/>
      <c r="HN394" s="159"/>
      <c r="HO394" s="159"/>
      <c r="HP394" s="159"/>
      <c r="HQ394" s="159"/>
      <c r="HR394" s="159"/>
      <c r="HS394" s="159"/>
      <c r="HT394" s="159"/>
      <c r="HU394" s="159"/>
      <c r="HV394" s="159"/>
      <c r="HW394" s="159"/>
      <c r="HX394" s="159"/>
      <c r="HY394" s="159"/>
      <c r="HZ394" s="159"/>
      <c r="IA394" s="159"/>
      <c r="IB394" s="159"/>
      <c r="IC394" s="159"/>
      <c r="ID394" s="159"/>
      <c r="IE394" s="159"/>
      <c r="IF394" s="159"/>
      <c r="IG394" s="159"/>
      <c r="IH394" s="602"/>
      <c r="II394" s="602"/>
      <c r="IJ394" s="602"/>
      <c r="IK394" s="602"/>
      <c r="IL394" s="602"/>
      <c r="IM394" s="602"/>
      <c r="IN394" s="602"/>
      <c r="IO394" s="602"/>
      <c r="IP394" s="602"/>
      <c r="IQ394" s="602"/>
      <c r="IR394" s="602"/>
      <c r="IS394" s="602"/>
      <c r="IT394" s="159"/>
      <c r="IU394" s="159"/>
      <c r="IV394" s="159"/>
    </row>
    <row r="395" spans="2:256" s="172" customFormat="1" ht="12.75"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HA395" s="159"/>
      <c r="HB395" s="159"/>
      <c r="HC395" s="159"/>
      <c r="HD395" s="159"/>
      <c r="HE395" s="159"/>
      <c r="HF395" s="159"/>
      <c r="HG395" s="159"/>
      <c r="HH395" s="159"/>
      <c r="HI395" s="159"/>
      <c r="HJ395" s="159"/>
      <c r="HK395" s="159"/>
      <c r="HL395" s="159"/>
      <c r="HM395" s="159"/>
      <c r="HN395" s="159"/>
      <c r="HO395" s="159"/>
      <c r="HP395" s="159"/>
      <c r="HQ395" s="159"/>
      <c r="HR395" s="159"/>
      <c r="HS395" s="159"/>
      <c r="HT395" s="159"/>
      <c r="HU395" s="159"/>
      <c r="HV395" s="159"/>
      <c r="HW395" s="159"/>
      <c r="HX395" s="159"/>
      <c r="HY395" s="159"/>
      <c r="HZ395" s="159"/>
      <c r="IA395" s="159"/>
      <c r="IB395" s="159"/>
      <c r="IC395" s="159"/>
      <c r="ID395" s="159"/>
      <c r="IE395" s="159"/>
      <c r="IF395" s="159"/>
      <c r="IG395" s="159"/>
      <c r="IH395" s="602"/>
      <c r="II395" s="602"/>
      <c r="IJ395" s="602"/>
      <c r="IK395" s="602"/>
      <c r="IL395" s="602"/>
      <c r="IM395" s="602"/>
      <c r="IN395" s="602"/>
      <c r="IO395" s="602"/>
      <c r="IP395" s="602"/>
      <c r="IQ395" s="602"/>
      <c r="IR395" s="602"/>
      <c r="IS395" s="602"/>
      <c r="IT395" s="159"/>
      <c r="IU395" s="159"/>
      <c r="IV395" s="159"/>
    </row>
    <row r="396" spans="2:256" s="172" customFormat="1" ht="12.75"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HA396" s="159"/>
      <c r="HB396" s="159"/>
      <c r="HC396" s="159"/>
      <c r="HD396" s="159"/>
      <c r="HE396" s="159"/>
      <c r="HF396" s="159"/>
      <c r="HG396" s="159"/>
      <c r="HH396" s="159"/>
      <c r="HI396" s="159"/>
      <c r="HJ396" s="159"/>
      <c r="HK396" s="159"/>
      <c r="HL396" s="159"/>
      <c r="HM396" s="159"/>
      <c r="HN396" s="159"/>
      <c r="HO396" s="159"/>
      <c r="HP396" s="159"/>
      <c r="HQ396" s="159"/>
      <c r="HR396" s="159"/>
      <c r="HS396" s="159"/>
      <c r="HT396" s="159"/>
      <c r="HU396" s="159"/>
      <c r="HV396" s="159"/>
      <c r="HW396" s="159"/>
      <c r="HX396" s="159"/>
      <c r="HY396" s="159"/>
      <c r="HZ396" s="159"/>
      <c r="IA396" s="159"/>
      <c r="IB396" s="159"/>
      <c r="IC396" s="159"/>
      <c r="ID396" s="159"/>
      <c r="IE396" s="159"/>
      <c r="IF396" s="159"/>
      <c r="IG396" s="159"/>
      <c r="IH396" s="602"/>
      <c r="II396" s="602"/>
      <c r="IJ396" s="602"/>
      <c r="IK396" s="602"/>
      <c r="IL396" s="602"/>
      <c r="IM396" s="602"/>
      <c r="IN396" s="602"/>
      <c r="IO396" s="602"/>
      <c r="IP396" s="602"/>
      <c r="IQ396" s="602"/>
      <c r="IR396" s="602"/>
      <c r="IS396" s="602"/>
      <c r="IT396" s="159"/>
      <c r="IU396" s="159"/>
      <c r="IV396" s="159"/>
    </row>
    <row r="397" spans="2:256" s="172" customFormat="1" ht="12.75"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HA397" s="159"/>
      <c r="HB397" s="159"/>
      <c r="HC397" s="159"/>
      <c r="HD397" s="159"/>
      <c r="HE397" s="159"/>
      <c r="HF397" s="159"/>
      <c r="HG397" s="159"/>
      <c r="HH397" s="159"/>
      <c r="HI397" s="159"/>
      <c r="HJ397" s="159"/>
      <c r="HK397" s="159"/>
      <c r="HL397" s="159"/>
      <c r="HM397" s="159"/>
      <c r="HN397" s="159"/>
      <c r="HO397" s="159"/>
      <c r="HP397" s="159"/>
      <c r="HQ397" s="159"/>
      <c r="HR397" s="159"/>
      <c r="HS397" s="159"/>
      <c r="HT397" s="159"/>
      <c r="HU397" s="159"/>
      <c r="HV397" s="159"/>
      <c r="HW397" s="159"/>
      <c r="HX397" s="159"/>
      <c r="HY397" s="159"/>
      <c r="HZ397" s="159"/>
      <c r="IA397" s="159"/>
      <c r="IB397" s="159"/>
      <c r="IC397" s="159"/>
      <c r="ID397" s="159"/>
      <c r="IE397" s="159"/>
      <c r="IF397" s="159"/>
      <c r="IG397" s="159"/>
      <c r="IH397" s="602"/>
      <c r="II397" s="602"/>
      <c r="IJ397" s="602"/>
      <c r="IK397" s="602"/>
      <c r="IL397" s="602"/>
      <c r="IM397" s="602"/>
      <c r="IN397" s="602"/>
      <c r="IO397" s="602"/>
      <c r="IP397" s="602"/>
      <c r="IQ397" s="602"/>
      <c r="IR397" s="602"/>
      <c r="IS397" s="602"/>
      <c r="IT397" s="159"/>
      <c r="IU397" s="159"/>
      <c r="IV397" s="159"/>
    </row>
    <row r="398" spans="2:256" s="172" customFormat="1" ht="12.75"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HA398" s="159"/>
      <c r="HB398" s="159"/>
      <c r="HC398" s="159"/>
      <c r="HD398" s="159"/>
      <c r="HE398" s="159"/>
      <c r="HF398" s="159"/>
      <c r="HG398" s="159"/>
      <c r="HH398" s="159"/>
      <c r="HI398" s="159"/>
      <c r="HJ398" s="159"/>
      <c r="HK398" s="159"/>
      <c r="HL398" s="159"/>
      <c r="HM398" s="159"/>
      <c r="HN398" s="159"/>
      <c r="HO398" s="159"/>
      <c r="HP398" s="159"/>
      <c r="HQ398" s="159"/>
      <c r="HR398" s="159"/>
      <c r="HS398" s="159"/>
      <c r="HT398" s="159"/>
      <c r="HU398" s="159"/>
      <c r="HV398" s="159"/>
      <c r="HW398" s="159"/>
      <c r="HX398" s="159"/>
      <c r="HY398" s="159"/>
      <c r="HZ398" s="159"/>
      <c r="IA398" s="159"/>
      <c r="IB398" s="159"/>
      <c r="IC398" s="159"/>
      <c r="ID398" s="159"/>
      <c r="IE398" s="159"/>
      <c r="IF398" s="159"/>
      <c r="IG398" s="159"/>
      <c r="IH398" s="602"/>
      <c r="II398" s="602"/>
      <c r="IJ398" s="602"/>
      <c r="IK398" s="602"/>
      <c r="IL398" s="602"/>
      <c r="IM398" s="602"/>
      <c r="IN398" s="602"/>
      <c r="IO398" s="602"/>
      <c r="IP398" s="602"/>
      <c r="IQ398" s="602"/>
      <c r="IR398" s="602"/>
      <c r="IS398" s="602"/>
      <c r="IT398" s="159"/>
      <c r="IU398" s="159"/>
      <c r="IV398" s="159"/>
    </row>
    <row r="399" spans="2:256" s="172" customFormat="1" ht="12.75"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HA399" s="159"/>
      <c r="HB399" s="159"/>
      <c r="HC399" s="159"/>
      <c r="HD399" s="159"/>
      <c r="HE399" s="159"/>
      <c r="HF399" s="159"/>
      <c r="HG399" s="159"/>
      <c r="HH399" s="159"/>
      <c r="HI399" s="159"/>
      <c r="HJ399" s="159"/>
      <c r="HK399" s="159"/>
      <c r="HL399" s="159"/>
      <c r="HM399" s="159"/>
      <c r="HN399" s="159"/>
      <c r="HO399" s="159"/>
      <c r="HP399" s="159"/>
      <c r="HQ399" s="159"/>
      <c r="HR399" s="159"/>
      <c r="HS399" s="159"/>
      <c r="HT399" s="159"/>
      <c r="HU399" s="159"/>
      <c r="HV399" s="159"/>
      <c r="HW399" s="159"/>
      <c r="HX399" s="159"/>
      <c r="HY399" s="159"/>
      <c r="HZ399" s="159"/>
      <c r="IA399" s="159"/>
      <c r="IB399" s="159"/>
      <c r="IC399" s="159"/>
      <c r="ID399" s="159"/>
      <c r="IE399" s="159"/>
      <c r="IF399" s="159"/>
      <c r="IG399" s="159"/>
      <c r="IH399" s="602"/>
      <c r="II399" s="602"/>
      <c r="IJ399" s="602"/>
      <c r="IK399" s="602"/>
      <c r="IL399" s="602"/>
      <c r="IM399" s="602"/>
      <c r="IN399" s="602"/>
      <c r="IO399" s="602"/>
      <c r="IP399" s="602"/>
      <c r="IQ399" s="602"/>
      <c r="IR399" s="602"/>
      <c r="IS399" s="602"/>
      <c r="IT399" s="159"/>
      <c r="IU399" s="159"/>
      <c r="IV399" s="159"/>
    </row>
    <row r="400" spans="2:256" s="172" customFormat="1" ht="12.75"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HA400" s="159"/>
      <c r="HB400" s="159"/>
      <c r="HC400" s="159"/>
      <c r="HD400" s="159"/>
      <c r="HE400" s="159"/>
      <c r="HF400" s="159"/>
      <c r="HG400" s="159"/>
      <c r="HH400" s="159"/>
      <c r="HI400" s="159"/>
      <c r="HJ400" s="159"/>
      <c r="HK400" s="159"/>
      <c r="HL400" s="159"/>
      <c r="HM400" s="159"/>
      <c r="HN400" s="159"/>
      <c r="HO400" s="159"/>
      <c r="HP400" s="159"/>
      <c r="HQ400" s="159"/>
      <c r="HR400" s="159"/>
      <c r="HS400" s="159"/>
      <c r="HT400" s="159"/>
      <c r="HU400" s="159"/>
      <c r="HV400" s="159"/>
      <c r="HW400" s="159"/>
      <c r="HX400" s="159"/>
      <c r="HY400" s="159"/>
      <c r="HZ400" s="159"/>
      <c r="IA400" s="159"/>
      <c r="IB400" s="159"/>
      <c r="IC400" s="159"/>
      <c r="ID400" s="159"/>
      <c r="IE400" s="159"/>
      <c r="IF400" s="159"/>
      <c r="IG400" s="159"/>
      <c r="IH400" s="602"/>
      <c r="II400" s="602"/>
      <c r="IJ400" s="602"/>
      <c r="IK400" s="602"/>
      <c r="IL400" s="602"/>
      <c r="IM400" s="602"/>
      <c r="IN400" s="602"/>
      <c r="IO400" s="602"/>
      <c r="IP400" s="602"/>
      <c r="IQ400" s="602"/>
      <c r="IR400" s="602"/>
      <c r="IS400" s="602"/>
      <c r="IT400" s="159"/>
      <c r="IU400" s="159"/>
      <c r="IV400" s="159"/>
    </row>
    <row r="401" spans="2:256" s="172" customFormat="1" ht="12.75"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HA401" s="159"/>
      <c r="HB401" s="159"/>
      <c r="HC401" s="159"/>
      <c r="HD401" s="159"/>
      <c r="HE401" s="159"/>
      <c r="HF401" s="159"/>
      <c r="HG401" s="159"/>
      <c r="HH401" s="159"/>
      <c r="HI401" s="159"/>
      <c r="HJ401" s="159"/>
      <c r="HK401" s="159"/>
      <c r="HL401" s="159"/>
      <c r="HM401" s="159"/>
      <c r="HN401" s="159"/>
      <c r="HO401" s="159"/>
      <c r="HP401" s="159"/>
      <c r="HQ401" s="159"/>
      <c r="HR401" s="159"/>
      <c r="HS401" s="159"/>
      <c r="HT401" s="159"/>
      <c r="HU401" s="159"/>
      <c r="HV401" s="159"/>
      <c r="HW401" s="159"/>
      <c r="HX401" s="159"/>
      <c r="HY401" s="159"/>
      <c r="HZ401" s="159"/>
      <c r="IA401" s="159"/>
      <c r="IB401" s="159"/>
      <c r="IC401" s="159"/>
      <c r="ID401" s="159"/>
      <c r="IE401" s="159"/>
      <c r="IF401" s="159"/>
      <c r="IG401" s="159"/>
      <c r="IH401" s="602"/>
      <c r="II401" s="602"/>
      <c r="IJ401" s="602"/>
      <c r="IK401" s="602"/>
      <c r="IL401" s="602"/>
      <c r="IM401" s="602"/>
      <c r="IN401" s="602"/>
      <c r="IO401" s="602"/>
      <c r="IP401" s="602"/>
      <c r="IQ401" s="602"/>
      <c r="IR401" s="602"/>
      <c r="IS401" s="602"/>
      <c r="IT401" s="159"/>
      <c r="IU401" s="159"/>
      <c r="IV401" s="159"/>
    </row>
    <row r="402" spans="2:256" s="172" customFormat="1" ht="12.75"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HA402" s="159"/>
      <c r="HB402" s="159"/>
      <c r="HC402" s="159"/>
      <c r="HD402" s="159"/>
      <c r="HE402" s="159"/>
      <c r="HF402" s="159"/>
      <c r="HG402" s="159"/>
      <c r="HH402" s="159"/>
      <c r="HI402" s="159"/>
      <c r="HJ402" s="159"/>
      <c r="HK402" s="159"/>
      <c r="HL402" s="159"/>
      <c r="HM402" s="159"/>
      <c r="HN402" s="159"/>
      <c r="HO402" s="159"/>
      <c r="HP402" s="159"/>
      <c r="HQ402" s="159"/>
      <c r="HR402" s="159"/>
      <c r="HS402" s="159"/>
      <c r="HT402" s="159"/>
      <c r="HU402" s="159"/>
      <c r="HV402" s="159"/>
      <c r="HW402" s="159"/>
      <c r="HX402" s="159"/>
      <c r="HY402" s="159"/>
      <c r="HZ402" s="159"/>
      <c r="IA402" s="159"/>
      <c r="IB402" s="159"/>
      <c r="IC402" s="159"/>
      <c r="ID402" s="159"/>
      <c r="IE402" s="159"/>
      <c r="IF402" s="159"/>
      <c r="IG402" s="159"/>
      <c r="IH402" s="602"/>
      <c r="II402" s="602"/>
      <c r="IJ402" s="602"/>
      <c r="IK402" s="602"/>
      <c r="IL402" s="602"/>
      <c r="IM402" s="602"/>
      <c r="IN402" s="602"/>
      <c r="IO402" s="602"/>
      <c r="IP402" s="602"/>
      <c r="IQ402" s="602"/>
      <c r="IR402" s="602"/>
      <c r="IS402" s="602"/>
      <c r="IT402" s="159"/>
      <c r="IU402" s="159"/>
      <c r="IV402" s="159"/>
    </row>
    <row r="403" spans="2:256" s="172" customFormat="1" ht="12.75"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HA403" s="159"/>
      <c r="HB403" s="159"/>
      <c r="HC403" s="159"/>
      <c r="HD403" s="159"/>
      <c r="HE403" s="159"/>
      <c r="HF403" s="159"/>
      <c r="HG403" s="159"/>
      <c r="HH403" s="159"/>
      <c r="HI403" s="159"/>
      <c r="HJ403" s="159"/>
      <c r="HK403" s="159"/>
      <c r="HL403" s="159"/>
      <c r="HM403" s="159"/>
      <c r="HN403" s="159"/>
      <c r="HO403" s="159"/>
      <c r="HP403" s="159"/>
      <c r="HQ403" s="159"/>
      <c r="HR403" s="159"/>
      <c r="HS403" s="159"/>
      <c r="HT403" s="159"/>
      <c r="HU403" s="159"/>
      <c r="HV403" s="159"/>
      <c r="HW403" s="159"/>
      <c r="HX403" s="159"/>
      <c r="HY403" s="159"/>
      <c r="HZ403" s="159"/>
      <c r="IA403" s="159"/>
      <c r="IB403" s="159"/>
      <c r="IC403" s="159"/>
      <c r="ID403" s="159"/>
      <c r="IE403" s="159"/>
      <c r="IF403" s="159"/>
      <c r="IG403" s="159"/>
      <c r="IH403" s="602"/>
      <c r="II403" s="602"/>
      <c r="IJ403" s="602"/>
      <c r="IK403" s="602"/>
      <c r="IL403" s="602"/>
      <c r="IM403" s="602"/>
      <c r="IN403" s="602"/>
      <c r="IO403" s="602"/>
      <c r="IP403" s="602"/>
      <c r="IQ403" s="602"/>
      <c r="IR403" s="602"/>
      <c r="IS403" s="602"/>
      <c r="IT403" s="159"/>
      <c r="IU403" s="159"/>
      <c r="IV403" s="159"/>
    </row>
    <row r="404" spans="2:256" s="172" customFormat="1" ht="12.75"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HA404" s="159"/>
      <c r="HB404" s="159"/>
      <c r="HC404" s="159"/>
      <c r="HD404" s="159"/>
      <c r="HE404" s="159"/>
      <c r="HF404" s="159"/>
      <c r="HG404" s="159"/>
      <c r="HH404" s="159"/>
      <c r="HI404" s="159"/>
      <c r="HJ404" s="159"/>
      <c r="HK404" s="159"/>
      <c r="HL404" s="159"/>
      <c r="HM404" s="159"/>
      <c r="HN404" s="159"/>
      <c r="HO404" s="159"/>
      <c r="HP404" s="159"/>
      <c r="HQ404" s="159"/>
      <c r="HR404" s="159"/>
      <c r="HS404" s="159"/>
      <c r="HT404" s="159"/>
      <c r="HU404" s="159"/>
      <c r="HV404" s="159"/>
      <c r="HW404" s="159"/>
      <c r="HX404" s="159"/>
      <c r="HY404" s="159"/>
      <c r="HZ404" s="159"/>
      <c r="IA404" s="159"/>
      <c r="IB404" s="159"/>
      <c r="IC404" s="159"/>
      <c r="ID404" s="159"/>
      <c r="IE404" s="159"/>
      <c r="IF404" s="159"/>
      <c r="IG404" s="159"/>
      <c r="IH404" s="602"/>
      <c r="II404" s="602"/>
      <c r="IJ404" s="602"/>
      <c r="IK404" s="602"/>
      <c r="IL404" s="602"/>
      <c r="IM404" s="602"/>
      <c r="IN404" s="602"/>
      <c r="IO404" s="602"/>
      <c r="IP404" s="602"/>
      <c r="IQ404" s="602"/>
      <c r="IR404" s="602"/>
      <c r="IS404" s="602"/>
      <c r="IT404" s="159"/>
      <c r="IU404" s="159"/>
      <c r="IV404" s="159"/>
    </row>
    <row r="405" spans="2:256" s="172" customFormat="1" ht="12.75"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HA405" s="159"/>
      <c r="HB405" s="159"/>
      <c r="HC405" s="159"/>
      <c r="HD405" s="159"/>
      <c r="HE405" s="159"/>
      <c r="HF405" s="159"/>
      <c r="HG405" s="159"/>
      <c r="HH405" s="159"/>
      <c r="HI405" s="159"/>
      <c r="HJ405" s="159"/>
      <c r="HK405" s="159"/>
      <c r="HL405" s="159"/>
      <c r="HM405" s="159"/>
      <c r="HN405" s="159"/>
      <c r="HO405" s="159"/>
      <c r="HP405" s="159"/>
      <c r="HQ405" s="159"/>
      <c r="HR405" s="159"/>
      <c r="HS405" s="159"/>
      <c r="HT405" s="159"/>
      <c r="HU405" s="159"/>
      <c r="HV405" s="159"/>
      <c r="HW405" s="159"/>
      <c r="HX405" s="159"/>
      <c r="HY405" s="159"/>
      <c r="HZ405" s="159"/>
      <c r="IA405" s="159"/>
      <c r="IB405" s="159"/>
      <c r="IC405" s="159"/>
      <c r="ID405" s="159"/>
      <c r="IE405" s="159"/>
      <c r="IF405" s="159"/>
      <c r="IG405" s="159"/>
      <c r="IH405" s="602"/>
      <c r="II405" s="602"/>
      <c r="IJ405" s="602"/>
      <c r="IK405" s="602"/>
      <c r="IL405" s="602"/>
      <c r="IM405" s="602"/>
      <c r="IN405" s="602"/>
      <c r="IO405" s="602"/>
      <c r="IP405" s="602"/>
      <c r="IQ405" s="602"/>
      <c r="IR405" s="602"/>
      <c r="IS405" s="602"/>
      <c r="IT405" s="159"/>
      <c r="IU405" s="159"/>
      <c r="IV405" s="159"/>
    </row>
    <row r="406" spans="2:256" s="172" customFormat="1" ht="12.75"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HA406" s="159"/>
      <c r="HB406" s="159"/>
      <c r="HC406" s="159"/>
      <c r="HD406" s="159"/>
      <c r="HE406" s="159"/>
      <c r="HF406" s="159"/>
      <c r="HG406" s="159"/>
      <c r="HH406" s="159"/>
      <c r="HI406" s="159"/>
      <c r="HJ406" s="159"/>
      <c r="HK406" s="159"/>
      <c r="HL406" s="159"/>
      <c r="HM406" s="159"/>
      <c r="HN406" s="159"/>
      <c r="HO406" s="159"/>
      <c r="HP406" s="159"/>
      <c r="HQ406" s="159"/>
      <c r="HR406" s="159"/>
      <c r="HS406" s="159"/>
      <c r="HT406" s="159"/>
      <c r="HU406" s="159"/>
      <c r="HV406" s="159"/>
      <c r="HW406" s="159"/>
      <c r="HX406" s="159"/>
      <c r="HY406" s="159"/>
      <c r="HZ406" s="159"/>
      <c r="IA406" s="159"/>
      <c r="IB406" s="159"/>
      <c r="IC406" s="159"/>
      <c r="ID406" s="159"/>
      <c r="IE406" s="159"/>
      <c r="IF406" s="159"/>
      <c r="IG406" s="159"/>
      <c r="IH406" s="602"/>
      <c r="II406" s="602"/>
      <c r="IJ406" s="602"/>
      <c r="IK406" s="602"/>
      <c r="IL406" s="602"/>
      <c r="IM406" s="602"/>
      <c r="IN406" s="602"/>
      <c r="IO406" s="602"/>
      <c r="IP406" s="602"/>
      <c r="IQ406" s="602"/>
      <c r="IR406" s="602"/>
      <c r="IS406" s="602"/>
      <c r="IT406" s="159"/>
      <c r="IU406" s="159"/>
      <c r="IV406" s="159"/>
    </row>
    <row r="407" spans="2:256" s="172" customFormat="1" ht="12.75"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HA407" s="159"/>
      <c r="HB407" s="159"/>
      <c r="HC407" s="159"/>
      <c r="HD407" s="159"/>
      <c r="HE407" s="159"/>
      <c r="HF407" s="159"/>
      <c r="HG407" s="159"/>
      <c r="HH407" s="159"/>
      <c r="HI407" s="159"/>
      <c r="HJ407" s="159"/>
      <c r="HK407" s="159"/>
      <c r="HL407" s="159"/>
      <c r="HM407" s="159"/>
      <c r="HN407" s="159"/>
      <c r="HO407" s="159"/>
      <c r="HP407" s="159"/>
      <c r="HQ407" s="159"/>
      <c r="HR407" s="159"/>
      <c r="HS407" s="159"/>
      <c r="HT407" s="159"/>
      <c r="HU407" s="159"/>
      <c r="HV407" s="159"/>
      <c r="HW407" s="159"/>
      <c r="HX407" s="159"/>
      <c r="HY407" s="159"/>
      <c r="HZ407" s="159"/>
      <c r="IA407" s="159"/>
      <c r="IB407" s="159"/>
      <c r="IC407" s="159"/>
      <c r="ID407" s="159"/>
      <c r="IE407" s="159"/>
      <c r="IF407" s="159"/>
      <c r="IG407" s="159"/>
      <c r="IH407" s="602"/>
      <c r="II407" s="602"/>
      <c r="IJ407" s="602"/>
      <c r="IK407" s="602"/>
      <c r="IL407" s="602"/>
      <c r="IM407" s="602"/>
      <c r="IN407" s="602"/>
      <c r="IO407" s="602"/>
      <c r="IP407" s="602"/>
      <c r="IQ407" s="602"/>
      <c r="IR407" s="602"/>
      <c r="IS407" s="602"/>
      <c r="IT407" s="159"/>
      <c r="IU407" s="159"/>
      <c r="IV407" s="159"/>
    </row>
    <row r="408" spans="2:256" s="172" customFormat="1" ht="12.75"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HA408" s="159"/>
      <c r="HB408" s="159"/>
      <c r="HC408" s="159"/>
      <c r="HD408" s="159"/>
      <c r="HE408" s="159"/>
      <c r="HF408" s="159"/>
      <c r="HG408" s="159"/>
      <c r="HH408" s="159"/>
      <c r="HI408" s="159"/>
      <c r="HJ408" s="159"/>
      <c r="HK408" s="159"/>
      <c r="HL408" s="159"/>
      <c r="HM408" s="159"/>
      <c r="HN408" s="159"/>
      <c r="HO408" s="159"/>
      <c r="HP408" s="159"/>
      <c r="HQ408" s="159"/>
      <c r="HR408" s="159"/>
      <c r="HS408" s="159"/>
      <c r="HT408" s="159"/>
      <c r="HU408" s="159"/>
      <c r="HV408" s="159"/>
      <c r="HW408" s="159"/>
      <c r="HX408" s="159"/>
      <c r="HY408" s="159"/>
      <c r="HZ408" s="159"/>
      <c r="IA408" s="159"/>
      <c r="IB408" s="159"/>
      <c r="IC408" s="159"/>
      <c r="ID408" s="159"/>
      <c r="IE408" s="159"/>
      <c r="IF408" s="159"/>
      <c r="IG408" s="159"/>
      <c r="IH408" s="602"/>
      <c r="II408" s="602"/>
      <c r="IJ408" s="602"/>
      <c r="IK408" s="602"/>
      <c r="IL408" s="602"/>
      <c r="IM408" s="602"/>
      <c r="IN408" s="602"/>
      <c r="IO408" s="602"/>
      <c r="IP408" s="602"/>
      <c r="IQ408" s="602"/>
      <c r="IR408" s="602"/>
      <c r="IS408" s="602"/>
      <c r="IT408" s="159"/>
      <c r="IU408" s="159"/>
      <c r="IV408" s="159"/>
    </row>
    <row r="409" spans="2:256" s="172" customFormat="1" ht="12.75"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HA409" s="159"/>
      <c r="HB409" s="159"/>
      <c r="HC409" s="159"/>
      <c r="HD409" s="159"/>
      <c r="HE409" s="159"/>
      <c r="HF409" s="159"/>
      <c r="HG409" s="159"/>
      <c r="HH409" s="159"/>
      <c r="HI409" s="159"/>
      <c r="HJ409" s="159"/>
      <c r="HK409" s="159"/>
      <c r="HL409" s="159"/>
      <c r="HM409" s="159"/>
      <c r="HN409" s="159"/>
      <c r="HO409" s="159"/>
      <c r="HP409" s="159"/>
      <c r="HQ409" s="159"/>
      <c r="HR409" s="159"/>
      <c r="HS409" s="159"/>
      <c r="HT409" s="159"/>
      <c r="HU409" s="159"/>
      <c r="HV409" s="159"/>
      <c r="HW409" s="159"/>
      <c r="HX409" s="159"/>
      <c r="HY409" s="159"/>
      <c r="HZ409" s="159"/>
      <c r="IA409" s="159"/>
      <c r="IB409" s="159"/>
      <c r="IC409" s="159"/>
      <c r="ID409" s="159"/>
      <c r="IE409" s="159"/>
      <c r="IF409" s="159"/>
      <c r="IG409" s="159"/>
      <c r="IH409" s="602"/>
      <c r="II409" s="602"/>
      <c r="IJ409" s="602"/>
      <c r="IK409" s="602"/>
      <c r="IL409" s="602"/>
      <c r="IM409" s="602"/>
      <c r="IN409" s="602"/>
      <c r="IO409" s="602"/>
      <c r="IP409" s="602"/>
      <c r="IQ409" s="602"/>
      <c r="IR409" s="602"/>
      <c r="IS409" s="602"/>
      <c r="IT409" s="159"/>
      <c r="IU409" s="159"/>
      <c r="IV409" s="159"/>
    </row>
    <row r="410" spans="2:256" s="172" customFormat="1" ht="12.75"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HA410" s="159"/>
      <c r="HB410" s="159"/>
      <c r="HC410" s="159"/>
      <c r="HD410" s="159"/>
      <c r="HE410" s="159"/>
      <c r="HF410" s="159"/>
      <c r="HG410" s="159"/>
      <c r="HH410" s="159"/>
      <c r="HI410" s="159"/>
      <c r="HJ410" s="159"/>
      <c r="HK410" s="159"/>
      <c r="HL410" s="159"/>
      <c r="HM410" s="159"/>
      <c r="HN410" s="159"/>
      <c r="HO410" s="159"/>
      <c r="HP410" s="159"/>
      <c r="HQ410" s="159"/>
      <c r="HR410" s="159"/>
      <c r="HS410" s="159"/>
      <c r="HT410" s="159"/>
      <c r="HU410" s="159"/>
      <c r="HV410" s="159"/>
      <c r="HW410" s="159"/>
      <c r="HX410" s="159"/>
      <c r="HY410" s="159"/>
      <c r="HZ410" s="159"/>
      <c r="IA410" s="159"/>
      <c r="IB410" s="159"/>
      <c r="IC410" s="159"/>
      <c r="ID410" s="159"/>
      <c r="IE410" s="159"/>
      <c r="IF410" s="159"/>
      <c r="IG410" s="159"/>
      <c r="IH410" s="602"/>
      <c r="II410" s="602"/>
      <c r="IJ410" s="602"/>
      <c r="IK410" s="602"/>
      <c r="IL410" s="602"/>
      <c r="IM410" s="602"/>
      <c r="IN410" s="602"/>
      <c r="IO410" s="602"/>
      <c r="IP410" s="602"/>
      <c r="IQ410" s="602"/>
      <c r="IR410" s="602"/>
      <c r="IS410" s="602"/>
      <c r="IT410" s="159"/>
      <c r="IU410" s="159"/>
      <c r="IV410" s="159"/>
    </row>
    <row r="411" spans="2:256" s="172" customFormat="1" ht="12.75"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HA411" s="159"/>
      <c r="HB411" s="159"/>
      <c r="HC411" s="159"/>
      <c r="HD411" s="159"/>
      <c r="HE411" s="159"/>
      <c r="HF411" s="159"/>
      <c r="HG411" s="159"/>
      <c r="HH411" s="159"/>
      <c r="HI411" s="159"/>
      <c r="HJ411" s="159"/>
      <c r="HK411" s="159"/>
      <c r="HL411" s="159"/>
      <c r="HM411" s="159"/>
      <c r="HN411" s="159"/>
      <c r="HO411" s="159"/>
      <c r="HP411" s="159"/>
      <c r="HQ411" s="159"/>
      <c r="HR411" s="159"/>
      <c r="HS411" s="159"/>
      <c r="HT411" s="159"/>
      <c r="HU411" s="159"/>
      <c r="HV411" s="159"/>
      <c r="HW411" s="159"/>
      <c r="HX411" s="159"/>
      <c r="HY411" s="159"/>
      <c r="HZ411" s="159"/>
      <c r="IA411" s="159"/>
      <c r="IB411" s="159"/>
      <c r="IC411" s="159"/>
      <c r="ID411" s="159"/>
      <c r="IE411" s="159"/>
      <c r="IF411" s="159"/>
      <c r="IG411" s="159"/>
      <c r="IH411" s="602"/>
      <c r="II411" s="602"/>
      <c r="IJ411" s="602"/>
      <c r="IK411" s="602"/>
      <c r="IL411" s="602"/>
      <c r="IM411" s="602"/>
      <c r="IN411" s="602"/>
      <c r="IO411" s="602"/>
      <c r="IP411" s="602"/>
      <c r="IQ411" s="602"/>
      <c r="IR411" s="602"/>
      <c r="IS411" s="602"/>
      <c r="IT411" s="159"/>
      <c r="IU411" s="159"/>
      <c r="IV411" s="159"/>
    </row>
    <row r="412" spans="2:256" s="172" customFormat="1" ht="12.75"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HA412" s="159"/>
      <c r="HB412" s="159"/>
      <c r="HC412" s="159"/>
      <c r="HD412" s="159"/>
      <c r="HE412" s="159"/>
      <c r="HF412" s="159"/>
      <c r="HG412" s="159"/>
      <c r="HH412" s="159"/>
      <c r="HI412" s="159"/>
      <c r="HJ412" s="159"/>
      <c r="HK412" s="159"/>
      <c r="HL412" s="159"/>
      <c r="HM412" s="159"/>
      <c r="HN412" s="159"/>
      <c r="HO412" s="159"/>
      <c r="HP412" s="159"/>
      <c r="HQ412" s="159"/>
      <c r="HR412" s="159"/>
      <c r="HS412" s="159"/>
      <c r="HT412" s="159"/>
      <c r="HU412" s="159"/>
      <c r="HV412" s="159"/>
      <c r="HW412" s="159"/>
      <c r="HX412" s="159"/>
      <c r="HY412" s="159"/>
      <c r="HZ412" s="159"/>
      <c r="IA412" s="159"/>
      <c r="IB412" s="159"/>
      <c r="IC412" s="159"/>
      <c r="ID412" s="159"/>
      <c r="IE412" s="159"/>
      <c r="IF412" s="159"/>
      <c r="IG412" s="159"/>
      <c r="IH412" s="602"/>
      <c r="II412" s="602"/>
      <c r="IJ412" s="602"/>
      <c r="IK412" s="602"/>
      <c r="IL412" s="602"/>
      <c r="IM412" s="602"/>
      <c r="IN412" s="602"/>
      <c r="IO412" s="602"/>
      <c r="IP412" s="602"/>
      <c r="IQ412" s="602"/>
      <c r="IR412" s="602"/>
      <c r="IS412" s="602"/>
      <c r="IT412" s="159"/>
      <c r="IU412" s="159"/>
      <c r="IV412" s="159"/>
    </row>
    <row r="413" spans="2:256" s="172" customFormat="1" ht="12.75"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HA413" s="159"/>
      <c r="HB413" s="159"/>
      <c r="HC413" s="159"/>
      <c r="HD413" s="159"/>
      <c r="HE413" s="159"/>
      <c r="HF413" s="159"/>
      <c r="HG413" s="159"/>
      <c r="HH413" s="159"/>
      <c r="HI413" s="159"/>
      <c r="HJ413" s="159"/>
      <c r="HK413" s="159"/>
      <c r="HL413" s="159"/>
      <c r="HM413" s="159"/>
      <c r="HN413" s="159"/>
      <c r="HO413" s="159"/>
      <c r="HP413" s="159"/>
      <c r="HQ413" s="159"/>
      <c r="HR413" s="159"/>
      <c r="HS413" s="159"/>
      <c r="HT413" s="159"/>
      <c r="HU413" s="159"/>
      <c r="HV413" s="159"/>
      <c r="HW413" s="159"/>
      <c r="HX413" s="159"/>
      <c r="HY413" s="159"/>
      <c r="HZ413" s="159"/>
      <c r="IA413" s="159"/>
      <c r="IB413" s="159"/>
      <c r="IC413" s="159"/>
      <c r="ID413" s="159"/>
      <c r="IE413" s="159"/>
      <c r="IF413" s="159"/>
      <c r="IG413" s="159"/>
      <c r="IH413" s="602"/>
      <c r="II413" s="602"/>
      <c r="IJ413" s="602"/>
      <c r="IK413" s="602"/>
      <c r="IL413" s="602"/>
      <c r="IM413" s="602"/>
      <c r="IN413" s="602"/>
      <c r="IO413" s="602"/>
      <c r="IP413" s="602"/>
      <c r="IQ413" s="602"/>
      <c r="IR413" s="602"/>
      <c r="IS413" s="602"/>
      <c r="IT413" s="159"/>
      <c r="IU413" s="159"/>
      <c r="IV413" s="159"/>
    </row>
    <row r="414" spans="2:256" s="172" customFormat="1" ht="12.75"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HA414" s="159"/>
      <c r="HB414" s="159"/>
      <c r="HC414" s="159"/>
      <c r="HD414" s="159"/>
      <c r="HE414" s="159"/>
      <c r="HF414" s="159"/>
      <c r="HG414" s="159"/>
      <c r="HH414" s="159"/>
      <c r="HI414" s="159"/>
      <c r="HJ414" s="159"/>
      <c r="HK414" s="159"/>
      <c r="HL414" s="159"/>
      <c r="HM414" s="159"/>
      <c r="HN414" s="159"/>
      <c r="HO414" s="159"/>
      <c r="HP414" s="159"/>
      <c r="HQ414" s="159"/>
      <c r="HR414" s="159"/>
      <c r="HS414" s="159"/>
      <c r="HT414" s="159"/>
      <c r="HU414" s="159"/>
      <c r="HV414" s="159"/>
      <c r="HW414" s="159"/>
      <c r="HX414" s="159"/>
      <c r="HY414" s="159"/>
      <c r="HZ414" s="159"/>
      <c r="IA414" s="159"/>
      <c r="IB414" s="159"/>
      <c r="IC414" s="159"/>
      <c r="ID414" s="159"/>
      <c r="IE414" s="159"/>
      <c r="IF414" s="159"/>
      <c r="IG414" s="159"/>
      <c r="IH414" s="602"/>
      <c r="II414" s="602"/>
      <c r="IJ414" s="602"/>
      <c r="IK414" s="602"/>
      <c r="IL414" s="602"/>
      <c r="IM414" s="602"/>
      <c r="IN414" s="602"/>
      <c r="IO414" s="602"/>
      <c r="IP414" s="602"/>
      <c r="IQ414" s="602"/>
      <c r="IR414" s="602"/>
      <c r="IS414" s="602"/>
      <c r="IT414" s="159"/>
      <c r="IU414" s="159"/>
      <c r="IV414" s="159"/>
    </row>
    <row r="415" spans="2:256" s="172" customFormat="1" ht="12.75"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HA415" s="159"/>
      <c r="HB415" s="159"/>
      <c r="HC415" s="159"/>
      <c r="HD415" s="159"/>
      <c r="HE415" s="159"/>
      <c r="HF415" s="159"/>
      <c r="HG415" s="159"/>
      <c r="HH415" s="159"/>
      <c r="HI415" s="159"/>
      <c r="HJ415" s="159"/>
      <c r="HK415" s="159"/>
      <c r="HL415" s="159"/>
      <c r="HM415" s="159"/>
      <c r="HN415" s="159"/>
      <c r="HO415" s="159"/>
      <c r="HP415" s="159"/>
      <c r="HQ415" s="159"/>
      <c r="HR415" s="159"/>
      <c r="HS415" s="159"/>
      <c r="HT415" s="159"/>
      <c r="HU415" s="159"/>
      <c r="HV415" s="159"/>
      <c r="HW415" s="159"/>
      <c r="HX415" s="159"/>
      <c r="HY415" s="159"/>
      <c r="HZ415" s="159"/>
      <c r="IA415" s="159"/>
      <c r="IB415" s="159"/>
      <c r="IC415" s="159"/>
      <c r="ID415" s="159"/>
      <c r="IE415" s="159"/>
      <c r="IF415" s="159"/>
      <c r="IG415" s="159"/>
      <c r="IH415" s="602"/>
      <c r="II415" s="602"/>
      <c r="IJ415" s="602"/>
      <c r="IK415" s="602"/>
      <c r="IL415" s="602"/>
      <c r="IM415" s="602"/>
      <c r="IN415" s="602"/>
      <c r="IO415" s="602"/>
      <c r="IP415" s="602"/>
      <c r="IQ415" s="602"/>
      <c r="IR415" s="602"/>
      <c r="IS415" s="602"/>
      <c r="IT415" s="159"/>
      <c r="IU415" s="159"/>
      <c r="IV415" s="159"/>
    </row>
    <row r="416" spans="2:256" s="172" customFormat="1" ht="12.75"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HA416" s="159"/>
      <c r="HB416" s="159"/>
      <c r="HC416" s="159"/>
      <c r="HD416" s="159"/>
      <c r="HE416" s="159"/>
      <c r="HF416" s="159"/>
      <c r="HG416" s="159"/>
      <c r="HH416" s="159"/>
      <c r="HI416" s="159"/>
      <c r="HJ416" s="159"/>
      <c r="HK416" s="159"/>
      <c r="HL416" s="159"/>
      <c r="HM416" s="159"/>
      <c r="HN416" s="159"/>
      <c r="HO416" s="159"/>
      <c r="HP416" s="159"/>
      <c r="HQ416" s="159"/>
      <c r="HR416" s="159"/>
      <c r="HS416" s="159"/>
      <c r="HT416" s="159"/>
      <c r="HU416" s="159"/>
      <c r="HV416" s="159"/>
      <c r="HW416" s="159"/>
      <c r="HX416" s="159"/>
      <c r="HY416" s="159"/>
      <c r="HZ416" s="159"/>
      <c r="IA416" s="159"/>
      <c r="IB416" s="159"/>
      <c r="IC416" s="159"/>
      <c r="ID416" s="159"/>
      <c r="IE416" s="159"/>
      <c r="IF416" s="159"/>
      <c r="IG416" s="159"/>
      <c r="IH416" s="602"/>
      <c r="II416" s="602"/>
      <c r="IJ416" s="602"/>
      <c r="IK416" s="602"/>
      <c r="IL416" s="602"/>
      <c r="IM416" s="602"/>
      <c r="IN416" s="602"/>
      <c r="IO416" s="602"/>
      <c r="IP416" s="602"/>
      <c r="IQ416" s="602"/>
      <c r="IR416" s="602"/>
      <c r="IS416" s="602"/>
      <c r="IT416" s="159"/>
      <c r="IU416" s="159"/>
      <c r="IV416" s="159"/>
    </row>
    <row r="417" spans="2:256" s="172" customFormat="1" ht="12.75"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HA417" s="159"/>
      <c r="HB417" s="159"/>
      <c r="HC417" s="159"/>
      <c r="HD417" s="159"/>
      <c r="HE417" s="159"/>
      <c r="HF417" s="159"/>
      <c r="HG417" s="159"/>
      <c r="HH417" s="159"/>
      <c r="HI417" s="159"/>
      <c r="HJ417" s="159"/>
      <c r="HK417" s="159"/>
      <c r="HL417" s="159"/>
      <c r="HM417" s="159"/>
      <c r="HN417" s="159"/>
      <c r="HO417" s="159"/>
      <c r="HP417" s="159"/>
      <c r="HQ417" s="159"/>
      <c r="HR417" s="159"/>
      <c r="HS417" s="159"/>
      <c r="HT417" s="159"/>
      <c r="HU417" s="159"/>
      <c r="HV417" s="159"/>
      <c r="HW417" s="159"/>
      <c r="HX417" s="159"/>
      <c r="HY417" s="159"/>
      <c r="HZ417" s="159"/>
      <c r="IA417" s="159"/>
      <c r="IB417" s="159"/>
      <c r="IC417" s="159"/>
      <c r="ID417" s="159"/>
      <c r="IE417" s="159"/>
      <c r="IF417" s="159"/>
      <c r="IG417" s="159"/>
      <c r="IH417" s="602"/>
      <c r="II417" s="602"/>
      <c r="IJ417" s="602"/>
      <c r="IK417" s="602"/>
      <c r="IL417" s="602"/>
      <c r="IM417" s="602"/>
      <c r="IN417" s="602"/>
      <c r="IO417" s="602"/>
      <c r="IP417" s="602"/>
      <c r="IQ417" s="602"/>
      <c r="IR417" s="602"/>
      <c r="IS417" s="602"/>
      <c r="IT417" s="159"/>
      <c r="IU417" s="159"/>
      <c r="IV417" s="159"/>
    </row>
    <row r="418" spans="2:256" s="172" customFormat="1" ht="12.75"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HA418" s="159"/>
      <c r="HB418" s="159"/>
      <c r="HC418" s="159"/>
      <c r="HD418" s="159"/>
      <c r="HE418" s="159"/>
      <c r="HF418" s="159"/>
      <c r="HG418" s="159"/>
      <c r="HH418" s="159"/>
      <c r="HI418" s="159"/>
      <c r="HJ418" s="159"/>
      <c r="HK418" s="159"/>
      <c r="HL418" s="159"/>
      <c r="HM418" s="159"/>
      <c r="HN418" s="159"/>
      <c r="HO418" s="159"/>
      <c r="HP418" s="159"/>
      <c r="HQ418" s="159"/>
      <c r="HR418" s="159"/>
      <c r="HS418" s="159"/>
      <c r="HT418" s="159"/>
      <c r="HU418" s="159"/>
      <c r="HV418" s="159"/>
      <c r="HW418" s="159"/>
      <c r="HX418" s="159"/>
      <c r="HY418" s="159"/>
      <c r="HZ418" s="159"/>
      <c r="IA418" s="159"/>
      <c r="IB418" s="159"/>
      <c r="IC418" s="159"/>
      <c r="ID418" s="159"/>
      <c r="IE418" s="159"/>
      <c r="IF418" s="159"/>
      <c r="IG418" s="159"/>
      <c r="IH418" s="602"/>
      <c r="II418" s="602"/>
      <c r="IJ418" s="602"/>
      <c r="IK418" s="602"/>
      <c r="IL418" s="602"/>
      <c r="IM418" s="602"/>
      <c r="IN418" s="602"/>
      <c r="IO418" s="602"/>
      <c r="IP418" s="602"/>
      <c r="IQ418" s="602"/>
      <c r="IR418" s="602"/>
      <c r="IS418" s="602"/>
      <c r="IT418" s="159"/>
      <c r="IU418" s="159"/>
      <c r="IV418" s="159"/>
    </row>
    <row r="419" spans="2:256" s="172" customFormat="1" ht="12.75"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HA419" s="159"/>
      <c r="HB419" s="159"/>
      <c r="HC419" s="159"/>
      <c r="HD419" s="159"/>
      <c r="HE419" s="159"/>
      <c r="HF419" s="159"/>
      <c r="HG419" s="159"/>
      <c r="HH419" s="159"/>
      <c r="HI419" s="159"/>
      <c r="HJ419" s="159"/>
      <c r="HK419" s="159"/>
      <c r="HL419" s="159"/>
      <c r="HM419" s="159"/>
      <c r="HN419" s="159"/>
      <c r="HO419" s="159"/>
      <c r="HP419" s="159"/>
      <c r="HQ419" s="159"/>
      <c r="HR419" s="159"/>
      <c r="HS419" s="159"/>
      <c r="HT419" s="159"/>
      <c r="HU419" s="159"/>
      <c r="HV419" s="159"/>
      <c r="HW419" s="159"/>
      <c r="HX419" s="159"/>
      <c r="HY419" s="159"/>
      <c r="HZ419" s="159"/>
      <c r="IA419" s="159"/>
      <c r="IB419" s="159"/>
      <c r="IC419" s="159"/>
      <c r="ID419" s="159"/>
      <c r="IE419" s="159"/>
      <c r="IF419" s="159"/>
      <c r="IG419" s="159"/>
      <c r="IH419" s="602"/>
      <c r="II419" s="602"/>
      <c r="IJ419" s="602"/>
      <c r="IK419" s="602"/>
      <c r="IL419" s="602"/>
      <c r="IM419" s="602"/>
      <c r="IN419" s="602"/>
      <c r="IO419" s="602"/>
      <c r="IP419" s="602"/>
      <c r="IQ419" s="602"/>
      <c r="IR419" s="602"/>
      <c r="IS419" s="602"/>
      <c r="IT419" s="159"/>
      <c r="IU419" s="159"/>
      <c r="IV419" s="159"/>
    </row>
    <row r="420" spans="2:256" s="172" customFormat="1" ht="12.75"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HA420" s="159"/>
      <c r="HB420" s="159"/>
      <c r="HC420" s="159"/>
      <c r="HD420" s="159"/>
      <c r="HE420" s="159"/>
      <c r="HF420" s="159"/>
      <c r="HG420" s="159"/>
      <c r="HH420" s="159"/>
      <c r="HI420" s="159"/>
      <c r="HJ420" s="159"/>
      <c r="HK420" s="159"/>
      <c r="HL420" s="159"/>
      <c r="HM420" s="159"/>
      <c r="HN420" s="159"/>
      <c r="HO420" s="159"/>
      <c r="HP420" s="159"/>
      <c r="HQ420" s="159"/>
      <c r="HR420" s="159"/>
      <c r="HS420" s="159"/>
      <c r="HT420" s="159"/>
      <c r="HU420" s="159"/>
      <c r="HV420" s="159"/>
      <c r="HW420" s="159"/>
      <c r="HX420" s="159"/>
      <c r="HY420" s="159"/>
      <c r="HZ420" s="159"/>
      <c r="IA420" s="159"/>
      <c r="IB420" s="159"/>
      <c r="IC420" s="159"/>
      <c r="ID420" s="159"/>
      <c r="IE420" s="159"/>
      <c r="IF420" s="159"/>
      <c r="IG420" s="159"/>
      <c r="IH420" s="602"/>
      <c r="II420" s="602"/>
      <c r="IJ420" s="602"/>
      <c r="IK420" s="602"/>
      <c r="IL420" s="602"/>
      <c r="IM420" s="602"/>
      <c r="IN420" s="602"/>
      <c r="IO420" s="602"/>
      <c r="IP420" s="602"/>
      <c r="IQ420" s="602"/>
      <c r="IR420" s="602"/>
      <c r="IS420" s="602"/>
      <c r="IT420" s="159"/>
      <c r="IU420" s="159"/>
      <c r="IV420" s="159"/>
    </row>
    <row r="421" spans="2:256" s="172" customFormat="1" ht="12.75"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HA421" s="159"/>
      <c r="HB421" s="159"/>
      <c r="HC421" s="159"/>
      <c r="HD421" s="159"/>
      <c r="HE421" s="159"/>
      <c r="HF421" s="159"/>
      <c r="HG421" s="159"/>
      <c r="HH421" s="159"/>
      <c r="HI421" s="159"/>
      <c r="HJ421" s="159"/>
      <c r="HK421" s="159"/>
      <c r="HL421" s="159"/>
      <c r="HM421" s="159"/>
      <c r="HN421" s="159"/>
      <c r="HO421" s="159"/>
      <c r="HP421" s="159"/>
      <c r="HQ421" s="159"/>
      <c r="HR421" s="159"/>
      <c r="HS421" s="159"/>
      <c r="HT421" s="159"/>
      <c r="HU421" s="159"/>
      <c r="HV421" s="159"/>
      <c r="HW421" s="159"/>
      <c r="HX421" s="159"/>
      <c r="HY421" s="159"/>
      <c r="HZ421" s="159"/>
      <c r="IA421" s="159"/>
      <c r="IB421" s="159"/>
      <c r="IC421" s="159"/>
      <c r="ID421" s="159"/>
      <c r="IE421" s="159"/>
      <c r="IF421" s="159"/>
      <c r="IG421" s="159"/>
      <c r="IH421" s="602"/>
      <c r="II421" s="602"/>
      <c r="IJ421" s="602"/>
      <c r="IK421" s="602"/>
      <c r="IL421" s="602"/>
      <c r="IM421" s="602"/>
      <c r="IN421" s="602"/>
      <c r="IO421" s="602"/>
      <c r="IP421" s="602"/>
      <c r="IQ421" s="602"/>
      <c r="IR421" s="602"/>
      <c r="IS421" s="602"/>
      <c r="IT421" s="159"/>
      <c r="IU421" s="159"/>
      <c r="IV421" s="159"/>
    </row>
    <row r="422" spans="2:256" s="172" customFormat="1" ht="12.75"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HA422" s="159"/>
      <c r="HB422" s="159"/>
      <c r="HC422" s="159"/>
      <c r="HD422" s="159"/>
      <c r="HE422" s="159"/>
      <c r="HF422" s="159"/>
      <c r="HG422" s="159"/>
      <c r="HH422" s="159"/>
      <c r="HI422" s="159"/>
      <c r="HJ422" s="159"/>
      <c r="HK422" s="159"/>
      <c r="HL422" s="159"/>
      <c r="HM422" s="159"/>
      <c r="HN422" s="159"/>
      <c r="HO422" s="159"/>
      <c r="HP422" s="159"/>
      <c r="HQ422" s="159"/>
      <c r="HR422" s="159"/>
      <c r="HS422" s="159"/>
      <c r="HT422" s="159"/>
      <c r="HU422" s="159"/>
      <c r="HV422" s="159"/>
      <c r="HW422" s="159"/>
      <c r="HX422" s="159"/>
      <c r="HY422" s="159"/>
      <c r="HZ422" s="159"/>
      <c r="IA422" s="159"/>
      <c r="IB422" s="159"/>
      <c r="IC422" s="159"/>
      <c r="ID422" s="159"/>
      <c r="IE422" s="159"/>
      <c r="IF422" s="159"/>
      <c r="IG422" s="159"/>
      <c r="IH422" s="602"/>
      <c r="II422" s="602"/>
      <c r="IJ422" s="602"/>
      <c r="IK422" s="602"/>
      <c r="IL422" s="602"/>
      <c r="IM422" s="602"/>
      <c r="IN422" s="602"/>
      <c r="IO422" s="602"/>
      <c r="IP422" s="602"/>
      <c r="IQ422" s="602"/>
      <c r="IR422" s="602"/>
      <c r="IS422" s="602"/>
      <c r="IT422" s="159"/>
      <c r="IU422" s="159"/>
      <c r="IV422" s="159"/>
    </row>
    <row r="423" spans="2:256" s="172" customFormat="1" ht="12.75"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HA423" s="159"/>
      <c r="HB423" s="159"/>
      <c r="HC423" s="159"/>
      <c r="HD423" s="159"/>
      <c r="HE423" s="159"/>
      <c r="HF423" s="159"/>
      <c r="HG423" s="159"/>
      <c r="HH423" s="159"/>
      <c r="HI423" s="159"/>
      <c r="HJ423" s="159"/>
      <c r="HK423" s="159"/>
      <c r="HL423" s="159"/>
      <c r="HM423" s="159"/>
      <c r="HN423" s="159"/>
      <c r="HO423" s="159"/>
      <c r="HP423" s="159"/>
      <c r="HQ423" s="159"/>
      <c r="HR423" s="159"/>
      <c r="HS423" s="159"/>
      <c r="HT423" s="159"/>
      <c r="HU423" s="159"/>
      <c r="HV423" s="159"/>
      <c r="HW423" s="159"/>
      <c r="HX423" s="159"/>
      <c r="HY423" s="159"/>
      <c r="HZ423" s="159"/>
      <c r="IA423" s="159"/>
      <c r="IB423" s="159"/>
      <c r="IC423" s="159"/>
      <c r="ID423" s="159"/>
      <c r="IE423" s="159"/>
      <c r="IF423" s="159"/>
      <c r="IG423" s="159"/>
      <c r="IH423" s="602"/>
      <c r="II423" s="602"/>
      <c r="IJ423" s="602"/>
      <c r="IK423" s="602"/>
      <c r="IL423" s="602"/>
      <c r="IM423" s="602"/>
      <c r="IN423" s="602"/>
      <c r="IO423" s="602"/>
      <c r="IP423" s="602"/>
      <c r="IQ423" s="602"/>
      <c r="IR423" s="602"/>
      <c r="IS423" s="602"/>
      <c r="IT423" s="159"/>
      <c r="IU423" s="159"/>
      <c r="IV423" s="159"/>
    </row>
    <row r="424" spans="2:256" s="172" customFormat="1" ht="12.75"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HA424" s="159"/>
      <c r="HB424" s="159"/>
      <c r="HC424" s="159"/>
      <c r="HD424" s="159"/>
      <c r="HE424" s="159"/>
      <c r="HF424" s="159"/>
      <c r="HG424" s="159"/>
      <c r="HH424" s="159"/>
      <c r="HI424" s="159"/>
      <c r="HJ424" s="159"/>
      <c r="HK424" s="159"/>
      <c r="HL424" s="159"/>
      <c r="HM424" s="159"/>
      <c r="HN424" s="159"/>
      <c r="HO424" s="159"/>
      <c r="HP424" s="159"/>
      <c r="HQ424" s="159"/>
      <c r="HR424" s="159"/>
      <c r="HS424" s="159"/>
      <c r="HT424" s="159"/>
      <c r="HU424" s="159"/>
      <c r="HV424" s="159"/>
      <c r="HW424" s="159"/>
      <c r="HX424" s="159"/>
      <c r="HY424" s="159"/>
      <c r="HZ424" s="159"/>
      <c r="IA424" s="159"/>
      <c r="IB424" s="159"/>
      <c r="IC424" s="159"/>
      <c r="ID424" s="159"/>
      <c r="IE424" s="159"/>
      <c r="IF424" s="159"/>
      <c r="IG424" s="159"/>
      <c r="IH424" s="602"/>
      <c r="II424" s="602"/>
      <c r="IJ424" s="602"/>
      <c r="IK424" s="602"/>
      <c r="IL424" s="602"/>
      <c r="IM424" s="602"/>
      <c r="IN424" s="602"/>
      <c r="IO424" s="602"/>
      <c r="IP424" s="602"/>
      <c r="IQ424" s="602"/>
      <c r="IR424" s="602"/>
      <c r="IS424" s="602"/>
      <c r="IT424" s="159"/>
      <c r="IU424" s="159"/>
      <c r="IV424" s="159"/>
    </row>
    <row r="425" spans="2:256" s="172" customFormat="1" ht="12.75"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HA425" s="159"/>
      <c r="HB425" s="159"/>
      <c r="HC425" s="159"/>
      <c r="HD425" s="159"/>
      <c r="HE425" s="159"/>
      <c r="HF425" s="159"/>
      <c r="HG425" s="159"/>
      <c r="HH425" s="159"/>
      <c r="HI425" s="159"/>
      <c r="HJ425" s="159"/>
      <c r="HK425" s="159"/>
      <c r="HL425" s="159"/>
      <c r="HM425" s="159"/>
      <c r="HN425" s="159"/>
      <c r="HO425" s="159"/>
      <c r="HP425" s="159"/>
      <c r="HQ425" s="159"/>
      <c r="HR425" s="159"/>
      <c r="HS425" s="159"/>
      <c r="HT425" s="159"/>
      <c r="HU425" s="159"/>
      <c r="HV425" s="159"/>
      <c r="HW425" s="159"/>
      <c r="HX425" s="159"/>
      <c r="HY425" s="159"/>
      <c r="HZ425" s="159"/>
      <c r="IA425" s="159"/>
      <c r="IB425" s="159"/>
      <c r="IC425" s="159"/>
      <c r="ID425" s="159"/>
      <c r="IE425" s="159"/>
      <c r="IF425" s="159"/>
      <c r="IG425" s="159"/>
      <c r="IH425" s="602"/>
      <c r="II425" s="602"/>
      <c r="IJ425" s="602"/>
      <c r="IK425" s="602"/>
      <c r="IL425" s="602"/>
      <c r="IM425" s="602"/>
      <c r="IN425" s="602"/>
      <c r="IO425" s="602"/>
      <c r="IP425" s="602"/>
      <c r="IQ425" s="602"/>
      <c r="IR425" s="602"/>
      <c r="IS425" s="602"/>
      <c r="IT425" s="159"/>
      <c r="IU425" s="159"/>
      <c r="IV425" s="159"/>
    </row>
    <row r="426" spans="2:256" s="172" customFormat="1" ht="12.75"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HA426" s="159"/>
      <c r="HB426" s="159"/>
      <c r="HC426" s="159"/>
      <c r="HD426" s="159"/>
      <c r="HE426" s="159"/>
      <c r="HF426" s="159"/>
      <c r="HG426" s="159"/>
      <c r="HH426" s="159"/>
      <c r="HI426" s="159"/>
      <c r="HJ426" s="159"/>
      <c r="HK426" s="159"/>
      <c r="HL426" s="159"/>
      <c r="HM426" s="159"/>
      <c r="HN426" s="159"/>
      <c r="HO426" s="159"/>
      <c r="HP426" s="159"/>
      <c r="HQ426" s="159"/>
      <c r="HR426" s="159"/>
      <c r="HS426" s="159"/>
      <c r="HT426" s="159"/>
      <c r="HU426" s="159"/>
      <c r="HV426" s="159"/>
      <c r="HW426" s="159"/>
      <c r="HX426" s="159"/>
      <c r="HY426" s="159"/>
      <c r="HZ426" s="159"/>
      <c r="IA426" s="159"/>
      <c r="IB426" s="159"/>
      <c r="IC426" s="159"/>
      <c r="ID426" s="159"/>
      <c r="IE426" s="159"/>
      <c r="IF426" s="159"/>
      <c r="IG426" s="159"/>
      <c r="IH426" s="602"/>
      <c r="II426" s="602"/>
      <c r="IJ426" s="602"/>
      <c r="IK426" s="602"/>
      <c r="IL426" s="602"/>
      <c r="IM426" s="602"/>
      <c r="IN426" s="602"/>
      <c r="IO426" s="602"/>
      <c r="IP426" s="602"/>
      <c r="IQ426" s="602"/>
      <c r="IR426" s="602"/>
      <c r="IS426" s="602"/>
      <c r="IT426" s="159"/>
      <c r="IU426" s="159"/>
      <c r="IV426" s="159"/>
    </row>
    <row r="427" spans="2:256" s="172" customFormat="1" ht="12.75"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HA427" s="159"/>
      <c r="HB427" s="159"/>
      <c r="HC427" s="159"/>
      <c r="HD427" s="159"/>
      <c r="HE427" s="159"/>
      <c r="HF427" s="159"/>
      <c r="HG427" s="159"/>
      <c r="HH427" s="159"/>
      <c r="HI427" s="159"/>
      <c r="HJ427" s="159"/>
      <c r="HK427" s="159"/>
      <c r="HL427" s="159"/>
      <c r="HM427" s="159"/>
      <c r="HN427" s="159"/>
      <c r="HO427" s="159"/>
      <c r="HP427" s="159"/>
      <c r="HQ427" s="159"/>
      <c r="HR427" s="159"/>
      <c r="HS427" s="159"/>
      <c r="HT427" s="159"/>
      <c r="HU427" s="159"/>
      <c r="HV427" s="159"/>
      <c r="HW427" s="159"/>
      <c r="HX427" s="159"/>
      <c r="HY427" s="159"/>
      <c r="HZ427" s="159"/>
      <c r="IA427" s="159"/>
      <c r="IB427" s="159"/>
      <c r="IC427" s="159"/>
      <c r="ID427" s="159"/>
      <c r="IE427" s="159"/>
      <c r="IF427" s="159"/>
      <c r="IG427" s="159"/>
      <c r="IH427" s="602"/>
      <c r="II427" s="602"/>
      <c r="IJ427" s="602"/>
      <c r="IK427" s="602"/>
      <c r="IL427" s="602"/>
      <c r="IM427" s="602"/>
      <c r="IN427" s="602"/>
      <c r="IO427" s="602"/>
      <c r="IP427" s="602"/>
      <c r="IQ427" s="602"/>
      <c r="IR427" s="602"/>
      <c r="IS427" s="602"/>
      <c r="IT427" s="159"/>
      <c r="IU427" s="159"/>
      <c r="IV427" s="159"/>
    </row>
    <row r="428" spans="2:256" s="172" customFormat="1" ht="12.75"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HA428" s="159"/>
      <c r="HB428" s="159"/>
      <c r="HC428" s="159"/>
      <c r="HD428" s="159"/>
      <c r="HE428" s="159"/>
      <c r="HF428" s="159"/>
      <c r="HG428" s="159"/>
      <c r="HH428" s="159"/>
      <c r="HI428" s="159"/>
      <c r="HJ428" s="159"/>
      <c r="HK428" s="159"/>
      <c r="HL428" s="159"/>
      <c r="HM428" s="159"/>
      <c r="HN428" s="159"/>
      <c r="HO428" s="159"/>
      <c r="HP428" s="159"/>
      <c r="HQ428" s="159"/>
      <c r="HR428" s="159"/>
      <c r="HS428" s="159"/>
      <c r="HT428" s="159"/>
      <c r="HU428" s="159"/>
      <c r="HV428" s="159"/>
      <c r="HW428" s="159"/>
      <c r="HX428" s="159"/>
      <c r="HY428" s="159"/>
      <c r="HZ428" s="159"/>
      <c r="IA428" s="159"/>
      <c r="IB428" s="159"/>
      <c r="IC428" s="159"/>
      <c r="ID428" s="159"/>
      <c r="IE428" s="159"/>
      <c r="IF428" s="159"/>
      <c r="IG428" s="159"/>
      <c r="IH428" s="602"/>
      <c r="II428" s="602"/>
      <c r="IJ428" s="602"/>
      <c r="IK428" s="602"/>
      <c r="IL428" s="602"/>
      <c r="IM428" s="602"/>
      <c r="IN428" s="602"/>
      <c r="IO428" s="602"/>
      <c r="IP428" s="602"/>
      <c r="IQ428" s="602"/>
      <c r="IR428" s="602"/>
      <c r="IS428" s="602"/>
      <c r="IT428" s="159"/>
      <c r="IU428" s="159"/>
      <c r="IV428" s="159"/>
    </row>
    <row r="429" spans="2:256" s="172" customFormat="1" ht="12.75"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HA429" s="159"/>
      <c r="HB429" s="159"/>
      <c r="HC429" s="159"/>
      <c r="HD429" s="159"/>
      <c r="HE429" s="159"/>
      <c r="HF429" s="159"/>
      <c r="HG429" s="159"/>
      <c r="HH429" s="159"/>
      <c r="HI429" s="159"/>
      <c r="HJ429" s="159"/>
      <c r="HK429" s="159"/>
      <c r="HL429" s="159"/>
      <c r="HM429" s="159"/>
      <c r="HN429" s="159"/>
      <c r="HO429" s="159"/>
      <c r="HP429" s="159"/>
      <c r="HQ429" s="159"/>
      <c r="HR429" s="159"/>
      <c r="HS429" s="159"/>
      <c r="HT429" s="159"/>
      <c r="HU429" s="159"/>
      <c r="HV429" s="159"/>
      <c r="HW429" s="159"/>
      <c r="HX429" s="159"/>
      <c r="HY429" s="159"/>
      <c r="HZ429" s="159"/>
      <c r="IA429" s="159"/>
      <c r="IB429" s="159"/>
      <c r="IC429" s="159"/>
      <c r="ID429" s="159"/>
      <c r="IE429" s="159"/>
      <c r="IF429" s="159"/>
      <c r="IG429" s="159"/>
      <c r="IH429" s="602"/>
      <c r="II429" s="602"/>
      <c r="IJ429" s="602"/>
      <c r="IK429" s="602"/>
      <c r="IL429" s="602"/>
      <c r="IM429" s="602"/>
      <c r="IN429" s="602"/>
      <c r="IO429" s="602"/>
      <c r="IP429" s="602"/>
      <c r="IQ429" s="602"/>
      <c r="IR429" s="602"/>
      <c r="IS429" s="602"/>
      <c r="IT429" s="159"/>
      <c r="IU429" s="159"/>
      <c r="IV429" s="159"/>
    </row>
    <row r="430" spans="2:256" s="172" customFormat="1" ht="12.75"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HA430" s="159"/>
      <c r="HB430" s="159"/>
      <c r="HC430" s="159"/>
      <c r="HD430" s="159"/>
      <c r="HE430" s="159"/>
      <c r="HF430" s="159"/>
      <c r="HG430" s="159"/>
      <c r="HH430" s="159"/>
      <c r="HI430" s="159"/>
      <c r="HJ430" s="159"/>
      <c r="HK430" s="159"/>
      <c r="HL430" s="159"/>
      <c r="HM430" s="159"/>
      <c r="HN430" s="159"/>
      <c r="HO430" s="159"/>
      <c r="HP430" s="159"/>
      <c r="HQ430" s="159"/>
      <c r="HR430" s="159"/>
      <c r="HS430" s="159"/>
      <c r="HT430" s="159"/>
      <c r="HU430" s="159"/>
      <c r="HV430" s="159"/>
      <c r="HW430" s="159"/>
      <c r="HX430" s="159"/>
      <c r="HY430" s="159"/>
      <c r="HZ430" s="159"/>
      <c r="IA430" s="159"/>
      <c r="IB430" s="159"/>
      <c r="IC430" s="159"/>
      <c r="ID430" s="159"/>
      <c r="IE430" s="159"/>
      <c r="IF430" s="159"/>
      <c r="IG430" s="159"/>
      <c r="IH430" s="602"/>
      <c r="II430" s="602"/>
      <c r="IJ430" s="602"/>
      <c r="IK430" s="602"/>
      <c r="IL430" s="602"/>
      <c r="IM430" s="602"/>
      <c r="IN430" s="602"/>
      <c r="IO430" s="602"/>
      <c r="IP430" s="602"/>
      <c r="IQ430" s="602"/>
      <c r="IR430" s="602"/>
      <c r="IS430" s="602"/>
      <c r="IT430" s="159"/>
      <c r="IU430" s="159"/>
      <c r="IV430" s="159"/>
    </row>
    <row r="431" spans="2:256" s="172" customFormat="1" ht="12.75"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HA431" s="159"/>
      <c r="HB431" s="159"/>
      <c r="HC431" s="159"/>
      <c r="HD431" s="159"/>
      <c r="HE431" s="159"/>
      <c r="HF431" s="159"/>
      <c r="HG431" s="159"/>
      <c r="HH431" s="159"/>
      <c r="HI431" s="159"/>
      <c r="HJ431" s="159"/>
      <c r="HK431" s="159"/>
      <c r="HL431" s="159"/>
      <c r="HM431" s="159"/>
      <c r="HN431" s="159"/>
      <c r="HO431" s="159"/>
      <c r="HP431" s="159"/>
      <c r="HQ431" s="159"/>
      <c r="HR431" s="159"/>
      <c r="HS431" s="159"/>
      <c r="HT431" s="159"/>
      <c r="HU431" s="159"/>
      <c r="HV431" s="159"/>
      <c r="HW431" s="159"/>
      <c r="HX431" s="159"/>
      <c r="HY431" s="159"/>
      <c r="HZ431" s="159"/>
      <c r="IA431" s="159"/>
      <c r="IB431" s="159"/>
      <c r="IC431" s="159"/>
      <c r="ID431" s="159"/>
      <c r="IE431" s="159"/>
      <c r="IF431" s="159"/>
      <c r="IG431" s="159"/>
      <c r="IH431" s="602"/>
      <c r="II431" s="602"/>
      <c r="IJ431" s="602"/>
      <c r="IK431" s="602"/>
      <c r="IL431" s="602"/>
      <c r="IM431" s="602"/>
      <c r="IN431" s="602"/>
      <c r="IO431" s="602"/>
      <c r="IP431" s="602"/>
      <c r="IQ431" s="602"/>
      <c r="IR431" s="602"/>
      <c r="IS431" s="602"/>
      <c r="IT431" s="159"/>
      <c r="IU431" s="159"/>
      <c r="IV431" s="159"/>
    </row>
    <row r="432" spans="2:256" s="172" customFormat="1" ht="12.75"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HA432" s="159"/>
      <c r="HB432" s="159"/>
      <c r="HC432" s="159"/>
      <c r="HD432" s="159"/>
      <c r="HE432" s="159"/>
      <c r="HF432" s="159"/>
      <c r="HG432" s="159"/>
      <c r="HH432" s="159"/>
      <c r="HI432" s="159"/>
      <c r="HJ432" s="159"/>
      <c r="HK432" s="159"/>
      <c r="HL432" s="159"/>
      <c r="HM432" s="159"/>
      <c r="HN432" s="159"/>
      <c r="HO432" s="159"/>
      <c r="HP432" s="159"/>
      <c r="HQ432" s="159"/>
      <c r="HR432" s="159"/>
      <c r="HS432" s="159"/>
      <c r="HT432" s="159"/>
      <c r="HU432" s="159"/>
      <c r="HV432" s="159"/>
      <c r="HW432" s="159"/>
      <c r="HX432" s="159"/>
      <c r="HY432" s="159"/>
      <c r="HZ432" s="159"/>
      <c r="IA432" s="159"/>
      <c r="IB432" s="159"/>
      <c r="IC432" s="159"/>
      <c r="ID432" s="159"/>
      <c r="IE432" s="159"/>
      <c r="IF432" s="159"/>
      <c r="IG432" s="159"/>
      <c r="IH432" s="602"/>
      <c r="II432" s="602"/>
      <c r="IJ432" s="602"/>
      <c r="IK432" s="602"/>
      <c r="IL432" s="602"/>
      <c r="IM432" s="602"/>
      <c r="IN432" s="602"/>
      <c r="IO432" s="602"/>
      <c r="IP432" s="602"/>
      <c r="IQ432" s="602"/>
      <c r="IR432" s="602"/>
      <c r="IS432" s="602"/>
      <c r="IT432" s="159"/>
      <c r="IU432" s="159"/>
      <c r="IV432" s="159"/>
    </row>
    <row r="433" spans="2:256" s="172" customFormat="1" ht="12.75"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HA433" s="159"/>
      <c r="HB433" s="159"/>
      <c r="HC433" s="159"/>
      <c r="HD433" s="159"/>
      <c r="HE433" s="159"/>
      <c r="HF433" s="159"/>
      <c r="HG433" s="159"/>
      <c r="HH433" s="159"/>
      <c r="HI433" s="159"/>
      <c r="HJ433" s="159"/>
      <c r="HK433" s="159"/>
      <c r="HL433" s="159"/>
      <c r="HM433" s="159"/>
      <c r="HN433" s="159"/>
      <c r="HO433" s="159"/>
      <c r="HP433" s="159"/>
      <c r="HQ433" s="159"/>
      <c r="HR433" s="159"/>
      <c r="HS433" s="159"/>
      <c r="HT433" s="159"/>
      <c r="HU433" s="159"/>
      <c r="HV433" s="159"/>
      <c r="HW433" s="159"/>
      <c r="HX433" s="159"/>
      <c r="HY433" s="159"/>
      <c r="HZ433" s="159"/>
      <c r="IA433" s="159"/>
      <c r="IB433" s="159"/>
      <c r="IC433" s="159"/>
      <c r="ID433" s="159"/>
      <c r="IE433" s="159"/>
      <c r="IF433" s="159"/>
      <c r="IG433" s="159"/>
      <c r="IH433" s="602"/>
      <c r="II433" s="602"/>
      <c r="IJ433" s="602"/>
      <c r="IK433" s="602"/>
      <c r="IL433" s="602"/>
      <c r="IM433" s="602"/>
      <c r="IN433" s="602"/>
      <c r="IO433" s="602"/>
      <c r="IP433" s="602"/>
      <c r="IQ433" s="602"/>
      <c r="IR433" s="602"/>
      <c r="IS433" s="602"/>
      <c r="IT433" s="159"/>
      <c r="IU433" s="159"/>
      <c r="IV433" s="159"/>
    </row>
    <row r="434" spans="2:256" s="172" customFormat="1" ht="12.75"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HA434" s="159"/>
      <c r="HB434" s="159"/>
      <c r="HC434" s="159"/>
      <c r="HD434" s="159"/>
      <c r="HE434" s="159"/>
      <c r="HF434" s="159"/>
      <c r="HG434" s="159"/>
      <c r="HH434" s="159"/>
      <c r="HI434" s="159"/>
      <c r="HJ434" s="159"/>
      <c r="HK434" s="159"/>
      <c r="HL434" s="159"/>
      <c r="HM434" s="159"/>
      <c r="HN434" s="159"/>
      <c r="HO434" s="159"/>
      <c r="HP434" s="159"/>
      <c r="HQ434" s="159"/>
      <c r="HR434" s="159"/>
      <c r="HS434" s="159"/>
      <c r="HT434" s="159"/>
      <c r="HU434" s="159"/>
      <c r="HV434" s="159"/>
      <c r="HW434" s="159"/>
      <c r="HX434" s="159"/>
      <c r="HY434" s="159"/>
      <c r="HZ434" s="159"/>
      <c r="IA434" s="159"/>
      <c r="IB434" s="159"/>
      <c r="IC434" s="159"/>
      <c r="ID434" s="159"/>
      <c r="IE434" s="159"/>
      <c r="IF434" s="159"/>
      <c r="IG434" s="159"/>
      <c r="IH434" s="602"/>
      <c r="II434" s="602"/>
      <c r="IJ434" s="602"/>
      <c r="IK434" s="602"/>
      <c r="IL434" s="602"/>
      <c r="IM434" s="602"/>
      <c r="IN434" s="602"/>
      <c r="IO434" s="602"/>
      <c r="IP434" s="602"/>
      <c r="IQ434" s="602"/>
      <c r="IR434" s="602"/>
      <c r="IS434" s="602"/>
      <c r="IT434" s="159"/>
      <c r="IU434" s="159"/>
      <c r="IV434" s="159"/>
    </row>
    <row r="435" spans="2:256" s="172" customFormat="1" ht="12.75"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HA435" s="159"/>
      <c r="HB435" s="159"/>
      <c r="HC435" s="159"/>
      <c r="HD435" s="159"/>
      <c r="HE435" s="159"/>
      <c r="HF435" s="159"/>
      <c r="HG435" s="159"/>
      <c r="HH435" s="159"/>
      <c r="HI435" s="159"/>
      <c r="HJ435" s="159"/>
      <c r="HK435" s="159"/>
      <c r="HL435" s="159"/>
      <c r="HM435" s="159"/>
      <c r="HN435" s="159"/>
      <c r="HO435" s="159"/>
      <c r="HP435" s="159"/>
      <c r="HQ435" s="159"/>
      <c r="HR435" s="159"/>
      <c r="HS435" s="159"/>
      <c r="HT435" s="159"/>
      <c r="HU435" s="159"/>
      <c r="HV435" s="159"/>
      <c r="HW435" s="159"/>
      <c r="HX435" s="159"/>
      <c r="HY435" s="159"/>
      <c r="HZ435" s="159"/>
      <c r="IA435" s="159"/>
      <c r="IB435" s="159"/>
      <c r="IC435" s="159"/>
      <c r="ID435" s="159"/>
      <c r="IE435" s="159"/>
      <c r="IF435" s="159"/>
      <c r="IG435" s="159"/>
      <c r="IH435" s="602"/>
      <c r="II435" s="602"/>
      <c r="IJ435" s="602"/>
      <c r="IK435" s="602"/>
      <c r="IL435" s="602"/>
      <c r="IM435" s="602"/>
      <c r="IN435" s="602"/>
      <c r="IO435" s="602"/>
      <c r="IP435" s="602"/>
      <c r="IQ435" s="602"/>
      <c r="IR435" s="602"/>
      <c r="IS435" s="602"/>
      <c r="IT435" s="159"/>
      <c r="IU435" s="159"/>
      <c r="IV435" s="159"/>
    </row>
    <row r="436" spans="2:256" s="172" customFormat="1" ht="12.75"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HA436" s="159"/>
      <c r="HB436" s="159"/>
      <c r="HC436" s="159"/>
      <c r="HD436" s="159"/>
      <c r="HE436" s="159"/>
      <c r="HF436" s="159"/>
      <c r="HG436" s="159"/>
      <c r="HH436" s="159"/>
      <c r="HI436" s="159"/>
      <c r="HJ436" s="159"/>
      <c r="HK436" s="159"/>
      <c r="HL436" s="159"/>
      <c r="HM436" s="159"/>
      <c r="HN436" s="159"/>
      <c r="HO436" s="159"/>
      <c r="HP436" s="159"/>
      <c r="HQ436" s="159"/>
      <c r="HR436" s="159"/>
      <c r="HS436" s="159"/>
      <c r="HT436" s="159"/>
      <c r="HU436" s="159"/>
      <c r="HV436" s="159"/>
      <c r="HW436" s="159"/>
      <c r="HX436" s="159"/>
      <c r="HY436" s="159"/>
      <c r="HZ436" s="159"/>
      <c r="IA436" s="159"/>
      <c r="IB436" s="159"/>
      <c r="IC436" s="159"/>
      <c r="ID436" s="159"/>
      <c r="IE436" s="159"/>
      <c r="IF436" s="159"/>
      <c r="IG436" s="159"/>
      <c r="IH436" s="602"/>
      <c r="II436" s="602"/>
      <c r="IJ436" s="602"/>
      <c r="IK436" s="602"/>
      <c r="IL436" s="602"/>
      <c r="IM436" s="602"/>
      <c r="IN436" s="602"/>
      <c r="IO436" s="602"/>
      <c r="IP436" s="602"/>
      <c r="IQ436" s="602"/>
      <c r="IR436" s="602"/>
      <c r="IS436" s="602"/>
      <c r="IT436" s="159"/>
      <c r="IU436" s="159"/>
      <c r="IV436" s="159"/>
    </row>
    <row r="437" spans="2:256" s="172" customFormat="1" ht="12.75"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HA437" s="159"/>
      <c r="HB437" s="159"/>
      <c r="HC437" s="159"/>
      <c r="HD437" s="159"/>
      <c r="HE437" s="159"/>
      <c r="HF437" s="159"/>
      <c r="HG437" s="159"/>
      <c r="HH437" s="159"/>
      <c r="HI437" s="159"/>
      <c r="HJ437" s="159"/>
      <c r="HK437" s="159"/>
      <c r="HL437" s="159"/>
      <c r="HM437" s="159"/>
      <c r="HN437" s="159"/>
      <c r="HO437" s="159"/>
      <c r="HP437" s="159"/>
      <c r="HQ437" s="159"/>
      <c r="HR437" s="159"/>
      <c r="HS437" s="159"/>
      <c r="HT437" s="159"/>
      <c r="HU437" s="159"/>
      <c r="HV437" s="159"/>
      <c r="HW437" s="159"/>
      <c r="HX437" s="159"/>
      <c r="HY437" s="159"/>
      <c r="HZ437" s="159"/>
      <c r="IA437" s="159"/>
      <c r="IB437" s="159"/>
      <c r="IC437" s="159"/>
      <c r="ID437" s="159"/>
      <c r="IE437" s="159"/>
      <c r="IF437" s="159"/>
      <c r="IG437" s="159"/>
      <c r="IH437" s="602"/>
      <c r="II437" s="602"/>
      <c r="IJ437" s="602"/>
      <c r="IK437" s="602"/>
      <c r="IL437" s="602"/>
      <c r="IM437" s="602"/>
      <c r="IN437" s="602"/>
      <c r="IO437" s="602"/>
      <c r="IP437" s="602"/>
      <c r="IQ437" s="602"/>
      <c r="IR437" s="602"/>
      <c r="IS437" s="602"/>
      <c r="IT437" s="159"/>
      <c r="IU437" s="159"/>
      <c r="IV437" s="159"/>
    </row>
    <row r="438" spans="2:256" s="172" customFormat="1" ht="12.75"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HA438" s="159"/>
      <c r="HB438" s="159"/>
      <c r="HC438" s="159"/>
      <c r="HD438" s="159"/>
      <c r="HE438" s="159"/>
      <c r="HF438" s="159"/>
      <c r="HG438" s="159"/>
      <c r="HH438" s="159"/>
      <c r="HI438" s="159"/>
      <c r="HJ438" s="159"/>
      <c r="HK438" s="159"/>
      <c r="HL438" s="159"/>
      <c r="HM438" s="159"/>
      <c r="HN438" s="159"/>
      <c r="HO438" s="159"/>
      <c r="HP438" s="159"/>
      <c r="HQ438" s="159"/>
      <c r="HR438" s="159"/>
      <c r="HS438" s="159"/>
      <c r="HT438" s="159"/>
      <c r="HU438" s="159"/>
      <c r="HV438" s="159"/>
      <c r="HW438" s="159"/>
      <c r="HX438" s="159"/>
      <c r="HY438" s="159"/>
      <c r="HZ438" s="159"/>
      <c r="IA438" s="159"/>
      <c r="IB438" s="159"/>
      <c r="IC438" s="159"/>
      <c r="ID438" s="159"/>
      <c r="IE438" s="159"/>
      <c r="IF438" s="159"/>
      <c r="IG438" s="159"/>
      <c r="IH438" s="602"/>
      <c r="II438" s="602"/>
      <c r="IJ438" s="602"/>
      <c r="IK438" s="602"/>
      <c r="IL438" s="602"/>
      <c r="IM438" s="602"/>
      <c r="IN438" s="602"/>
      <c r="IO438" s="602"/>
      <c r="IP438" s="602"/>
      <c r="IQ438" s="602"/>
      <c r="IR438" s="602"/>
      <c r="IS438" s="602"/>
      <c r="IT438" s="159"/>
      <c r="IU438" s="159"/>
      <c r="IV438" s="159"/>
    </row>
    <row r="439" spans="2:256" s="172" customFormat="1" ht="12.75"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HA439" s="159"/>
      <c r="HB439" s="159"/>
      <c r="HC439" s="159"/>
      <c r="HD439" s="159"/>
      <c r="HE439" s="159"/>
      <c r="HF439" s="159"/>
      <c r="HG439" s="159"/>
      <c r="HH439" s="159"/>
      <c r="HI439" s="159"/>
      <c r="HJ439" s="159"/>
      <c r="HK439" s="159"/>
      <c r="HL439" s="159"/>
      <c r="HM439" s="159"/>
      <c r="HN439" s="159"/>
      <c r="HO439" s="159"/>
      <c r="HP439" s="159"/>
      <c r="HQ439" s="159"/>
      <c r="HR439" s="159"/>
      <c r="HS439" s="159"/>
      <c r="HT439" s="159"/>
      <c r="HU439" s="159"/>
      <c r="HV439" s="159"/>
      <c r="HW439" s="159"/>
      <c r="HX439" s="159"/>
      <c r="HY439" s="159"/>
      <c r="HZ439" s="159"/>
      <c r="IA439" s="159"/>
      <c r="IB439" s="159"/>
      <c r="IC439" s="159"/>
      <c r="ID439" s="159"/>
      <c r="IE439" s="159"/>
      <c r="IF439" s="159"/>
      <c r="IG439" s="159"/>
      <c r="IH439" s="602"/>
      <c r="II439" s="602"/>
      <c r="IJ439" s="602"/>
      <c r="IK439" s="602"/>
      <c r="IL439" s="602"/>
      <c r="IM439" s="602"/>
      <c r="IN439" s="602"/>
      <c r="IO439" s="602"/>
      <c r="IP439" s="602"/>
      <c r="IQ439" s="602"/>
      <c r="IR439" s="602"/>
      <c r="IS439" s="602"/>
      <c r="IT439" s="159"/>
      <c r="IU439" s="159"/>
      <c r="IV439" s="159"/>
    </row>
    <row r="440" spans="2:256" s="172" customFormat="1" ht="12.75"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HA440" s="159"/>
      <c r="HB440" s="159"/>
      <c r="HC440" s="159"/>
      <c r="HD440" s="159"/>
      <c r="HE440" s="159"/>
      <c r="HF440" s="159"/>
      <c r="HG440" s="159"/>
      <c r="HH440" s="159"/>
      <c r="HI440" s="159"/>
      <c r="HJ440" s="159"/>
      <c r="HK440" s="159"/>
      <c r="HL440" s="159"/>
      <c r="HM440" s="159"/>
      <c r="HN440" s="159"/>
      <c r="HO440" s="159"/>
      <c r="HP440" s="159"/>
      <c r="HQ440" s="159"/>
      <c r="HR440" s="159"/>
      <c r="HS440" s="159"/>
      <c r="HT440" s="159"/>
      <c r="HU440" s="159"/>
      <c r="HV440" s="159"/>
      <c r="HW440" s="159"/>
      <c r="HX440" s="159"/>
      <c r="HY440" s="159"/>
      <c r="HZ440" s="159"/>
      <c r="IA440" s="159"/>
      <c r="IB440" s="159"/>
      <c r="IC440" s="159"/>
      <c r="ID440" s="159"/>
      <c r="IE440" s="159"/>
      <c r="IF440" s="159"/>
      <c r="IG440" s="159"/>
      <c r="IH440" s="602"/>
      <c r="II440" s="602"/>
      <c r="IJ440" s="602"/>
      <c r="IK440" s="602"/>
      <c r="IL440" s="602"/>
      <c r="IM440" s="602"/>
      <c r="IN440" s="602"/>
      <c r="IO440" s="602"/>
      <c r="IP440" s="602"/>
      <c r="IQ440" s="602"/>
      <c r="IR440" s="602"/>
      <c r="IS440" s="602"/>
      <c r="IT440" s="159"/>
      <c r="IU440" s="159"/>
      <c r="IV440" s="159"/>
    </row>
    <row r="441" spans="2:256" s="172" customFormat="1" ht="12.75"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HA441" s="159"/>
      <c r="HB441" s="159"/>
      <c r="HC441" s="159"/>
      <c r="HD441" s="159"/>
      <c r="HE441" s="159"/>
      <c r="HF441" s="159"/>
      <c r="HG441" s="159"/>
      <c r="HH441" s="159"/>
      <c r="HI441" s="159"/>
      <c r="HJ441" s="159"/>
      <c r="HK441" s="159"/>
      <c r="HL441" s="159"/>
      <c r="HM441" s="159"/>
      <c r="HN441" s="159"/>
      <c r="HO441" s="159"/>
      <c r="HP441" s="159"/>
      <c r="HQ441" s="159"/>
      <c r="HR441" s="159"/>
      <c r="HS441" s="159"/>
      <c r="HT441" s="159"/>
      <c r="HU441" s="159"/>
      <c r="HV441" s="159"/>
      <c r="HW441" s="159"/>
      <c r="HX441" s="159"/>
      <c r="HY441" s="159"/>
      <c r="HZ441" s="159"/>
      <c r="IA441" s="159"/>
      <c r="IB441" s="159"/>
      <c r="IC441" s="159"/>
      <c r="ID441" s="159"/>
      <c r="IE441" s="159"/>
      <c r="IF441" s="159"/>
      <c r="IG441" s="159"/>
      <c r="IH441" s="602"/>
      <c r="II441" s="602"/>
      <c r="IJ441" s="602"/>
      <c r="IK441" s="602"/>
      <c r="IL441" s="602"/>
      <c r="IM441" s="602"/>
      <c r="IN441" s="602"/>
      <c r="IO441" s="602"/>
      <c r="IP441" s="602"/>
      <c r="IQ441" s="602"/>
      <c r="IR441" s="602"/>
      <c r="IS441" s="602"/>
      <c r="IT441" s="159"/>
      <c r="IU441" s="159"/>
      <c r="IV441" s="159"/>
    </row>
    <row r="442" spans="2:256" s="172" customFormat="1" ht="12.75"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HA442" s="159"/>
      <c r="HB442" s="159"/>
      <c r="HC442" s="159"/>
      <c r="HD442" s="159"/>
      <c r="HE442" s="159"/>
      <c r="HF442" s="159"/>
      <c r="HG442" s="159"/>
      <c r="HH442" s="159"/>
      <c r="HI442" s="159"/>
      <c r="HJ442" s="159"/>
      <c r="HK442" s="159"/>
      <c r="HL442" s="159"/>
      <c r="HM442" s="159"/>
      <c r="HN442" s="159"/>
      <c r="HO442" s="159"/>
      <c r="HP442" s="159"/>
      <c r="HQ442" s="159"/>
      <c r="HR442" s="159"/>
      <c r="HS442" s="159"/>
      <c r="HT442" s="159"/>
      <c r="HU442" s="159"/>
      <c r="HV442" s="159"/>
      <c r="HW442" s="159"/>
      <c r="HX442" s="159"/>
      <c r="HY442" s="159"/>
      <c r="HZ442" s="159"/>
      <c r="IA442" s="159"/>
      <c r="IB442" s="159"/>
      <c r="IC442" s="159"/>
      <c r="ID442" s="159"/>
      <c r="IE442" s="159"/>
      <c r="IF442" s="159"/>
      <c r="IG442" s="159"/>
      <c r="IH442" s="602"/>
      <c r="II442" s="602"/>
      <c r="IJ442" s="602"/>
      <c r="IK442" s="602"/>
      <c r="IL442" s="602"/>
      <c r="IM442" s="602"/>
      <c r="IN442" s="602"/>
      <c r="IO442" s="602"/>
      <c r="IP442" s="602"/>
      <c r="IQ442" s="602"/>
      <c r="IR442" s="602"/>
      <c r="IS442" s="602"/>
      <c r="IT442" s="159"/>
      <c r="IU442" s="159"/>
      <c r="IV442" s="159"/>
    </row>
    <row r="443" spans="2:256" s="172" customFormat="1" ht="12.75"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HA443" s="159"/>
      <c r="HB443" s="159"/>
      <c r="HC443" s="159"/>
      <c r="HD443" s="159"/>
      <c r="HE443" s="159"/>
      <c r="HF443" s="159"/>
      <c r="HG443" s="159"/>
      <c r="HH443" s="159"/>
      <c r="HI443" s="159"/>
      <c r="HJ443" s="159"/>
      <c r="HK443" s="159"/>
      <c r="HL443" s="159"/>
      <c r="HM443" s="159"/>
      <c r="HN443" s="159"/>
      <c r="HO443" s="159"/>
      <c r="HP443" s="159"/>
      <c r="HQ443" s="159"/>
      <c r="HR443" s="159"/>
      <c r="HS443" s="159"/>
      <c r="HT443" s="159"/>
      <c r="HU443" s="159"/>
      <c r="HV443" s="159"/>
      <c r="HW443" s="159"/>
      <c r="HX443" s="159"/>
      <c r="HY443" s="159"/>
      <c r="HZ443" s="159"/>
      <c r="IA443" s="159"/>
      <c r="IB443" s="159"/>
      <c r="IC443" s="159"/>
      <c r="ID443" s="159"/>
      <c r="IE443" s="159"/>
      <c r="IF443" s="159"/>
      <c r="IG443" s="159"/>
      <c r="IH443" s="602"/>
      <c r="II443" s="602"/>
      <c r="IJ443" s="602"/>
      <c r="IK443" s="602"/>
      <c r="IL443" s="602"/>
      <c r="IM443" s="602"/>
      <c r="IN443" s="602"/>
      <c r="IO443" s="602"/>
      <c r="IP443" s="602"/>
      <c r="IQ443" s="602"/>
      <c r="IR443" s="602"/>
      <c r="IS443" s="602"/>
      <c r="IT443" s="159"/>
      <c r="IU443" s="159"/>
      <c r="IV443" s="159"/>
    </row>
    <row r="444" spans="2:256" s="172" customFormat="1" ht="12.75"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HA444" s="159"/>
      <c r="HB444" s="159"/>
      <c r="HC444" s="159"/>
      <c r="HD444" s="159"/>
      <c r="HE444" s="159"/>
      <c r="HF444" s="159"/>
      <c r="HG444" s="159"/>
      <c r="HH444" s="159"/>
      <c r="HI444" s="159"/>
      <c r="HJ444" s="159"/>
      <c r="HK444" s="159"/>
      <c r="HL444" s="159"/>
      <c r="HM444" s="159"/>
      <c r="HN444" s="159"/>
      <c r="HO444" s="159"/>
      <c r="HP444" s="159"/>
      <c r="HQ444" s="159"/>
      <c r="HR444" s="159"/>
      <c r="HS444" s="159"/>
      <c r="HT444" s="159"/>
      <c r="HU444" s="159"/>
      <c r="HV444" s="159"/>
      <c r="HW444" s="159"/>
      <c r="HX444" s="159"/>
      <c r="HY444" s="159"/>
      <c r="HZ444" s="159"/>
      <c r="IA444" s="159"/>
      <c r="IB444" s="159"/>
      <c r="IC444" s="159"/>
      <c r="ID444" s="159"/>
      <c r="IE444" s="159"/>
      <c r="IF444" s="159"/>
      <c r="IG444" s="159"/>
      <c r="IH444" s="602"/>
      <c r="II444" s="602"/>
      <c r="IJ444" s="602"/>
      <c r="IK444" s="602"/>
      <c r="IL444" s="602"/>
      <c r="IM444" s="602"/>
      <c r="IN444" s="602"/>
      <c r="IO444" s="602"/>
      <c r="IP444" s="602"/>
      <c r="IQ444" s="602"/>
      <c r="IR444" s="602"/>
      <c r="IS444" s="602"/>
      <c r="IT444" s="159"/>
      <c r="IU444" s="159"/>
      <c r="IV444" s="159"/>
    </row>
    <row r="445" spans="2:256" s="172" customFormat="1" ht="12.75"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HA445" s="159"/>
      <c r="HB445" s="159"/>
      <c r="HC445" s="159"/>
      <c r="HD445" s="159"/>
      <c r="HE445" s="159"/>
      <c r="HF445" s="159"/>
      <c r="HG445" s="159"/>
      <c r="HH445" s="159"/>
      <c r="HI445" s="159"/>
      <c r="HJ445" s="159"/>
      <c r="HK445" s="159"/>
      <c r="HL445" s="159"/>
      <c r="HM445" s="159"/>
      <c r="HN445" s="159"/>
      <c r="HO445" s="159"/>
      <c r="HP445" s="159"/>
      <c r="HQ445" s="159"/>
      <c r="HR445" s="159"/>
      <c r="HS445" s="159"/>
      <c r="HT445" s="159"/>
      <c r="HU445" s="159"/>
      <c r="HV445" s="159"/>
      <c r="HW445" s="159"/>
      <c r="HX445" s="159"/>
      <c r="HY445" s="159"/>
      <c r="HZ445" s="159"/>
      <c r="IA445" s="159"/>
      <c r="IB445" s="159"/>
      <c r="IC445" s="159"/>
      <c r="ID445" s="159"/>
      <c r="IE445" s="159"/>
      <c r="IF445" s="159"/>
      <c r="IG445" s="159"/>
      <c r="IH445" s="602"/>
      <c r="II445" s="602"/>
      <c r="IJ445" s="602"/>
      <c r="IK445" s="602"/>
      <c r="IL445" s="602"/>
      <c r="IM445" s="602"/>
      <c r="IN445" s="602"/>
      <c r="IO445" s="602"/>
      <c r="IP445" s="602"/>
      <c r="IQ445" s="602"/>
      <c r="IR445" s="602"/>
      <c r="IS445" s="602"/>
      <c r="IT445" s="159"/>
      <c r="IU445" s="159"/>
      <c r="IV445" s="159"/>
    </row>
    <row r="446" spans="2:256" s="172" customFormat="1" ht="12.75"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HA446" s="159"/>
      <c r="HB446" s="159"/>
      <c r="HC446" s="159"/>
      <c r="HD446" s="159"/>
      <c r="HE446" s="159"/>
      <c r="HF446" s="159"/>
      <c r="HG446" s="159"/>
      <c r="HH446" s="159"/>
      <c r="HI446" s="159"/>
      <c r="HJ446" s="159"/>
      <c r="HK446" s="159"/>
      <c r="HL446" s="159"/>
      <c r="HM446" s="159"/>
      <c r="HN446" s="159"/>
      <c r="HO446" s="159"/>
      <c r="HP446" s="159"/>
      <c r="HQ446" s="159"/>
      <c r="HR446" s="159"/>
      <c r="HS446" s="159"/>
      <c r="HT446" s="159"/>
      <c r="HU446" s="159"/>
      <c r="HV446" s="159"/>
      <c r="HW446" s="159"/>
      <c r="HX446" s="159"/>
      <c r="HY446" s="159"/>
      <c r="HZ446" s="159"/>
      <c r="IA446" s="159"/>
      <c r="IB446" s="159"/>
      <c r="IC446" s="159"/>
      <c r="ID446" s="159"/>
      <c r="IE446" s="159"/>
      <c r="IF446" s="159"/>
      <c r="IG446" s="159"/>
      <c r="IH446" s="602"/>
      <c r="II446" s="602"/>
      <c r="IJ446" s="602"/>
      <c r="IK446" s="602"/>
      <c r="IL446" s="602"/>
      <c r="IM446" s="602"/>
      <c r="IN446" s="602"/>
      <c r="IO446" s="602"/>
      <c r="IP446" s="602"/>
      <c r="IQ446" s="602"/>
      <c r="IR446" s="602"/>
      <c r="IS446" s="602"/>
      <c r="IT446" s="159"/>
      <c r="IU446" s="159"/>
      <c r="IV446" s="159"/>
    </row>
    <row r="447" spans="2:256" s="172" customFormat="1" ht="12.75"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HA447" s="159"/>
      <c r="HB447" s="159"/>
      <c r="HC447" s="159"/>
      <c r="HD447" s="159"/>
      <c r="HE447" s="159"/>
      <c r="HF447" s="159"/>
      <c r="HG447" s="159"/>
      <c r="HH447" s="159"/>
      <c r="HI447" s="159"/>
      <c r="HJ447" s="159"/>
      <c r="HK447" s="159"/>
      <c r="HL447" s="159"/>
      <c r="HM447" s="159"/>
      <c r="HN447" s="159"/>
      <c r="HO447" s="159"/>
      <c r="HP447" s="159"/>
      <c r="HQ447" s="159"/>
      <c r="HR447" s="159"/>
      <c r="HS447" s="159"/>
      <c r="HT447" s="159"/>
      <c r="HU447" s="159"/>
      <c r="HV447" s="159"/>
      <c r="HW447" s="159"/>
      <c r="HX447" s="159"/>
      <c r="HY447" s="159"/>
      <c r="HZ447" s="159"/>
      <c r="IA447" s="159"/>
      <c r="IB447" s="159"/>
      <c r="IC447" s="159"/>
      <c r="ID447" s="159"/>
      <c r="IE447" s="159"/>
      <c r="IF447" s="159"/>
      <c r="IG447" s="159"/>
      <c r="IH447" s="602"/>
      <c r="II447" s="602"/>
      <c r="IJ447" s="602"/>
      <c r="IK447" s="602"/>
      <c r="IL447" s="602"/>
      <c r="IM447" s="602"/>
      <c r="IN447" s="602"/>
      <c r="IO447" s="602"/>
      <c r="IP447" s="602"/>
      <c r="IQ447" s="602"/>
      <c r="IR447" s="602"/>
      <c r="IS447" s="602"/>
      <c r="IT447" s="159"/>
      <c r="IU447" s="159"/>
      <c r="IV447" s="159"/>
    </row>
    <row r="448" spans="2:256" s="172" customFormat="1" ht="12.75"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HA448" s="159"/>
      <c r="HB448" s="159"/>
      <c r="HC448" s="159"/>
      <c r="HD448" s="159"/>
      <c r="HE448" s="159"/>
      <c r="HF448" s="159"/>
      <c r="HG448" s="159"/>
      <c r="HH448" s="159"/>
      <c r="HI448" s="159"/>
      <c r="HJ448" s="159"/>
      <c r="HK448" s="159"/>
      <c r="HL448" s="159"/>
      <c r="HM448" s="159"/>
      <c r="HN448" s="159"/>
      <c r="HO448" s="159"/>
      <c r="HP448" s="159"/>
      <c r="HQ448" s="159"/>
      <c r="HR448" s="159"/>
      <c r="HS448" s="159"/>
      <c r="HT448" s="159"/>
      <c r="HU448" s="159"/>
      <c r="HV448" s="159"/>
      <c r="HW448" s="159"/>
      <c r="HX448" s="159"/>
      <c r="HY448" s="159"/>
      <c r="HZ448" s="159"/>
      <c r="IA448" s="159"/>
      <c r="IB448" s="159"/>
      <c r="IC448" s="159"/>
      <c r="ID448" s="159"/>
      <c r="IE448" s="159"/>
      <c r="IF448" s="159"/>
      <c r="IG448" s="159"/>
      <c r="IH448" s="602"/>
      <c r="II448" s="602"/>
      <c r="IJ448" s="602"/>
      <c r="IK448" s="602"/>
      <c r="IL448" s="602"/>
      <c r="IM448" s="602"/>
      <c r="IN448" s="602"/>
      <c r="IO448" s="602"/>
      <c r="IP448" s="602"/>
      <c r="IQ448" s="602"/>
      <c r="IR448" s="602"/>
      <c r="IS448" s="602"/>
      <c r="IT448" s="159"/>
      <c r="IU448" s="159"/>
      <c r="IV448" s="159"/>
    </row>
    <row r="449" spans="2:256" s="172" customFormat="1" ht="12.75"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HA449" s="159"/>
      <c r="HB449" s="159"/>
      <c r="HC449" s="159"/>
      <c r="HD449" s="159"/>
      <c r="HE449" s="159"/>
      <c r="HF449" s="159"/>
      <c r="HG449" s="159"/>
      <c r="HH449" s="159"/>
      <c r="HI449" s="159"/>
      <c r="HJ449" s="159"/>
      <c r="HK449" s="159"/>
      <c r="HL449" s="159"/>
      <c r="HM449" s="159"/>
      <c r="HN449" s="159"/>
      <c r="HO449" s="159"/>
      <c r="HP449" s="159"/>
      <c r="HQ449" s="159"/>
      <c r="HR449" s="159"/>
      <c r="HS449" s="159"/>
      <c r="HT449" s="159"/>
      <c r="HU449" s="159"/>
      <c r="HV449" s="159"/>
      <c r="HW449" s="159"/>
      <c r="HX449" s="159"/>
      <c r="HY449" s="159"/>
      <c r="HZ449" s="159"/>
      <c r="IA449" s="159"/>
      <c r="IB449" s="159"/>
      <c r="IC449" s="159"/>
      <c r="ID449" s="159"/>
      <c r="IE449" s="159"/>
      <c r="IF449" s="159"/>
      <c r="IG449" s="159"/>
      <c r="IH449" s="602"/>
      <c r="II449" s="602"/>
      <c r="IJ449" s="602"/>
      <c r="IK449" s="602"/>
      <c r="IL449" s="602"/>
      <c r="IM449" s="602"/>
      <c r="IN449" s="602"/>
      <c r="IO449" s="602"/>
      <c r="IP449" s="602"/>
      <c r="IQ449" s="602"/>
      <c r="IR449" s="602"/>
      <c r="IS449" s="602"/>
      <c r="IT449" s="159"/>
      <c r="IU449" s="159"/>
      <c r="IV449" s="159"/>
    </row>
    <row r="450" spans="2:256" s="172" customFormat="1" ht="12.75"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HA450" s="159"/>
      <c r="HB450" s="159"/>
      <c r="HC450" s="159"/>
      <c r="HD450" s="159"/>
      <c r="HE450" s="159"/>
      <c r="HF450" s="159"/>
      <c r="HG450" s="159"/>
      <c r="HH450" s="159"/>
      <c r="HI450" s="159"/>
      <c r="HJ450" s="159"/>
      <c r="HK450" s="159"/>
      <c r="HL450" s="159"/>
      <c r="HM450" s="159"/>
      <c r="HN450" s="159"/>
      <c r="HO450" s="159"/>
      <c r="HP450" s="159"/>
      <c r="HQ450" s="159"/>
      <c r="HR450" s="159"/>
      <c r="HS450" s="159"/>
      <c r="HT450" s="159"/>
      <c r="HU450" s="159"/>
      <c r="HV450" s="159"/>
      <c r="HW450" s="159"/>
      <c r="HX450" s="159"/>
      <c r="HY450" s="159"/>
      <c r="HZ450" s="159"/>
      <c r="IA450" s="159"/>
      <c r="IB450" s="159"/>
      <c r="IC450" s="159"/>
      <c r="ID450" s="159"/>
      <c r="IE450" s="159"/>
      <c r="IF450" s="159"/>
      <c r="IG450" s="159"/>
      <c r="IH450" s="602"/>
      <c r="II450" s="602"/>
      <c r="IJ450" s="602"/>
      <c r="IK450" s="602"/>
      <c r="IL450" s="602"/>
      <c r="IM450" s="602"/>
      <c r="IN450" s="602"/>
      <c r="IO450" s="602"/>
      <c r="IP450" s="602"/>
      <c r="IQ450" s="602"/>
      <c r="IR450" s="602"/>
      <c r="IS450" s="602"/>
      <c r="IT450" s="159"/>
      <c r="IU450" s="159"/>
      <c r="IV450" s="159"/>
    </row>
    <row r="451" spans="2:256" s="172" customFormat="1" ht="12.75"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HA451" s="159"/>
      <c r="HB451" s="159"/>
      <c r="HC451" s="159"/>
      <c r="HD451" s="159"/>
      <c r="HE451" s="159"/>
      <c r="HF451" s="159"/>
      <c r="HG451" s="159"/>
      <c r="HH451" s="159"/>
      <c r="HI451" s="159"/>
      <c r="HJ451" s="159"/>
      <c r="HK451" s="159"/>
      <c r="HL451" s="159"/>
      <c r="HM451" s="159"/>
      <c r="HN451" s="159"/>
      <c r="HO451" s="159"/>
      <c r="HP451" s="159"/>
      <c r="HQ451" s="159"/>
      <c r="HR451" s="159"/>
      <c r="HS451" s="159"/>
      <c r="HT451" s="159"/>
      <c r="HU451" s="159"/>
      <c r="HV451" s="159"/>
      <c r="HW451" s="159"/>
      <c r="HX451" s="159"/>
      <c r="HY451" s="159"/>
      <c r="HZ451" s="159"/>
      <c r="IA451" s="159"/>
      <c r="IB451" s="159"/>
      <c r="IC451" s="159"/>
      <c r="ID451" s="159"/>
      <c r="IE451" s="159"/>
      <c r="IF451" s="159"/>
      <c r="IG451" s="159"/>
      <c r="IH451" s="602"/>
      <c r="II451" s="602"/>
      <c r="IJ451" s="602"/>
      <c r="IK451" s="602"/>
      <c r="IL451" s="602"/>
      <c r="IM451" s="602"/>
      <c r="IN451" s="602"/>
      <c r="IO451" s="602"/>
      <c r="IP451" s="602"/>
      <c r="IQ451" s="602"/>
      <c r="IR451" s="602"/>
      <c r="IS451" s="602"/>
      <c r="IT451" s="159"/>
      <c r="IU451" s="159"/>
      <c r="IV451" s="159"/>
    </row>
    <row r="452" spans="2:256" s="172" customFormat="1" ht="12.75"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HA452" s="159"/>
      <c r="HB452" s="159"/>
      <c r="HC452" s="159"/>
      <c r="HD452" s="159"/>
      <c r="HE452" s="159"/>
      <c r="HF452" s="159"/>
      <c r="HG452" s="159"/>
      <c r="HH452" s="159"/>
      <c r="HI452" s="159"/>
      <c r="HJ452" s="159"/>
      <c r="HK452" s="159"/>
      <c r="HL452" s="159"/>
      <c r="HM452" s="159"/>
      <c r="HN452" s="159"/>
      <c r="HO452" s="159"/>
      <c r="HP452" s="159"/>
      <c r="HQ452" s="159"/>
      <c r="HR452" s="159"/>
      <c r="HS452" s="159"/>
      <c r="HT452" s="159"/>
      <c r="HU452" s="159"/>
      <c r="HV452" s="159"/>
      <c r="HW452" s="159"/>
      <c r="HX452" s="159"/>
      <c r="HY452" s="159"/>
      <c r="HZ452" s="159"/>
      <c r="IA452" s="159"/>
      <c r="IB452" s="159"/>
      <c r="IC452" s="159"/>
      <c r="ID452" s="159"/>
      <c r="IE452" s="159"/>
      <c r="IF452" s="159"/>
      <c r="IG452" s="159"/>
      <c r="IH452" s="602"/>
      <c r="II452" s="602"/>
      <c r="IJ452" s="602"/>
      <c r="IK452" s="602"/>
      <c r="IL452" s="602"/>
      <c r="IM452" s="602"/>
      <c r="IN452" s="602"/>
      <c r="IO452" s="602"/>
      <c r="IP452" s="602"/>
      <c r="IQ452" s="602"/>
      <c r="IR452" s="602"/>
      <c r="IS452" s="602"/>
      <c r="IT452" s="159"/>
      <c r="IU452" s="159"/>
      <c r="IV452" s="159"/>
    </row>
    <row r="453" spans="2:256" s="172" customFormat="1" ht="12.75"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HA453" s="159"/>
      <c r="HB453" s="159"/>
      <c r="HC453" s="159"/>
      <c r="HD453" s="159"/>
      <c r="HE453" s="159"/>
      <c r="HF453" s="159"/>
      <c r="HG453" s="159"/>
      <c r="HH453" s="159"/>
      <c r="HI453" s="159"/>
      <c r="HJ453" s="159"/>
      <c r="HK453" s="159"/>
      <c r="HL453" s="159"/>
      <c r="HM453" s="159"/>
      <c r="HN453" s="159"/>
      <c r="HO453" s="159"/>
      <c r="HP453" s="159"/>
      <c r="HQ453" s="159"/>
      <c r="HR453" s="159"/>
      <c r="HS453" s="159"/>
      <c r="HT453" s="159"/>
      <c r="HU453" s="159"/>
      <c r="HV453" s="159"/>
      <c r="HW453" s="159"/>
      <c r="HX453" s="159"/>
      <c r="HY453" s="159"/>
      <c r="HZ453" s="159"/>
      <c r="IA453" s="159"/>
      <c r="IB453" s="159"/>
      <c r="IC453" s="159"/>
      <c r="ID453" s="159"/>
      <c r="IE453" s="159"/>
      <c r="IF453" s="159"/>
      <c r="IG453" s="159"/>
      <c r="IH453" s="602"/>
      <c r="II453" s="602"/>
      <c r="IJ453" s="602"/>
      <c r="IK453" s="602"/>
      <c r="IL453" s="602"/>
      <c r="IM453" s="602"/>
      <c r="IN453" s="602"/>
      <c r="IO453" s="602"/>
      <c r="IP453" s="602"/>
      <c r="IQ453" s="602"/>
      <c r="IR453" s="602"/>
      <c r="IS453" s="602"/>
      <c r="IT453" s="159"/>
      <c r="IU453" s="159"/>
      <c r="IV453" s="159"/>
    </row>
    <row r="454" spans="2:256" s="172" customFormat="1" ht="12.75"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HA454" s="159"/>
      <c r="HB454" s="159"/>
      <c r="HC454" s="159"/>
      <c r="HD454" s="159"/>
      <c r="HE454" s="159"/>
      <c r="HF454" s="159"/>
      <c r="HG454" s="159"/>
      <c r="HH454" s="159"/>
      <c r="HI454" s="159"/>
      <c r="HJ454" s="159"/>
      <c r="HK454" s="159"/>
      <c r="HL454" s="159"/>
      <c r="HM454" s="159"/>
      <c r="HN454" s="159"/>
      <c r="HO454" s="159"/>
      <c r="HP454" s="159"/>
      <c r="HQ454" s="159"/>
      <c r="HR454" s="159"/>
      <c r="HS454" s="159"/>
      <c r="HT454" s="159"/>
      <c r="HU454" s="159"/>
      <c r="HV454" s="159"/>
      <c r="HW454" s="159"/>
      <c r="HX454" s="159"/>
      <c r="HY454" s="159"/>
      <c r="HZ454" s="159"/>
      <c r="IA454" s="159"/>
      <c r="IB454" s="159"/>
      <c r="IC454" s="159"/>
      <c r="ID454" s="159"/>
      <c r="IE454" s="159"/>
      <c r="IF454" s="159"/>
      <c r="IG454" s="159"/>
      <c r="IH454" s="602"/>
      <c r="II454" s="602"/>
      <c r="IJ454" s="602"/>
      <c r="IK454" s="602"/>
      <c r="IL454" s="602"/>
      <c r="IM454" s="602"/>
      <c r="IN454" s="602"/>
      <c r="IO454" s="602"/>
      <c r="IP454" s="602"/>
      <c r="IQ454" s="602"/>
      <c r="IR454" s="602"/>
      <c r="IS454" s="602"/>
      <c r="IT454" s="159"/>
      <c r="IU454" s="159"/>
      <c r="IV454" s="159"/>
    </row>
    <row r="455" spans="2:256" s="172" customFormat="1" ht="12.75"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HA455" s="159"/>
      <c r="HB455" s="159"/>
      <c r="HC455" s="159"/>
      <c r="HD455" s="159"/>
      <c r="HE455" s="159"/>
      <c r="HF455" s="159"/>
      <c r="HG455" s="159"/>
      <c r="HH455" s="159"/>
      <c r="HI455" s="159"/>
      <c r="HJ455" s="159"/>
      <c r="HK455" s="159"/>
      <c r="HL455" s="159"/>
      <c r="HM455" s="159"/>
      <c r="HN455" s="159"/>
      <c r="HO455" s="159"/>
      <c r="HP455" s="159"/>
      <c r="HQ455" s="159"/>
      <c r="HR455" s="159"/>
      <c r="HS455" s="159"/>
      <c r="HT455" s="159"/>
      <c r="HU455" s="159"/>
      <c r="HV455" s="159"/>
      <c r="HW455" s="159"/>
      <c r="HX455" s="159"/>
      <c r="HY455" s="159"/>
      <c r="HZ455" s="159"/>
      <c r="IA455" s="159"/>
      <c r="IB455" s="159"/>
      <c r="IC455" s="159"/>
      <c r="ID455" s="159"/>
      <c r="IE455" s="159"/>
      <c r="IF455" s="159"/>
      <c r="IG455" s="159"/>
      <c r="IH455" s="602"/>
      <c r="II455" s="602"/>
      <c r="IJ455" s="602"/>
      <c r="IK455" s="602"/>
      <c r="IL455" s="602"/>
      <c r="IM455" s="602"/>
      <c r="IN455" s="602"/>
      <c r="IO455" s="602"/>
      <c r="IP455" s="602"/>
      <c r="IQ455" s="602"/>
      <c r="IR455" s="602"/>
      <c r="IS455" s="602"/>
      <c r="IT455" s="159"/>
      <c r="IU455" s="159"/>
      <c r="IV455" s="159"/>
    </row>
    <row r="456" spans="2:256" s="172" customFormat="1" ht="12.75"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HA456" s="159"/>
      <c r="HB456" s="159"/>
      <c r="HC456" s="159"/>
      <c r="HD456" s="159"/>
      <c r="HE456" s="159"/>
      <c r="HF456" s="159"/>
      <c r="HG456" s="159"/>
      <c r="HH456" s="159"/>
      <c r="HI456" s="159"/>
      <c r="HJ456" s="159"/>
      <c r="HK456" s="159"/>
      <c r="HL456" s="159"/>
      <c r="HM456" s="159"/>
      <c r="HN456" s="159"/>
      <c r="HO456" s="159"/>
      <c r="HP456" s="159"/>
      <c r="HQ456" s="159"/>
      <c r="HR456" s="159"/>
      <c r="HS456" s="159"/>
      <c r="HT456" s="159"/>
      <c r="HU456" s="159"/>
      <c r="HV456" s="159"/>
      <c r="HW456" s="159"/>
      <c r="HX456" s="159"/>
      <c r="HY456" s="159"/>
      <c r="HZ456" s="159"/>
      <c r="IA456" s="159"/>
      <c r="IB456" s="159"/>
      <c r="IC456" s="159"/>
      <c r="ID456" s="159"/>
      <c r="IE456" s="159"/>
      <c r="IF456" s="159"/>
      <c r="IG456" s="159"/>
      <c r="IH456" s="602"/>
      <c r="II456" s="602"/>
      <c r="IJ456" s="602"/>
      <c r="IK456" s="602"/>
      <c r="IL456" s="602"/>
      <c r="IM456" s="602"/>
      <c r="IN456" s="602"/>
      <c r="IO456" s="602"/>
      <c r="IP456" s="602"/>
      <c r="IQ456" s="602"/>
      <c r="IR456" s="602"/>
      <c r="IS456" s="602"/>
      <c r="IT456" s="159"/>
      <c r="IU456" s="159"/>
      <c r="IV456" s="159"/>
    </row>
    <row r="457" spans="2:256" s="172" customFormat="1" ht="12.75"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HA457" s="159"/>
      <c r="HB457" s="159"/>
      <c r="HC457" s="159"/>
      <c r="HD457" s="159"/>
      <c r="HE457" s="159"/>
      <c r="HF457" s="159"/>
      <c r="HG457" s="159"/>
      <c r="HH457" s="159"/>
      <c r="HI457" s="159"/>
      <c r="HJ457" s="159"/>
      <c r="HK457" s="159"/>
      <c r="HL457" s="159"/>
      <c r="HM457" s="159"/>
      <c r="HN457" s="159"/>
      <c r="HO457" s="159"/>
      <c r="HP457" s="159"/>
      <c r="HQ457" s="159"/>
      <c r="HR457" s="159"/>
      <c r="HS457" s="159"/>
      <c r="HT457" s="159"/>
      <c r="HU457" s="159"/>
      <c r="HV457" s="159"/>
      <c r="HW457" s="159"/>
      <c r="HX457" s="159"/>
      <c r="HY457" s="159"/>
      <c r="HZ457" s="159"/>
      <c r="IA457" s="159"/>
      <c r="IB457" s="159"/>
      <c r="IC457" s="159"/>
      <c r="ID457" s="159"/>
      <c r="IE457" s="159"/>
      <c r="IF457" s="159"/>
      <c r="IG457" s="159"/>
      <c r="IH457" s="602"/>
      <c r="II457" s="602"/>
      <c r="IJ457" s="602"/>
      <c r="IK457" s="602"/>
      <c r="IL457" s="602"/>
      <c r="IM457" s="602"/>
      <c r="IN457" s="602"/>
      <c r="IO457" s="602"/>
      <c r="IP457" s="602"/>
      <c r="IQ457" s="602"/>
      <c r="IR457" s="602"/>
      <c r="IS457" s="602"/>
      <c r="IT457" s="159"/>
      <c r="IU457" s="159"/>
      <c r="IV457" s="159"/>
    </row>
    <row r="458" spans="2:256" s="172" customFormat="1" ht="12.75"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HA458" s="159"/>
      <c r="HB458" s="159"/>
      <c r="HC458" s="159"/>
      <c r="HD458" s="159"/>
      <c r="HE458" s="159"/>
      <c r="HF458" s="159"/>
      <c r="HG458" s="159"/>
      <c r="HH458" s="159"/>
      <c r="HI458" s="159"/>
      <c r="HJ458" s="159"/>
      <c r="HK458" s="159"/>
      <c r="HL458" s="159"/>
      <c r="HM458" s="159"/>
      <c r="HN458" s="159"/>
      <c r="HO458" s="159"/>
      <c r="HP458" s="159"/>
      <c r="HQ458" s="159"/>
      <c r="HR458" s="159"/>
      <c r="HS458" s="159"/>
      <c r="HT458" s="159"/>
      <c r="HU458" s="159"/>
      <c r="HV458" s="159"/>
      <c r="HW458" s="159"/>
      <c r="HX458" s="159"/>
      <c r="HY458" s="159"/>
      <c r="HZ458" s="159"/>
      <c r="IA458" s="159"/>
      <c r="IB458" s="159"/>
      <c r="IC458" s="159"/>
      <c r="ID458" s="159"/>
      <c r="IE458" s="159"/>
      <c r="IF458" s="159"/>
      <c r="IG458" s="159"/>
      <c r="IH458" s="602"/>
      <c r="II458" s="602"/>
      <c r="IJ458" s="602"/>
      <c r="IK458" s="602"/>
      <c r="IL458" s="602"/>
      <c r="IM458" s="602"/>
      <c r="IN458" s="602"/>
      <c r="IO458" s="602"/>
      <c r="IP458" s="602"/>
      <c r="IQ458" s="602"/>
      <c r="IR458" s="602"/>
      <c r="IS458" s="602"/>
      <c r="IT458" s="159"/>
      <c r="IU458" s="159"/>
      <c r="IV458" s="159"/>
    </row>
    <row r="459" spans="2:256" s="172" customFormat="1" ht="12.75"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HA459" s="159"/>
      <c r="HB459" s="159"/>
      <c r="HC459" s="159"/>
      <c r="HD459" s="159"/>
      <c r="HE459" s="159"/>
      <c r="HF459" s="159"/>
      <c r="HG459" s="159"/>
      <c r="HH459" s="159"/>
      <c r="HI459" s="159"/>
      <c r="HJ459" s="159"/>
      <c r="HK459" s="159"/>
      <c r="HL459" s="159"/>
      <c r="HM459" s="159"/>
      <c r="HN459" s="159"/>
      <c r="HO459" s="159"/>
      <c r="HP459" s="159"/>
      <c r="HQ459" s="159"/>
      <c r="HR459" s="159"/>
      <c r="HS459" s="159"/>
      <c r="HT459" s="159"/>
      <c r="HU459" s="159"/>
      <c r="HV459" s="159"/>
      <c r="HW459" s="159"/>
      <c r="HX459" s="159"/>
      <c r="HY459" s="159"/>
      <c r="HZ459" s="159"/>
      <c r="IA459" s="159"/>
      <c r="IB459" s="159"/>
      <c r="IC459" s="159"/>
      <c r="ID459" s="159"/>
      <c r="IE459" s="159"/>
      <c r="IF459" s="159"/>
      <c r="IG459" s="159"/>
      <c r="IH459" s="602"/>
      <c r="II459" s="602"/>
      <c r="IJ459" s="602"/>
      <c r="IK459" s="602"/>
      <c r="IL459" s="602"/>
      <c r="IM459" s="602"/>
      <c r="IN459" s="602"/>
      <c r="IO459" s="602"/>
      <c r="IP459" s="602"/>
      <c r="IQ459" s="602"/>
      <c r="IR459" s="602"/>
      <c r="IS459" s="602"/>
      <c r="IT459" s="159"/>
      <c r="IU459" s="159"/>
      <c r="IV459" s="159"/>
    </row>
    <row r="460" spans="2:256" s="172" customFormat="1" ht="12.75"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HA460" s="159"/>
      <c r="HB460" s="159"/>
      <c r="HC460" s="159"/>
      <c r="HD460" s="159"/>
      <c r="HE460" s="159"/>
      <c r="HF460" s="159"/>
      <c r="HG460" s="159"/>
      <c r="HH460" s="159"/>
      <c r="HI460" s="159"/>
      <c r="HJ460" s="159"/>
      <c r="HK460" s="159"/>
      <c r="HL460" s="159"/>
      <c r="HM460" s="159"/>
      <c r="HN460" s="159"/>
      <c r="HO460" s="159"/>
      <c r="HP460" s="159"/>
      <c r="HQ460" s="159"/>
      <c r="HR460" s="159"/>
      <c r="HS460" s="159"/>
      <c r="HT460" s="159"/>
      <c r="HU460" s="159"/>
      <c r="HV460" s="159"/>
      <c r="HW460" s="159"/>
      <c r="HX460" s="159"/>
      <c r="HY460" s="159"/>
      <c r="HZ460" s="159"/>
      <c r="IA460" s="159"/>
      <c r="IB460" s="159"/>
      <c r="IC460" s="159"/>
      <c r="ID460" s="159"/>
      <c r="IE460" s="159"/>
      <c r="IF460" s="159"/>
      <c r="IG460" s="159"/>
      <c r="IH460" s="602"/>
      <c r="II460" s="602"/>
      <c r="IJ460" s="602"/>
      <c r="IK460" s="602"/>
      <c r="IL460" s="602"/>
      <c r="IM460" s="602"/>
      <c r="IN460" s="602"/>
      <c r="IO460" s="602"/>
      <c r="IP460" s="602"/>
      <c r="IQ460" s="602"/>
      <c r="IR460" s="602"/>
      <c r="IS460" s="602"/>
      <c r="IT460" s="159"/>
      <c r="IU460" s="159"/>
      <c r="IV460" s="159"/>
    </row>
    <row r="461" spans="2:256" s="172" customFormat="1" ht="12.75"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HA461" s="159"/>
      <c r="HB461" s="159"/>
      <c r="HC461" s="159"/>
      <c r="HD461" s="159"/>
      <c r="HE461" s="159"/>
      <c r="HF461" s="159"/>
      <c r="HG461" s="159"/>
      <c r="HH461" s="159"/>
      <c r="HI461" s="159"/>
      <c r="HJ461" s="159"/>
      <c r="HK461" s="159"/>
      <c r="HL461" s="159"/>
      <c r="HM461" s="159"/>
      <c r="HN461" s="159"/>
      <c r="HO461" s="159"/>
      <c r="HP461" s="159"/>
      <c r="HQ461" s="159"/>
      <c r="HR461" s="159"/>
      <c r="HS461" s="159"/>
      <c r="HT461" s="159"/>
      <c r="HU461" s="159"/>
      <c r="HV461" s="159"/>
      <c r="HW461" s="159"/>
      <c r="HX461" s="159"/>
      <c r="HY461" s="159"/>
      <c r="HZ461" s="159"/>
      <c r="IA461" s="159"/>
      <c r="IB461" s="159"/>
      <c r="IC461" s="159"/>
      <c r="ID461" s="159"/>
      <c r="IE461" s="159"/>
      <c r="IF461" s="159"/>
      <c r="IG461" s="159"/>
      <c r="IH461" s="602"/>
      <c r="II461" s="602"/>
      <c r="IJ461" s="602"/>
      <c r="IK461" s="602"/>
      <c r="IL461" s="602"/>
      <c r="IM461" s="602"/>
      <c r="IN461" s="602"/>
      <c r="IO461" s="602"/>
      <c r="IP461" s="602"/>
      <c r="IQ461" s="602"/>
      <c r="IR461" s="602"/>
      <c r="IS461" s="602"/>
      <c r="IT461" s="159"/>
      <c r="IU461" s="159"/>
      <c r="IV461" s="159"/>
    </row>
    <row r="462" spans="2:256" s="172" customFormat="1" ht="12.75"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HA462" s="159"/>
      <c r="HB462" s="159"/>
      <c r="HC462" s="159"/>
      <c r="HD462" s="159"/>
      <c r="HE462" s="159"/>
      <c r="HF462" s="159"/>
      <c r="HG462" s="159"/>
      <c r="HH462" s="159"/>
      <c r="HI462" s="159"/>
      <c r="HJ462" s="159"/>
      <c r="HK462" s="159"/>
      <c r="HL462" s="159"/>
      <c r="HM462" s="159"/>
      <c r="HN462" s="159"/>
      <c r="HO462" s="159"/>
      <c r="HP462" s="159"/>
      <c r="HQ462" s="159"/>
      <c r="HR462" s="159"/>
      <c r="HS462" s="159"/>
      <c r="HT462" s="159"/>
      <c r="HU462" s="159"/>
      <c r="HV462" s="159"/>
      <c r="HW462" s="159"/>
      <c r="HX462" s="159"/>
      <c r="HY462" s="159"/>
      <c r="HZ462" s="159"/>
      <c r="IA462" s="159"/>
      <c r="IB462" s="159"/>
      <c r="IC462" s="159"/>
      <c r="ID462" s="159"/>
      <c r="IE462" s="159"/>
      <c r="IF462" s="159"/>
      <c r="IG462" s="159"/>
      <c r="IH462" s="602"/>
      <c r="II462" s="602"/>
      <c r="IJ462" s="602"/>
      <c r="IK462" s="602"/>
      <c r="IL462" s="602"/>
      <c r="IM462" s="602"/>
      <c r="IN462" s="602"/>
      <c r="IO462" s="602"/>
      <c r="IP462" s="602"/>
      <c r="IQ462" s="602"/>
      <c r="IR462" s="602"/>
      <c r="IS462" s="602"/>
      <c r="IT462" s="159"/>
      <c r="IU462" s="159"/>
      <c r="IV462" s="159"/>
    </row>
    <row r="463" spans="2:256" s="172" customFormat="1" ht="12.75"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HA463" s="159"/>
      <c r="HB463" s="159"/>
      <c r="HC463" s="159"/>
      <c r="HD463" s="159"/>
      <c r="HE463" s="159"/>
      <c r="HF463" s="159"/>
      <c r="HG463" s="159"/>
      <c r="HH463" s="159"/>
      <c r="HI463" s="159"/>
      <c r="HJ463" s="159"/>
      <c r="HK463" s="159"/>
      <c r="HL463" s="159"/>
      <c r="HM463" s="159"/>
      <c r="HN463" s="159"/>
      <c r="HO463" s="159"/>
      <c r="HP463" s="159"/>
      <c r="HQ463" s="159"/>
      <c r="HR463" s="159"/>
      <c r="HS463" s="159"/>
      <c r="HT463" s="159"/>
      <c r="HU463" s="159"/>
      <c r="HV463" s="159"/>
      <c r="HW463" s="159"/>
      <c r="HX463" s="159"/>
      <c r="HY463" s="159"/>
      <c r="HZ463" s="159"/>
      <c r="IA463" s="159"/>
      <c r="IB463" s="159"/>
      <c r="IC463" s="159"/>
      <c r="ID463" s="159"/>
      <c r="IE463" s="159"/>
      <c r="IF463" s="159"/>
      <c r="IG463" s="159"/>
      <c r="IH463" s="602"/>
      <c r="II463" s="602"/>
      <c r="IJ463" s="602"/>
      <c r="IK463" s="602"/>
      <c r="IL463" s="602"/>
      <c r="IM463" s="602"/>
      <c r="IN463" s="602"/>
      <c r="IO463" s="602"/>
      <c r="IP463" s="602"/>
      <c r="IQ463" s="602"/>
      <c r="IR463" s="602"/>
      <c r="IS463" s="602"/>
      <c r="IT463" s="159"/>
      <c r="IU463" s="159"/>
      <c r="IV463" s="159"/>
    </row>
    <row r="464" spans="2:256" s="172" customFormat="1" ht="12.75"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HA464" s="159"/>
      <c r="HB464" s="159"/>
      <c r="HC464" s="159"/>
      <c r="HD464" s="159"/>
      <c r="HE464" s="159"/>
      <c r="HF464" s="159"/>
      <c r="HG464" s="159"/>
      <c r="HH464" s="159"/>
      <c r="HI464" s="159"/>
      <c r="HJ464" s="159"/>
      <c r="HK464" s="159"/>
      <c r="HL464" s="159"/>
      <c r="HM464" s="159"/>
      <c r="HN464" s="159"/>
      <c r="HO464" s="159"/>
      <c r="HP464" s="159"/>
      <c r="HQ464" s="159"/>
      <c r="HR464" s="159"/>
      <c r="HS464" s="159"/>
      <c r="HT464" s="159"/>
      <c r="HU464" s="159"/>
      <c r="HV464" s="159"/>
      <c r="HW464" s="159"/>
      <c r="HX464" s="159"/>
      <c r="HY464" s="159"/>
      <c r="HZ464" s="159"/>
      <c r="IA464" s="159"/>
      <c r="IB464" s="159"/>
      <c r="IC464" s="159"/>
      <c r="ID464" s="159"/>
      <c r="IE464" s="159"/>
      <c r="IF464" s="159"/>
      <c r="IG464" s="159"/>
      <c r="IH464" s="602"/>
      <c r="II464" s="602"/>
      <c r="IJ464" s="602"/>
      <c r="IK464" s="602"/>
      <c r="IL464" s="602"/>
      <c r="IM464" s="602"/>
      <c r="IN464" s="602"/>
      <c r="IO464" s="602"/>
      <c r="IP464" s="602"/>
      <c r="IQ464" s="602"/>
      <c r="IR464" s="602"/>
      <c r="IS464" s="602"/>
      <c r="IT464" s="159"/>
      <c r="IU464" s="159"/>
      <c r="IV464" s="159"/>
    </row>
    <row r="465" spans="2:256" s="172" customFormat="1" ht="12.75"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HA465" s="159"/>
      <c r="HB465" s="159"/>
      <c r="HC465" s="159"/>
      <c r="HD465" s="159"/>
      <c r="HE465" s="159"/>
      <c r="HF465" s="159"/>
      <c r="HG465" s="159"/>
      <c r="HH465" s="159"/>
      <c r="HI465" s="159"/>
      <c r="HJ465" s="159"/>
      <c r="HK465" s="159"/>
      <c r="HL465" s="159"/>
      <c r="HM465" s="159"/>
      <c r="HN465" s="159"/>
      <c r="HO465" s="159"/>
      <c r="HP465" s="159"/>
      <c r="HQ465" s="159"/>
      <c r="HR465" s="159"/>
      <c r="HS465" s="159"/>
      <c r="HT465" s="159"/>
      <c r="HU465" s="159"/>
      <c r="HV465" s="159"/>
      <c r="HW465" s="159"/>
      <c r="HX465" s="159"/>
      <c r="HY465" s="159"/>
      <c r="HZ465" s="159"/>
      <c r="IA465" s="159"/>
      <c r="IB465" s="159"/>
      <c r="IC465" s="159"/>
      <c r="ID465" s="159"/>
      <c r="IE465" s="159"/>
      <c r="IF465" s="159"/>
      <c r="IG465" s="159"/>
      <c r="IH465" s="602"/>
      <c r="II465" s="602"/>
      <c r="IJ465" s="602"/>
      <c r="IK465" s="602"/>
      <c r="IL465" s="602"/>
      <c r="IM465" s="602"/>
      <c r="IN465" s="602"/>
      <c r="IO465" s="602"/>
      <c r="IP465" s="602"/>
      <c r="IQ465" s="602"/>
      <c r="IR465" s="602"/>
      <c r="IS465" s="602"/>
      <c r="IT465" s="159"/>
      <c r="IU465" s="159"/>
      <c r="IV465" s="159"/>
    </row>
    <row r="466" spans="2:256" s="172" customFormat="1" ht="12.75"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HA466" s="159"/>
      <c r="HB466" s="159"/>
      <c r="HC466" s="159"/>
      <c r="HD466" s="159"/>
      <c r="HE466" s="159"/>
      <c r="HF466" s="159"/>
      <c r="HG466" s="159"/>
      <c r="HH466" s="159"/>
      <c r="HI466" s="159"/>
      <c r="HJ466" s="159"/>
      <c r="HK466" s="159"/>
      <c r="HL466" s="159"/>
      <c r="HM466" s="159"/>
      <c r="HN466" s="159"/>
      <c r="HO466" s="159"/>
      <c r="HP466" s="159"/>
      <c r="HQ466" s="159"/>
      <c r="HR466" s="159"/>
      <c r="HS466" s="159"/>
      <c r="HT466" s="159"/>
      <c r="HU466" s="159"/>
      <c r="HV466" s="159"/>
      <c r="HW466" s="159"/>
      <c r="HX466" s="159"/>
      <c r="HY466" s="159"/>
      <c r="HZ466" s="159"/>
      <c r="IA466" s="159"/>
      <c r="IB466" s="159"/>
      <c r="IC466" s="159"/>
      <c r="ID466" s="159"/>
      <c r="IE466" s="159"/>
      <c r="IF466" s="159"/>
      <c r="IG466" s="159"/>
      <c r="IH466" s="602"/>
      <c r="II466" s="602"/>
      <c r="IJ466" s="602"/>
      <c r="IK466" s="602"/>
      <c r="IL466" s="602"/>
      <c r="IM466" s="602"/>
      <c r="IN466" s="602"/>
      <c r="IO466" s="602"/>
      <c r="IP466" s="602"/>
      <c r="IQ466" s="602"/>
      <c r="IR466" s="602"/>
      <c r="IS466" s="602"/>
      <c r="IT466" s="159"/>
      <c r="IU466" s="159"/>
      <c r="IV466" s="159"/>
    </row>
    <row r="467" spans="2:256" s="172" customFormat="1" ht="12.75"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HA467" s="159"/>
      <c r="HB467" s="159"/>
      <c r="HC467" s="159"/>
      <c r="HD467" s="159"/>
      <c r="HE467" s="159"/>
      <c r="HF467" s="159"/>
      <c r="HG467" s="159"/>
      <c r="HH467" s="159"/>
      <c r="HI467" s="159"/>
      <c r="HJ467" s="159"/>
      <c r="HK467" s="159"/>
      <c r="HL467" s="159"/>
      <c r="HM467" s="159"/>
      <c r="HN467" s="159"/>
      <c r="HO467" s="159"/>
      <c r="HP467" s="159"/>
      <c r="HQ467" s="159"/>
      <c r="HR467" s="159"/>
      <c r="HS467" s="159"/>
      <c r="HT467" s="159"/>
      <c r="HU467" s="159"/>
      <c r="HV467" s="159"/>
      <c r="HW467" s="159"/>
      <c r="HX467" s="159"/>
      <c r="HY467" s="159"/>
      <c r="HZ467" s="159"/>
      <c r="IA467" s="159"/>
      <c r="IB467" s="159"/>
      <c r="IC467" s="159"/>
      <c r="ID467" s="159"/>
      <c r="IE467" s="159"/>
      <c r="IF467" s="159"/>
      <c r="IG467" s="159"/>
      <c r="IH467" s="602"/>
      <c r="II467" s="602"/>
      <c r="IJ467" s="602"/>
      <c r="IK467" s="602"/>
      <c r="IL467" s="602"/>
      <c r="IM467" s="602"/>
      <c r="IN467" s="602"/>
      <c r="IO467" s="602"/>
      <c r="IP467" s="602"/>
      <c r="IQ467" s="602"/>
      <c r="IR467" s="602"/>
      <c r="IS467" s="602"/>
      <c r="IT467" s="159"/>
      <c r="IU467" s="159"/>
      <c r="IV467" s="159"/>
    </row>
    <row r="468" spans="2:256" s="172" customFormat="1" ht="12.75"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HA468" s="159"/>
      <c r="HB468" s="159"/>
      <c r="HC468" s="159"/>
      <c r="HD468" s="159"/>
      <c r="HE468" s="159"/>
      <c r="HF468" s="159"/>
      <c r="HG468" s="159"/>
      <c r="HH468" s="159"/>
      <c r="HI468" s="159"/>
      <c r="HJ468" s="159"/>
      <c r="HK468" s="159"/>
      <c r="HL468" s="159"/>
      <c r="HM468" s="159"/>
      <c r="HN468" s="159"/>
      <c r="HO468" s="159"/>
      <c r="HP468" s="159"/>
      <c r="HQ468" s="159"/>
      <c r="HR468" s="159"/>
      <c r="HS468" s="159"/>
      <c r="HT468" s="159"/>
      <c r="HU468" s="159"/>
      <c r="HV468" s="159"/>
      <c r="HW468" s="159"/>
      <c r="HX468" s="159"/>
      <c r="HY468" s="159"/>
      <c r="HZ468" s="159"/>
      <c r="IA468" s="159"/>
      <c r="IB468" s="159"/>
      <c r="IC468" s="159"/>
      <c r="ID468" s="159"/>
      <c r="IE468" s="159"/>
      <c r="IF468" s="159"/>
      <c r="IG468" s="159"/>
      <c r="IH468" s="602"/>
      <c r="II468" s="602"/>
      <c r="IJ468" s="602"/>
      <c r="IK468" s="602"/>
      <c r="IL468" s="602"/>
      <c r="IM468" s="602"/>
      <c r="IN468" s="602"/>
      <c r="IO468" s="602"/>
      <c r="IP468" s="602"/>
      <c r="IQ468" s="602"/>
      <c r="IR468" s="602"/>
      <c r="IS468" s="602"/>
      <c r="IT468" s="159"/>
      <c r="IU468" s="159"/>
      <c r="IV468" s="159"/>
    </row>
    <row r="469" spans="2:256" s="172" customFormat="1" ht="12.75"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HA469" s="159"/>
      <c r="HB469" s="159"/>
      <c r="HC469" s="159"/>
      <c r="HD469" s="159"/>
      <c r="HE469" s="159"/>
      <c r="HF469" s="159"/>
      <c r="HG469" s="159"/>
      <c r="HH469" s="159"/>
      <c r="HI469" s="159"/>
      <c r="HJ469" s="159"/>
      <c r="HK469" s="159"/>
      <c r="HL469" s="159"/>
      <c r="HM469" s="159"/>
      <c r="HN469" s="159"/>
      <c r="HO469" s="159"/>
      <c r="HP469" s="159"/>
      <c r="HQ469" s="159"/>
      <c r="HR469" s="159"/>
      <c r="HS469" s="159"/>
      <c r="HT469" s="159"/>
      <c r="HU469" s="159"/>
      <c r="HV469" s="159"/>
      <c r="HW469" s="159"/>
      <c r="HX469" s="159"/>
      <c r="HY469" s="159"/>
      <c r="HZ469" s="159"/>
      <c r="IA469" s="159"/>
      <c r="IB469" s="159"/>
      <c r="IC469" s="159"/>
      <c r="ID469" s="159"/>
      <c r="IE469" s="159"/>
      <c r="IF469" s="159"/>
      <c r="IG469" s="159"/>
      <c r="IH469" s="602"/>
      <c r="II469" s="602"/>
      <c r="IJ469" s="602"/>
      <c r="IK469" s="602"/>
      <c r="IL469" s="602"/>
      <c r="IM469" s="602"/>
      <c r="IN469" s="602"/>
      <c r="IO469" s="602"/>
      <c r="IP469" s="602"/>
      <c r="IQ469" s="602"/>
      <c r="IR469" s="602"/>
      <c r="IS469" s="602"/>
      <c r="IT469" s="159"/>
      <c r="IU469" s="159"/>
      <c r="IV469" s="159"/>
    </row>
    <row r="470" spans="2:256" s="172" customFormat="1" ht="12.75"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HA470" s="159"/>
      <c r="HB470" s="159"/>
      <c r="HC470" s="159"/>
      <c r="HD470" s="159"/>
      <c r="HE470" s="159"/>
      <c r="HF470" s="159"/>
      <c r="HG470" s="159"/>
      <c r="HH470" s="159"/>
      <c r="HI470" s="159"/>
      <c r="HJ470" s="159"/>
      <c r="HK470" s="159"/>
      <c r="HL470" s="159"/>
      <c r="HM470" s="159"/>
      <c r="HN470" s="159"/>
      <c r="HO470" s="159"/>
      <c r="HP470" s="159"/>
      <c r="HQ470" s="159"/>
      <c r="HR470" s="159"/>
      <c r="HS470" s="159"/>
      <c r="HT470" s="159"/>
      <c r="HU470" s="159"/>
      <c r="HV470" s="159"/>
      <c r="HW470" s="159"/>
      <c r="HX470" s="159"/>
      <c r="HY470" s="159"/>
      <c r="HZ470" s="159"/>
      <c r="IA470" s="159"/>
      <c r="IB470" s="159"/>
      <c r="IC470" s="159"/>
      <c r="ID470" s="159"/>
      <c r="IE470" s="159"/>
      <c r="IF470" s="159"/>
      <c r="IG470" s="159"/>
      <c r="IH470" s="602"/>
      <c r="II470" s="602"/>
      <c r="IJ470" s="602"/>
      <c r="IK470" s="602"/>
      <c r="IL470" s="602"/>
      <c r="IM470" s="602"/>
      <c r="IN470" s="602"/>
      <c r="IO470" s="602"/>
      <c r="IP470" s="602"/>
      <c r="IQ470" s="602"/>
      <c r="IR470" s="602"/>
      <c r="IS470" s="602"/>
      <c r="IT470" s="159"/>
      <c r="IU470" s="159"/>
      <c r="IV470" s="159"/>
    </row>
    <row r="471" spans="2:256" s="172" customFormat="1" ht="12.75">
      <c r="B471" s="178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HA471" s="159"/>
      <c r="HB471" s="159"/>
      <c r="HC471" s="159"/>
      <c r="HD471" s="159"/>
      <c r="HE471" s="159"/>
      <c r="HF471" s="159"/>
      <c r="HG471" s="159"/>
      <c r="HH471" s="159"/>
      <c r="HI471" s="159"/>
      <c r="HJ471" s="159"/>
      <c r="HK471" s="159"/>
      <c r="HL471" s="159"/>
      <c r="HM471" s="159"/>
      <c r="HN471" s="159"/>
      <c r="HO471" s="159"/>
      <c r="HP471" s="159"/>
      <c r="HQ471" s="159"/>
      <c r="HR471" s="159"/>
      <c r="HS471" s="159"/>
      <c r="HT471" s="159"/>
      <c r="HU471" s="159"/>
      <c r="HV471" s="159"/>
      <c r="HW471" s="159"/>
      <c r="HX471" s="159"/>
      <c r="HY471" s="159"/>
      <c r="HZ471" s="159"/>
      <c r="IA471" s="159"/>
      <c r="IB471" s="159"/>
      <c r="IC471" s="159"/>
      <c r="ID471" s="159"/>
      <c r="IE471" s="159"/>
      <c r="IF471" s="159"/>
      <c r="IG471" s="159"/>
      <c r="IH471" s="602"/>
      <c r="II471" s="602"/>
      <c r="IJ471" s="602"/>
      <c r="IK471" s="602"/>
      <c r="IL471" s="602"/>
      <c r="IM471" s="602"/>
      <c r="IN471" s="602"/>
      <c r="IO471" s="602"/>
      <c r="IP471" s="602"/>
      <c r="IQ471" s="602"/>
      <c r="IR471" s="602"/>
      <c r="IS471" s="602"/>
      <c r="IT471" s="159"/>
      <c r="IU471" s="159"/>
      <c r="IV471" s="159"/>
    </row>
    <row r="472" spans="2:256" s="172" customFormat="1" ht="12.75">
      <c r="B472" s="178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HA472" s="159"/>
      <c r="HB472" s="159"/>
      <c r="HC472" s="159"/>
      <c r="HD472" s="159"/>
      <c r="HE472" s="159"/>
      <c r="HF472" s="159"/>
      <c r="HG472" s="159"/>
      <c r="HH472" s="159"/>
      <c r="HI472" s="159"/>
      <c r="HJ472" s="159"/>
      <c r="HK472" s="159"/>
      <c r="HL472" s="159"/>
      <c r="HM472" s="159"/>
      <c r="HN472" s="159"/>
      <c r="HO472" s="159"/>
      <c r="HP472" s="159"/>
      <c r="HQ472" s="159"/>
      <c r="HR472" s="159"/>
      <c r="HS472" s="159"/>
      <c r="HT472" s="159"/>
      <c r="HU472" s="159"/>
      <c r="HV472" s="159"/>
      <c r="HW472" s="159"/>
      <c r="HX472" s="159"/>
      <c r="HY472" s="159"/>
      <c r="HZ472" s="159"/>
      <c r="IA472" s="159"/>
      <c r="IB472" s="159"/>
      <c r="IC472" s="159"/>
      <c r="ID472" s="159"/>
      <c r="IE472" s="159"/>
      <c r="IF472" s="159"/>
      <c r="IG472" s="159"/>
      <c r="IH472" s="602"/>
      <c r="II472" s="602"/>
      <c r="IJ472" s="602"/>
      <c r="IK472" s="602"/>
      <c r="IL472" s="602"/>
      <c r="IM472" s="602"/>
      <c r="IN472" s="602"/>
      <c r="IO472" s="602"/>
      <c r="IP472" s="602"/>
      <c r="IQ472" s="602"/>
      <c r="IR472" s="602"/>
      <c r="IS472" s="602"/>
      <c r="IT472" s="159"/>
      <c r="IU472" s="159"/>
      <c r="IV472" s="159"/>
    </row>
    <row r="473" spans="2:256" s="172" customFormat="1" ht="12.75"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HA473" s="159"/>
      <c r="HB473" s="159"/>
      <c r="HC473" s="159"/>
      <c r="HD473" s="159"/>
      <c r="HE473" s="159"/>
      <c r="HF473" s="159"/>
      <c r="HG473" s="159"/>
      <c r="HH473" s="159"/>
      <c r="HI473" s="159"/>
      <c r="HJ473" s="159"/>
      <c r="HK473" s="159"/>
      <c r="HL473" s="159"/>
      <c r="HM473" s="159"/>
      <c r="HN473" s="159"/>
      <c r="HO473" s="159"/>
      <c r="HP473" s="159"/>
      <c r="HQ473" s="159"/>
      <c r="HR473" s="159"/>
      <c r="HS473" s="159"/>
      <c r="HT473" s="159"/>
      <c r="HU473" s="159"/>
      <c r="HV473" s="159"/>
      <c r="HW473" s="159"/>
      <c r="HX473" s="159"/>
      <c r="HY473" s="159"/>
      <c r="HZ473" s="159"/>
      <c r="IA473" s="159"/>
      <c r="IB473" s="159"/>
      <c r="IC473" s="159"/>
      <c r="ID473" s="159"/>
      <c r="IE473" s="159"/>
      <c r="IF473" s="159"/>
      <c r="IG473" s="159"/>
      <c r="IH473" s="602"/>
      <c r="II473" s="602"/>
      <c r="IJ473" s="602"/>
      <c r="IK473" s="602"/>
      <c r="IL473" s="602"/>
      <c r="IM473" s="602"/>
      <c r="IN473" s="602"/>
      <c r="IO473" s="602"/>
      <c r="IP473" s="602"/>
      <c r="IQ473" s="602"/>
      <c r="IR473" s="602"/>
      <c r="IS473" s="602"/>
      <c r="IT473" s="159"/>
      <c r="IU473" s="159"/>
      <c r="IV473" s="159"/>
    </row>
    <row r="474" spans="2:256" s="172" customFormat="1" ht="12.75"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HA474" s="159"/>
      <c r="HB474" s="159"/>
      <c r="HC474" s="159"/>
      <c r="HD474" s="159"/>
      <c r="HE474" s="159"/>
      <c r="HF474" s="159"/>
      <c r="HG474" s="159"/>
      <c r="HH474" s="159"/>
      <c r="HI474" s="159"/>
      <c r="HJ474" s="159"/>
      <c r="HK474" s="159"/>
      <c r="HL474" s="159"/>
      <c r="HM474" s="159"/>
      <c r="HN474" s="159"/>
      <c r="HO474" s="159"/>
      <c r="HP474" s="159"/>
      <c r="HQ474" s="159"/>
      <c r="HR474" s="159"/>
      <c r="HS474" s="159"/>
      <c r="HT474" s="159"/>
      <c r="HU474" s="159"/>
      <c r="HV474" s="159"/>
      <c r="HW474" s="159"/>
      <c r="HX474" s="159"/>
      <c r="HY474" s="159"/>
      <c r="HZ474" s="159"/>
      <c r="IA474" s="159"/>
      <c r="IB474" s="159"/>
      <c r="IC474" s="159"/>
      <c r="ID474" s="159"/>
      <c r="IE474" s="159"/>
      <c r="IF474" s="159"/>
      <c r="IG474" s="159"/>
      <c r="IH474" s="602"/>
      <c r="II474" s="602"/>
      <c r="IJ474" s="602"/>
      <c r="IK474" s="602"/>
      <c r="IL474" s="602"/>
      <c r="IM474" s="602"/>
      <c r="IN474" s="602"/>
      <c r="IO474" s="602"/>
      <c r="IP474" s="602"/>
      <c r="IQ474" s="602"/>
      <c r="IR474" s="602"/>
      <c r="IS474" s="602"/>
      <c r="IT474" s="159"/>
      <c r="IU474" s="159"/>
      <c r="IV474" s="159"/>
    </row>
    <row r="475" spans="2:256" s="172" customFormat="1" ht="12.75"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HA475" s="159"/>
      <c r="HB475" s="159"/>
      <c r="HC475" s="159"/>
      <c r="HD475" s="159"/>
      <c r="HE475" s="159"/>
      <c r="HF475" s="159"/>
      <c r="HG475" s="159"/>
      <c r="HH475" s="159"/>
      <c r="HI475" s="159"/>
      <c r="HJ475" s="159"/>
      <c r="HK475" s="159"/>
      <c r="HL475" s="159"/>
      <c r="HM475" s="159"/>
      <c r="HN475" s="159"/>
      <c r="HO475" s="159"/>
      <c r="HP475" s="159"/>
      <c r="HQ475" s="159"/>
      <c r="HR475" s="159"/>
      <c r="HS475" s="159"/>
      <c r="HT475" s="159"/>
      <c r="HU475" s="159"/>
      <c r="HV475" s="159"/>
      <c r="HW475" s="159"/>
      <c r="HX475" s="159"/>
      <c r="HY475" s="159"/>
      <c r="HZ475" s="159"/>
      <c r="IA475" s="159"/>
      <c r="IB475" s="159"/>
      <c r="IC475" s="159"/>
      <c r="ID475" s="159"/>
      <c r="IE475" s="159"/>
      <c r="IF475" s="159"/>
      <c r="IG475" s="159"/>
      <c r="IH475" s="602"/>
      <c r="II475" s="602"/>
      <c r="IJ475" s="602"/>
      <c r="IK475" s="602"/>
      <c r="IL475" s="602"/>
      <c r="IM475" s="602"/>
      <c r="IN475" s="602"/>
      <c r="IO475" s="602"/>
      <c r="IP475" s="602"/>
      <c r="IQ475" s="602"/>
      <c r="IR475" s="602"/>
      <c r="IS475" s="602"/>
      <c r="IT475" s="159"/>
      <c r="IU475" s="159"/>
      <c r="IV475" s="159"/>
    </row>
    <row r="476" spans="2:256" s="172" customFormat="1" ht="12.75">
      <c r="B476" s="178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HA476" s="159"/>
      <c r="HB476" s="159"/>
      <c r="HC476" s="159"/>
      <c r="HD476" s="159"/>
      <c r="HE476" s="159"/>
      <c r="HF476" s="159"/>
      <c r="HG476" s="159"/>
      <c r="HH476" s="159"/>
      <c r="HI476" s="159"/>
      <c r="HJ476" s="159"/>
      <c r="HK476" s="159"/>
      <c r="HL476" s="159"/>
      <c r="HM476" s="159"/>
      <c r="HN476" s="159"/>
      <c r="HO476" s="159"/>
      <c r="HP476" s="159"/>
      <c r="HQ476" s="159"/>
      <c r="HR476" s="159"/>
      <c r="HS476" s="159"/>
      <c r="HT476" s="159"/>
      <c r="HU476" s="159"/>
      <c r="HV476" s="159"/>
      <c r="HW476" s="159"/>
      <c r="HX476" s="159"/>
      <c r="HY476" s="159"/>
      <c r="HZ476" s="159"/>
      <c r="IA476" s="159"/>
      <c r="IB476" s="159"/>
      <c r="IC476" s="159"/>
      <c r="ID476" s="159"/>
      <c r="IE476" s="159"/>
      <c r="IF476" s="159"/>
      <c r="IG476" s="159"/>
      <c r="IH476" s="602"/>
      <c r="II476" s="602"/>
      <c r="IJ476" s="602"/>
      <c r="IK476" s="602"/>
      <c r="IL476" s="602"/>
      <c r="IM476" s="602"/>
      <c r="IN476" s="602"/>
      <c r="IO476" s="602"/>
      <c r="IP476" s="602"/>
      <c r="IQ476" s="602"/>
      <c r="IR476" s="602"/>
      <c r="IS476" s="602"/>
      <c r="IT476" s="159"/>
      <c r="IU476" s="159"/>
      <c r="IV476" s="159"/>
    </row>
    <row r="477" spans="2:256" s="172" customFormat="1" ht="12.75"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HA477" s="159"/>
      <c r="HB477" s="159"/>
      <c r="HC477" s="159"/>
      <c r="HD477" s="159"/>
      <c r="HE477" s="159"/>
      <c r="HF477" s="159"/>
      <c r="HG477" s="159"/>
      <c r="HH477" s="159"/>
      <c r="HI477" s="159"/>
      <c r="HJ477" s="159"/>
      <c r="HK477" s="159"/>
      <c r="HL477" s="159"/>
      <c r="HM477" s="159"/>
      <c r="HN477" s="159"/>
      <c r="HO477" s="159"/>
      <c r="HP477" s="159"/>
      <c r="HQ477" s="159"/>
      <c r="HR477" s="159"/>
      <c r="HS477" s="159"/>
      <c r="HT477" s="159"/>
      <c r="HU477" s="159"/>
      <c r="HV477" s="159"/>
      <c r="HW477" s="159"/>
      <c r="HX477" s="159"/>
      <c r="HY477" s="159"/>
      <c r="HZ477" s="159"/>
      <c r="IA477" s="159"/>
      <c r="IB477" s="159"/>
      <c r="IC477" s="159"/>
      <c r="ID477" s="159"/>
      <c r="IE477" s="159"/>
      <c r="IF477" s="159"/>
      <c r="IG477" s="159"/>
      <c r="IH477" s="602"/>
      <c r="II477" s="602"/>
      <c r="IJ477" s="602"/>
      <c r="IK477" s="602"/>
      <c r="IL477" s="602"/>
      <c r="IM477" s="602"/>
      <c r="IN477" s="602"/>
      <c r="IO477" s="602"/>
      <c r="IP477" s="602"/>
      <c r="IQ477" s="602"/>
      <c r="IR477" s="602"/>
      <c r="IS477" s="602"/>
      <c r="IT477" s="159"/>
      <c r="IU477" s="159"/>
      <c r="IV477" s="159"/>
    </row>
    <row r="478" spans="2:256" s="172" customFormat="1" ht="12.75"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HA478" s="159"/>
      <c r="HB478" s="159"/>
      <c r="HC478" s="159"/>
      <c r="HD478" s="159"/>
      <c r="HE478" s="159"/>
      <c r="HF478" s="159"/>
      <c r="HG478" s="159"/>
      <c r="HH478" s="159"/>
      <c r="HI478" s="159"/>
      <c r="HJ478" s="159"/>
      <c r="HK478" s="159"/>
      <c r="HL478" s="159"/>
      <c r="HM478" s="159"/>
      <c r="HN478" s="159"/>
      <c r="HO478" s="159"/>
      <c r="HP478" s="159"/>
      <c r="HQ478" s="159"/>
      <c r="HR478" s="159"/>
      <c r="HS478" s="159"/>
      <c r="HT478" s="159"/>
      <c r="HU478" s="159"/>
      <c r="HV478" s="159"/>
      <c r="HW478" s="159"/>
      <c r="HX478" s="159"/>
      <c r="HY478" s="159"/>
      <c r="HZ478" s="159"/>
      <c r="IA478" s="159"/>
      <c r="IB478" s="159"/>
      <c r="IC478" s="159"/>
      <c r="ID478" s="159"/>
      <c r="IE478" s="159"/>
      <c r="IF478" s="159"/>
      <c r="IG478" s="159"/>
      <c r="IH478" s="602"/>
      <c r="II478" s="602"/>
      <c r="IJ478" s="602"/>
      <c r="IK478" s="602"/>
      <c r="IL478" s="602"/>
      <c r="IM478" s="602"/>
      <c r="IN478" s="602"/>
      <c r="IO478" s="602"/>
      <c r="IP478" s="602"/>
      <c r="IQ478" s="602"/>
      <c r="IR478" s="602"/>
      <c r="IS478" s="602"/>
      <c r="IT478" s="159"/>
      <c r="IU478" s="159"/>
      <c r="IV478" s="159"/>
    </row>
    <row r="479" spans="2:256" s="172" customFormat="1" ht="12.75"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HA479" s="159"/>
      <c r="HB479" s="159"/>
      <c r="HC479" s="159"/>
      <c r="HD479" s="159"/>
      <c r="HE479" s="159"/>
      <c r="HF479" s="159"/>
      <c r="HG479" s="159"/>
      <c r="HH479" s="159"/>
      <c r="HI479" s="159"/>
      <c r="HJ479" s="159"/>
      <c r="HK479" s="159"/>
      <c r="HL479" s="159"/>
      <c r="HM479" s="159"/>
      <c r="HN479" s="159"/>
      <c r="HO479" s="159"/>
      <c r="HP479" s="159"/>
      <c r="HQ479" s="159"/>
      <c r="HR479" s="159"/>
      <c r="HS479" s="159"/>
      <c r="HT479" s="159"/>
      <c r="HU479" s="159"/>
      <c r="HV479" s="159"/>
      <c r="HW479" s="159"/>
      <c r="HX479" s="159"/>
      <c r="HY479" s="159"/>
      <c r="HZ479" s="159"/>
      <c r="IA479" s="159"/>
      <c r="IB479" s="159"/>
      <c r="IC479" s="159"/>
      <c r="ID479" s="159"/>
      <c r="IE479" s="159"/>
      <c r="IF479" s="159"/>
      <c r="IG479" s="159"/>
      <c r="IH479" s="602"/>
      <c r="II479" s="602"/>
      <c r="IJ479" s="602"/>
      <c r="IK479" s="602"/>
      <c r="IL479" s="602"/>
      <c r="IM479" s="602"/>
      <c r="IN479" s="602"/>
      <c r="IO479" s="602"/>
      <c r="IP479" s="602"/>
      <c r="IQ479" s="602"/>
      <c r="IR479" s="602"/>
      <c r="IS479" s="602"/>
      <c r="IT479" s="159"/>
      <c r="IU479" s="159"/>
      <c r="IV479" s="159"/>
    </row>
    <row r="480" spans="2:256" s="172" customFormat="1" ht="12.75"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HA480" s="159"/>
      <c r="HB480" s="159"/>
      <c r="HC480" s="159"/>
      <c r="HD480" s="159"/>
      <c r="HE480" s="159"/>
      <c r="HF480" s="159"/>
      <c r="HG480" s="159"/>
      <c r="HH480" s="159"/>
      <c r="HI480" s="159"/>
      <c r="HJ480" s="159"/>
      <c r="HK480" s="159"/>
      <c r="HL480" s="159"/>
      <c r="HM480" s="159"/>
      <c r="HN480" s="159"/>
      <c r="HO480" s="159"/>
      <c r="HP480" s="159"/>
      <c r="HQ480" s="159"/>
      <c r="HR480" s="159"/>
      <c r="HS480" s="159"/>
      <c r="HT480" s="159"/>
      <c r="HU480" s="159"/>
      <c r="HV480" s="159"/>
      <c r="HW480" s="159"/>
      <c r="HX480" s="159"/>
      <c r="HY480" s="159"/>
      <c r="HZ480" s="159"/>
      <c r="IA480" s="159"/>
      <c r="IB480" s="159"/>
      <c r="IC480" s="159"/>
      <c r="ID480" s="159"/>
      <c r="IE480" s="159"/>
      <c r="IF480" s="159"/>
      <c r="IG480" s="159"/>
      <c r="IH480" s="602"/>
      <c r="II480" s="602"/>
      <c r="IJ480" s="602"/>
      <c r="IK480" s="602"/>
      <c r="IL480" s="602"/>
      <c r="IM480" s="602"/>
      <c r="IN480" s="602"/>
      <c r="IO480" s="602"/>
      <c r="IP480" s="602"/>
      <c r="IQ480" s="602"/>
      <c r="IR480" s="602"/>
      <c r="IS480" s="602"/>
      <c r="IT480" s="159"/>
      <c r="IU480" s="159"/>
      <c r="IV480" s="159"/>
    </row>
    <row r="481" spans="2:256" s="172" customFormat="1" ht="12.75"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HA481" s="159"/>
      <c r="HB481" s="159"/>
      <c r="HC481" s="159"/>
      <c r="HD481" s="159"/>
      <c r="HE481" s="159"/>
      <c r="HF481" s="159"/>
      <c r="HG481" s="159"/>
      <c r="HH481" s="159"/>
      <c r="HI481" s="159"/>
      <c r="HJ481" s="159"/>
      <c r="HK481" s="159"/>
      <c r="HL481" s="159"/>
      <c r="HM481" s="159"/>
      <c r="HN481" s="159"/>
      <c r="HO481" s="159"/>
      <c r="HP481" s="159"/>
      <c r="HQ481" s="159"/>
      <c r="HR481" s="159"/>
      <c r="HS481" s="159"/>
      <c r="HT481" s="159"/>
      <c r="HU481" s="159"/>
      <c r="HV481" s="159"/>
      <c r="HW481" s="159"/>
      <c r="HX481" s="159"/>
      <c r="HY481" s="159"/>
      <c r="HZ481" s="159"/>
      <c r="IA481" s="159"/>
      <c r="IB481" s="159"/>
      <c r="IC481" s="159"/>
      <c r="ID481" s="159"/>
      <c r="IE481" s="159"/>
      <c r="IF481" s="159"/>
      <c r="IG481" s="159"/>
      <c r="IH481" s="602"/>
      <c r="II481" s="602"/>
      <c r="IJ481" s="602"/>
      <c r="IK481" s="602"/>
      <c r="IL481" s="602"/>
      <c r="IM481" s="602"/>
      <c r="IN481" s="602"/>
      <c r="IO481" s="602"/>
      <c r="IP481" s="602"/>
      <c r="IQ481" s="602"/>
      <c r="IR481" s="602"/>
      <c r="IS481" s="602"/>
      <c r="IT481" s="159"/>
      <c r="IU481" s="159"/>
      <c r="IV481" s="159"/>
    </row>
    <row r="482" spans="2:256" s="172" customFormat="1" ht="12.75"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HA482" s="159"/>
      <c r="HB482" s="159"/>
      <c r="HC482" s="159"/>
      <c r="HD482" s="159"/>
      <c r="HE482" s="159"/>
      <c r="HF482" s="159"/>
      <c r="HG482" s="159"/>
      <c r="HH482" s="159"/>
      <c r="HI482" s="159"/>
      <c r="HJ482" s="159"/>
      <c r="HK482" s="159"/>
      <c r="HL482" s="159"/>
      <c r="HM482" s="159"/>
      <c r="HN482" s="159"/>
      <c r="HO482" s="159"/>
      <c r="HP482" s="159"/>
      <c r="HQ482" s="159"/>
      <c r="HR482" s="159"/>
      <c r="HS482" s="159"/>
      <c r="HT482" s="159"/>
      <c r="HU482" s="159"/>
      <c r="HV482" s="159"/>
      <c r="HW482" s="159"/>
      <c r="HX482" s="159"/>
      <c r="HY482" s="159"/>
      <c r="HZ482" s="159"/>
      <c r="IA482" s="159"/>
      <c r="IB482" s="159"/>
      <c r="IC482" s="159"/>
      <c r="ID482" s="159"/>
      <c r="IE482" s="159"/>
      <c r="IF482" s="159"/>
      <c r="IG482" s="159"/>
      <c r="IH482" s="602"/>
      <c r="II482" s="602"/>
      <c r="IJ482" s="602"/>
      <c r="IK482" s="602"/>
      <c r="IL482" s="602"/>
      <c r="IM482" s="602"/>
      <c r="IN482" s="602"/>
      <c r="IO482" s="602"/>
      <c r="IP482" s="602"/>
      <c r="IQ482" s="602"/>
      <c r="IR482" s="602"/>
      <c r="IS482" s="602"/>
      <c r="IT482" s="159"/>
      <c r="IU482" s="159"/>
      <c r="IV482" s="159"/>
    </row>
    <row r="483" spans="2:256" s="172" customFormat="1" ht="12.75"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HA483" s="159"/>
      <c r="HB483" s="159"/>
      <c r="HC483" s="159"/>
      <c r="HD483" s="159"/>
      <c r="HE483" s="159"/>
      <c r="HF483" s="159"/>
      <c r="HG483" s="159"/>
      <c r="HH483" s="159"/>
      <c r="HI483" s="159"/>
      <c r="HJ483" s="159"/>
      <c r="HK483" s="159"/>
      <c r="HL483" s="159"/>
      <c r="HM483" s="159"/>
      <c r="HN483" s="159"/>
      <c r="HO483" s="159"/>
      <c r="HP483" s="159"/>
      <c r="HQ483" s="159"/>
      <c r="HR483" s="159"/>
      <c r="HS483" s="159"/>
      <c r="HT483" s="159"/>
      <c r="HU483" s="159"/>
      <c r="HV483" s="159"/>
      <c r="HW483" s="159"/>
      <c r="HX483" s="159"/>
      <c r="HY483" s="159"/>
      <c r="HZ483" s="159"/>
      <c r="IA483" s="159"/>
      <c r="IB483" s="159"/>
      <c r="IC483" s="159"/>
      <c r="ID483" s="159"/>
      <c r="IE483" s="159"/>
      <c r="IF483" s="159"/>
      <c r="IG483" s="159"/>
      <c r="IH483" s="602"/>
      <c r="II483" s="602"/>
      <c r="IJ483" s="602"/>
      <c r="IK483" s="602"/>
      <c r="IL483" s="602"/>
      <c r="IM483" s="602"/>
      <c r="IN483" s="602"/>
      <c r="IO483" s="602"/>
      <c r="IP483" s="602"/>
      <c r="IQ483" s="602"/>
      <c r="IR483" s="602"/>
      <c r="IS483" s="602"/>
      <c r="IT483" s="159"/>
      <c r="IU483" s="159"/>
      <c r="IV483" s="159"/>
    </row>
    <row r="484" spans="2:256" s="172" customFormat="1" ht="12.75">
      <c r="B484" s="178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HA484" s="159"/>
      <c r="HB484" s="159"/>
      <c r="HC484" s="159"/>
      <c r="HD484" s="159"/>
      <c r="HE484" s="159"/>
      <c r="HF484" s="159"/>
      <c r="HG484" s="159"/>
      <c r="HH484" s="159"/>
      <c r="HI484" s="159"/>
      <c r="HJ484" s="159"/>
      <c r="HK484" s="159"/>
      <c r="HL484" s="159"/>
      <c r="HM484" s="159"/>
      <c r="HN484" s="159"/>
      <c r="HO484" s="159"/>
      <c r="HP484" s="159"/>
      <c r="HQ484" s="159"/>
      <c r="HR484" s="159"/>
      <c r="HS484" s="159"/>
      <c r="HT484" s="159"/>
      <c r="HU484" s="159"/>
      <c r="HV484" s="159"/>
      <c r="HW484" s="159"/>
      <c r="HX484" s="159"/>
      <c r="HY484" s="159"/>
      <c r="HZ484" s="159"/>
      <c r="IA484" s="159"/>
      <c r="IB484" s="159"/>
      <c r="IC484" s="159"/>
      <c r="ID484" s="159"/>
      <c r="IE484" s="159"/>
      <c r="IF484" s="159"/>
      <c r="IG484" s="159"/>
      <c r="IH484" s="602"/>
      <c r="II484" s="602"/>
      <c r="IJ484" s="602"/>
      <c r="IK484" s="602"/>
      <c r="IL484" s="602"/>
      <c r="IM484" s="602"/>
      <c r="IN484" s="602"/>
      <c r="IO484" s="602"/>
      <c r="IP484" s="602"/>
      <c r="IQ484" s="602"/>
      <c r="IR484" s="602"/>
      <c r="IS484" s="602"/>
      <c r="IT484" s="159"/>
      <c r="IU484" s="159"/>
      <c r="IV484" s="159"/>
    </row>
    <row r="485" spans="2:256" s="172" customFormat="1" ht="12.75">
      <c r="B485" s="178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HA485" s="159"/>
      <c r="HB485" s="159"/>
      <c r="HC485" s="159"/>
      <c r="HD485" s="159"/>
      <c r="HE485" s="159"/>
      <c r="HF485" s="159"/>
      <c r="HG485" s="159"/>
      <c r="HH485" s="159"/>
      <c r="HI485" s="159"/>
      <c r="HJ485" s="159"/>
      <c r="HK485" s="159"/>
      <c r="HL485" s="159"/>
      <c r="HM485" s="159"/>
      <c r="HN485" s="159"/>
      <c r="HO485" s="159"/>
      <c r="HP485" s="159"/>
      <c r="HQ485" s="159"/>
      <c r="HR485" s="159"/>
      <c r="HS485" s="159"/>
      <c r="HT485" s="159"/>
      <c r="HU485" s="159"/>
      <c r="HV485" s="159"/>
      <c r="HW485" s="159"/>
      <c r="HX485" s="159"/>
      <c r="HY485" s="159"/>
      <c r="HZ485" s="159"/>
      <c r="IA485" s="159"/>
      <c r="IB485" s="159"/>
      <c r="IC485" s="159"/>
      <c r="ID485" s="159"/>
      <c r="IE485" s="159"/>
      <c r="IF485" s="159"/>
      <c r="IG485" s="159"/>
      <c r="IH485" s="602"/>
      <c r="II485" s="602"/>
      <c r="IJ485" s="602"/>
      <c r="IK485" s="602"/>
      <c r="IL485" s="602"/>
      <c r="IM485" s="602"/>
      <c r="IN485" s="602"/>
      <c r="IO485" s="602"/>
      <c r="IP485" s="602"/>
      <c r="IQ485" s="602"/>
      <c r="IR485" s="602"/>
      <c r="IS485" s="602"/>
      <c r="IT485" s="159"/>
      <c r="IU485" s="159"/>
      <c r="IV485" s="159"/>
    </row>
    <row r="486" spans="2:256" s="172" customFormat="1" ht="12.75">
      <c r="B486" s="178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8"/>
      <c r="U486" s="178"/>
      <c r="V486" s="178"/>
      <c r="W486" s="178"/>
      <c r="HA486" s="159"/>
      <c r="HB486" s="159"/>
      <c r="HC486" s="159"/>
      <c r="HD486" s="159"/>
      <c r="HE486" s="159"/>
      <c r="HF486" s="159"/>
      <c r="HG486" s="159"/>
      <c r="HH486" s="159"/>
      <c r="HI486" s="159"/>
      <c r="HJ486" s="159"/>
      <c r="HK486" s="159"/>
      <c r="HL486" s="159"/>
      <c r="HM486" s="159"/>
      <c r="HN486" s="159"/>
      <c r="HO486" s="159"/>
      <c r="HP486" s="159"/>
      <c r="HQ486" s="159"/>
      <c r="HR486" s="159"/>
      <c r="HS486" s="159"/>
      <c r="HT486" s="159"/>
      <c r="HU486" s="159"/>
      <c r="HV486" s="159"/>
      <c r="HW486" s="159"/>
      <c r="HX486" s="159"/>
      <c r="HY486" s="159"/>
      <c r="HZ486" s="159"/>
      <c r="IA486" s="159"/>
      <c r="IB486" s="159"/>
      <c r="IC486" s="159"/>
      <c r="ID486" s="159"/>
      <c r="IE486" s="159"/>
      <c r="IF486" s="159"/>
      <c r="IG486" s="159"/>
      <c r="IH486" s="602"/>
      <c r="II486" s="602"/>
      <c r="IJ486" s="602"/>
      <c r="IK486" s="602"/>
      <c r="IL486" s="602"/>
      <c r="IM486" s="602"/>
      <c r="IN486" s="602"/>
      <c r="IO486" s="602"/>
      <c r="IP486" s="602"/>
      <c r="IQ486" s="602"/>
      <c r="IR486" s="602"/>
      <c r="IS486" s="602"/>
      <c r="IT486" s="159"/>
      <c r="IU486" s="159"/>
      <c r="IV486" s="159"/>
    </row>
    <row r="487" spans="2:256" s="172" customFormat="1" ht="12.75"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HA487" s="159"/>
      <c r="HB487" s="159"/>
      <c r="HC487" s="159"/>
      <c r="HD487" s="159"/>
      <c r="HE487" s="159"/>
      <c r="HF487" s="159"/>
      <c r="HG487" s="159"/>
      <c r="HH487" s="159"/>
      <c r="HI487" s="159"/>
      <c r="HJ487" s="159"/>
      <c r="HK487" s="159"/>
      <c r="HL487" s="159"/>
      <c r="HM487" s="159"/>
      <c r="HN487" s="159"/>
      <c r="HO487" s="159"/>
      <c r="HP487" s="159"/>
      <c r="HQ487" s="159"/>
      <c r="HR487" s="159"/>
      <c r="HS487" s="159"/>
      <c r="HT487" s="159"/>
      <c r="HU487" s="159"/>
      <c r="HV487" s="159"/>
      <c r="HW487" s="159"/>
      <c r="HX487" s="159"/>
      <c r="HY487" s="159"/>
      <c r="HZ487" s="159"/>
      <c r="IA487" s="159"/>
      <c r="IB487" s="159"/>
      <c r="IC487" s="159"/>
      <c r="ID487" s="159"/>
      <c r="IE487" s="159"/>
      <c r="IF487" s="159"/>
      <c r="IG487" s="159"/>
      <c r="IH487" s="602"/>
      <c r="II487" s="602"/>
      <c r="IJ487" s="602"/>
      <c r="IK487" s="602"/>
      <c r="IL487" s="602"/>
      <c r="IM487" s="602"/>
      <c r="IN487" s="602"/>
      <c r="IO487" s="602"/>
      <c r="IP487" s="602"/>
      <c r="IQ487" s="602"/>
      <c r="IR487" s="602"/>
      <c r="IS487" s="602"/>
      <c r="IT487" s="159"/>
      <c r="IU487" s="159"/>
      <c r="IV487" s="159"/>
    </row>
    <row r="488" spans="2:256" s="172" customFormat="1" ht="12.75"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HA488" s="159"/>
      <c r="HB488" s="159"/>
      <c r="HC488" s="159"/>
      <c r="HD488" s="159"/>
      <c r="HE488" s="159"/>
      <c r="HF488" s="159"/>
      <c r="HG488" s="159"/>
      <c r="HH488" s="159"/>
      <c r="HI488" s="159"/>
      <c r="HJ488" s="159"/>
      <c r="HK488" s="159"/>
      <c r="HL488" s="159"/>
      <c r="HM488" s="159"/>
      <c r="HN488" s="159"/>
      <c r="HO488" s="159"/>
      <c r="HP488" s="159"/>
      <c r="HQ488" s="159"/>
      <c r="HR488" s="159"/>
      <c r="HS488" s="159"/>
      <c r="HT488" s="159"/>
      <c r="HU488" s="159"/>
      <c r="HV488" s="159"/>
      <c r="HW488" s="159"/>
      <c r="HX488" s="159"/>
      <c r="HY488" s="159"/>
      <c r="HZ488" s="159"/>
      <c r="IA488" s="159"/>
      <c r="IB488" s="159"/>
      <c r="IC488" s="159"/>
      <c r="ID488" s="159"/>
      <c r="IE488" s="159"/>
      <c r="IF488" s="159"/>
      <c r="IG488" s="159"/>
      <c r="IH488" s="602"/>
      <c r="II488" s="602"/>
      <c r="IJ488" s="602"/>
      <c r="IK488" s="602"/>
      <c r="IL488" s="602"/>
      <c r="IM488" s="602"/>
      <c r="IN488" s="602"/>
      <c r="IO488" s="602"/>
      <c r="IP488" s="602"/>
      <c r="IQ488" s="602"/>
      <c r="IR488" s="602"/>
      <c r="IS488" s="602"/>
      <c r="IT488" s="159"/>
      <c r="IU488" s="159"/>
      <c r="IV488" s="159"/>
    </row>
    <row r="489" spans="2:256" s="172" customFormat="1" ht="12.75"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HA489" s="159"/>
      <c r="HB489" s="159"/>
      <c r="HC489" s="159"/>
      <c r="HD489" s="159"/>
      <c r="HE489" s="159"/>
      <c r="HF489" s="159"/>
      <c r="HG489" s="159"/>
      <c r="HH489" s="159"/>
      <c r="HI489" s="159"/>
      <c r="HJ489" s="159"/>
      <c r="HK489" s="159"/>
      <c r="HL489" s="159"/>
      <c r="HM489" s="159"/>
      <c r="HN489" s="159"/>
      <c r="HO489" s="159"/>
      <c r="HP489" s="159"/>
      <c r="HQ489" s="159"/>
      <c r="HR489" s="159"/>
      <c r="HS489" s="159"/>
      <c r="HT489" s="159"/>
      <c r="HU489" s="159"/>
      <c r="HV489" s="159"/>
      <c r="HW489" s="159"/>
      <c r="HX489" s="159"/>
      <c r="HY489" s="159"/>
      <c r="HZ489" s="159"/>
      <c r="IA489" s="159"/>
      <c r="IB489" s="159"/>
      <c r="IC489" s="159"/>
      <c r="ID489" s="159"/>
      <c r="IE489" s="159"/>
      <c r="IF489" s="159"/>
      <c r="IG489" s="159"/>
      <c r="IH489" s="602"/>
      <c r="II489" s="602"/>
      <c r="IJ489" s="602"/>
      <c r="IK489" s="602"/>
      <c r="IL489" s="602"/>
      <c r="IM489" s="602"/>
      <c r="IN489" s="602"/>
      <c r="IO489" s="602"/>
      <c r="IP489" s="602"/>
      <c r="IQ489" s="602"/>
      <c r="IR489" s="602"/>
      <c r="IS489" s="602"/>
      <c r="IT489" s="159"/>
      <c r="IU489" s="159"/>
      <c r="IV489" s="159"/>
    </row>
    <row r="490" spans="2:256" s="172" customFormat="1" ht="12.75"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HA490" s="159"/>
      <c r="HB490" s="159"/>
      <c r="HC490" s="159"/>
      <c r="HD490" s="159"/>
      <c r="HE490" s="159"/>
      <c r="HF490" s="159"/>
      <c r="HG490" s="159"/>
      <c r="HH490" s="159"/>
      <c r="HI490" s="159"/>
      <c r="HJ490" s="159"/>
      <c r="HK490" s="159"/>
      <c r="HL490" s="159"/>
      <c r="HM490" s="159"/>
      <c r="HN490" s="159"/>
      <c r="HO490" s="159"/>
      <c r="HP490" s="159"/>
      <c r="HQ490" s="159"/>
      <c r="HR490" s="159"/>
      <c r="HS490" s="159"/>
      <c r="HT490" s="159"/>
      <c r="HU490" s="159"/>
      <c r="HV490" s="159"/>
      <c r="HW490" s="159"/>
      <c r="HX490" s="159"/>
      <c r="HY490" s="159"/>
      <c r="HZ490" s="159"/>
      <c r="IA490" s="159"/>
      <c r="IB490" s="159"/>
      <c r="IC490" s="159"/>
      <c r="ID490" s="159"/>
      <c r="IE490" s="159"/>
      <c r="IF490" s="159"/>
      <c r="IG490" s="159"/>
      <c r="IH490" s="602"/>
      <c r="II490" s="602"/>
      <c r="IJ490" s="602"/>
      <c r="IK490" s="602"/>
      <c r="IL490" s="602"/>
      <c r="IM490" s="602"/>
      <c r="IN490" s="602"/>
      <c r="IO490" s="602"/>
      <c r="IP490" s="602"/>
      <c r="IQ490" s="602"/>
      <c r="IR490" s="602"/>
      <c r="IS490" s="602"/>
      <c r="IT490" s="159"/>
      <c r="IU490" s="159"/>
      <c r="IV490" s="159"/>
    </row>
    <row r="491" spans="2:256" s="172" customFormat="1" ht="12.75"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HA491" s="159"/>
      <c r="HB491" s="159"/>
      <c r="HC491" s="159"/>
      <c r="HD491" s="159"/>
      <c r="HE491" s="159"/>
      <c r="HF491" s="159"/>
      <c r="HG491" s="159"/>
      <c r="HH491" s="159"/>
      <c r="HI491" s="159"/>
      <c r="HJ491" s="159"/>
      <c r="HK491" s="159"/>
      <c r="HL491" s="159"/>
      <c r="HM491" s="159"/>
      <c r="HN491" s="159"/>
      <c r="HO491" s="159"/>
      <c r="HP491" s="159"/>
      <c r="HQ491" s="159"/>
      <c r="HR491" s="159"/>
      <c r="HS491" s="159"/>
      <c r="HT491" s="159"/>
      <c r="HU491" s="159"/>
      <c r="HV491" s="159"/>
      <c r="HW491" s="159"/>
      <c r="HX491" s="159"/>
      <c r="HY491" s="159"/>
      <c r="HZ491" s="159"/>
      <c r="IA491" s="159"/>
      <c r="IB491" s="159"/>
      <c r="IC491" s="159"/>
      <c r="ID491" s="159"/>
      <c r="IE491" s="159"/>
      <c r="IF491" s="159"/>
      <c r="IG491" s="159"/>
      <c r="IH491" s="602"/>
      <c r="II491" s="602"/>
      <c r="IJ491" s="602"/>
      <c r="IK491" s="602"/>
      <c r="IL491" s="602"/>
      <c r="IM491" s="602"/>
      <c r="IN491" s="602"/>
      <c r="IO491" s="602"/>
      <c r="IP491" s="602"/>
      <c r="IQ491" s="602"/>
      <c r="IR491" s="602"/>
      <c r="IS491" s="602"/>
      <c r="IT491" s="159"/>
      <c r="IU491" s="159"/>
      <c r="IV491" s="159"/>
    </row>
    <row r="492" spans="2:256" s="172" customFormat="1" ht="12.75"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HA492" s="159"/>
      <c r="HB492" s="159"/>
      <c r="HC492" s="159"/>
      <c r="HD492" s="159"/>
      <c r="HE492" s="159"/>
      <c r="HF492" s="159"/>
      <c r="HG492" s="159"/>
      <c r="HH492" s="159"/>
      <c r="HI492" s="159"/>
      <c r="HJ492" s="159"/>
      <c r="HK492" s="159"/>
      <c r="HL492" s="159"/>
      <c r="HM492" s="159"/>
      <c r="HN492" s="159"/>
      <c r="HO492" s="159"/>
      <c r="HP492" s="159"/>
      <c r="HQ492" s="159"/>
      <c r="HR492" s="159"/>
      <c r="HS492" s="159"/>
      <c r="HT492" s="159"/>
      <c r="HU492" s="159"/>
      <c r="HV492" s="159"/>
      <c r="HW492" s="159"/>
      <c r="HX492" s="159"/>
      <c r="HY492" s="159"/>
      <c r="HZ492" s="159"/>
      <c r="IA492" s="159"/>
      <c r="IB492" s="159"/>
      <c r="IC492" s="159"/>
      <c r="ID492" s="159"/>
      <c r="IE492" s="159"/>
      <c r="IF492" s="159"/>
      <c r="IG492" s="159"/>
      <c r="IH492" s="602"/>
      <c r="II492" s="602"/>
      <c r="IJ492" s="602"/>
      <c r="IK492" s="602"/>
      <c r="IL492" s="602"/>
      <c r="IM492" s="602"/>
      <c r="IN492" s="602"/>
      <c r="IO492" s="602"/>
      <c r="IP492" s="602"/>
      <c r="IQ492" s="602"/>
      <c r="IR492" s="602"/>
      <c r="IS492" s="602"/>
      <c r="IT492" s="159"/>
      <c r="IU492" s="159"/>
      <c r="IV492" s="159"/>
    </row>
    <row r="493" spans="2:256" s="172" customFormat="1" ht="12.75"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HA493" s="159"/>
      <c r="HB493" s="159"/>
      <c r="HC493" s="159"/>
      <c r="HD493" s="159"/>
      <c r="HE493" s="159"/>
      <c r="HF493" s="159"/>
      <c r="HG493" s="159"/>
      <c r="HH493" s="159"/>
      <c r="HI493" s="159"/>
      <c r="HJ493" s="159"/>
      <c r="HK493" s="159"/>
      <c r="HL493" s="159"/>
      <c r="HM493" s="159"/>
      <c r="HN493" s="159"/>
      <c r="HO493" s="159"/>
      <c r="HP493" s="159"/>
      <c r="HQ493" s="159"/>
      <c r="HR493" s="159"/>
      <c r="HS493" s="159"/>
      <c r="HT493" s="159"/>
      <c r="HU493" s="159"/>
      <c r="HV493" s="159"/>
      <c r="HW493" s="159"/>
      <c r="HX493" s="159"/>
      <c r="HY493" s="159"/>
      <c r="HZ493" s="159"/>
      <c r="IA493" s="159"/>
      <c r="IB493" s="159"/>
      <c r="IC493" s="159"/>
      <c r="ID493" s="159"/>
      <c r="IE493" s="159"/>
      <c r="IF493" s="159"/>
      <c r="IG493" s="159"/>
      <c r="IH493" s="602"/>
      <c r="II493" s="602"/>
      <c r="IJ493" s="602"/>
      <c r="IK493" s="602"/>
      <c r="IL493" s="602"/>
      <c r="IM493" s="602"/>
      <c r="IN493" s="602"/>
      <c r="IO493" s="602"/>
      <c r="IP493" s="602"/>
      <c r="IQ493" s="602"/>
      <c r="IR493" s="602"/>
      <c r="IS493" s="602"/>
      <c r="IT493" s="159"/>
      <c r="IU493" s="159"/>
      <c r="IV493" s="159"/>
    </row>
    <row r="494" spans="2:256" s="172" customFormat="1" ht="12.75">
      <c r="B494" s="178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HA494" s="159"/>
      <c r="HB494" s="159"/>
      <c r="HC494" s="159"/>
      <c r="HD494" s="159"/>
      <c r="HE494" s="159"/>
      <c r="HF494" s="159"/>
      <c r="HG494" s="159"/>
      <c r="HH494" s="159"/>
      <c r="HI494" s="159"/>
      <c r="HJ494" s="159"/>
      <c r="HK494" s="159"/>
      <c r="HL494" s="159"/>
      <c r="HM494" s="159"/>
      <c r="HN494" s="159"/>
      <c r="HO494" s="159"/>
      <c r="HP494" s="159"/>
      <c r="HQ494" s="159"/>
      <c r="HR494" s="159"/>
      <c r="HS494" s="159"/>
      <c r="HT494" s="159"/>
      <c r="HU494" s="159"/>
      <c r="HV494" s="159"/>
      <c r="HW494" s="159"/>
      <c r="HX494" s="159"/>
      <c r="HY494" s="159"/>
      <c r="HZ494" s="159"/>
      <c r="IA494" s="159"/>
      <c r="IB494" s="159"/>
      <c r="IC494" s="159"/>
      <c r="ID494" s="159"/>
      <c r="IE494" s="159"/>
      <c r="IF494" s="159"/>
      <c r="IG494" s="159"/>
      <c r="IH494" s="602"/>
      <c r="II494" s="602"/>
      <c r="IJ494" s="602"/>
      <c r="IK494" s="602"/>
      <c r="IL494" s="602"/>
      <c r="IM494" s="602"/>
      <c r="IN494" s="602"/>
      <c r="IO494" s="602"/>
      <c r="IP494" s="602"/>
      <c r="IQ494" s="602"/>
      <c r="IR494" s="602"/>
      <c r="IS494" s="602"/>
      <c r="IT494" s="159"/>
      <c r="IU494" s="159"/>
      <c r="IV494" s="159"/>
    </row>
    <row r="495" spans="2:256" s="172" customFormat="1" ht="12.75"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HA495" s="159"/>
      <c r="HB495" s="159"/>
      <c r="HC495" s="159"/>
      <c r="HD495" s="159"/>
      <c r="HE495" s="159"/>
      <c r="HF495" s="159"/>
      <c r="HG495" s="159"/>
      <c r="HH495" s="159"/>
      <c r="HI495" s="159"/>
      <c r="HJ495" s="159"/>
      <c r="HK495" s="159"/>
      <c r="HL495" s="159"/>
      <c r="HM495" s="159"/>
      <c r="HN495" s="159"/>
      <c r="HO495" s="159"/>
      <c r="HP495" s="159"/>
      <c r="HQ495" s="159"/>
      <c r="HR495" s="159"/>
      <c r="HS495" s="159"/>
      <c r="HT495" s="159"/>
      <c r="HU495" s="159"/>
      <c r="HV495" s="159"/>
      <c r="HW495" s="159"/>
      <c r="HX495" s="159"/>
      <c r="HY495" s="159"/>
      <c r="HZ495" s="159"/>
      <c r="IA495" s="159"/>
      <c r="IB495" s="159"/>
      <c r="IC495" s="159"/>
      <c r="ID495" s="159"/>
      <c r="IE495" s="159"/>
      <c r="IF495" s="159"/>
      <c r="IG495" s="159"/>
      <c r="IH495" s="602"/>
      <c r="II495" s="602"/>
      <c r="IJ495" s="602"/>
      <c r="IK495" s="602"/>
      <c r="IL495" s="602"/>
      <c r="IM495" s="602"/>
      <c r="IN495" s="602"/>
      <c r="IO495" s="602"/>
      <c r="IP495" s="602"/>
      <c r="IQ495" s="602"/>
      <c r="IR495" s="602"/>
      <c r="IS495" s="602"/>
      <c r="IT495" s="159"/>
      <c r="IU495" s="159"/>
      <c r="IV495" s="159"/>
    </row>
    <row r="496" spans="2:256" s="172" customFormat="1" ht="12.75"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HA496" s="159"/>
      <c r="HB496" s="159"/>
      <c r="HC496" s="159"/>
      <c r="HD496" s="159"/>
      <c r="HE496" s="159"/>
      <c r="HF496" s="159"/>
      <c r="HG496" s="159"/>
      <c r="HH496" s="159"/>
      <c r="HI496" s="159"/>
      <c r="HJ496" s="159"/>
      <c r="HK496" s="159"/>
      <c r="HL496" s="159"/>
      <c r="HM496" s="159"/>
      <c r="HN496" s="159"/>
      <c r="HO496" s="159"/>
      <c r="HP496" s="159"/>
      <c r="HQ496" s="159"/>
      <c r="HR496" s="159"/>
      <c r="HS496" s="159"/>
      <c r="HT496" s="159"/>
      <c r="HU496" s="159"/>
      <c r="HV496" s="159"/>
      <c r="HW496" s="159"/>
      <c r="HX496" s="159"/>
      <c r="HY496" s="159"/>
      <c r="HZ496" s="159"/>
      <c r="IA496" s="159"/>
      <c r="IB496" s="159"/>
      <c r="IC496" s="159"/>
      <c r="ID496" s="159"/>
      <c r="IE496" s="159"/>
      <c r="IF496" s="159"/>
      <c r="IG496" s="159"/>
      <c r="IH496" s="602"/>
      <c r="II496" s="602"/>
      <c r="IJ496" s="602"/>
      <c r="IK496" s="602"/>
      <c r="IL496" s="602"/>
      <c r="IM496" s="602"/>
      <c r="IN496" s="602"/>
      <c r="IO496" s="602"/>
      <c r="IP496" s="602"/>
      <c r="IQ496" s="602"/>
      <c r="IR496" s="602"/>
      <c r="IS496" s="602"/>
      <c r="IT496" s="159"/>
      <c r="IU496" s="159"/>
      <c r="IV496" s="159"/>
    </row>
    <row r="497" spans="2:256" s="172" customFormat="1" ht="12.75"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HA497" s="159"/>
      <c r="HB497" s="159"/>
      <c r="HC497" s="159"/>
      <c r="HD497" s="159"/>
      <c r="HE497" s="159"/>
      <c r="HF497" s="159"/>
      <c r="HG497" s="159"/>
      <c r="HH497" s="159"/>
      <c r="HI497" s="159"/>
      <c r="HJ497" s="159"/>
      <c r="HK497" s="159"/>
      <c r="HL497" s="159"/>
      <c r="HM497" s="159"/>
      <c r="HN497" s="159"/>
      <c r="HO497" s="159"/>
      <c r="HP497" s="159"/>
      <c r="HQ497" s="159"/>
      <c r="HR497" s="159"/>
      <c r="HS497" s="159"/>
      <c r="HT497" s="159"/>
      <c r="HU497" s="159"/>
      <c r="HV497" s="159"/>
      <c r="HW497" s="159"/>
      <c r="HX497" s="159"/>
      <c r="HY497" s="159"/>
      <c r="HZ497" s="159"/>
      <c r="IA497" s="159"/>
      <c r="IB497" s="159"/>
      <c r="IC497" s="159"/>
      <c r="ID497" s="159"/>
      <c r="IE497" s="159"/>
      <c r="IF497" s="159"/>
      <c r="IG497" s="159"/>
      <c r="IH497" s="602"/>
      <c r="II497" s="602"/>
      <c r="IJ497" s="602"/>
      <c r="IK497" s="602"/>
      <c r="IL497" s="602"/>
      <c r="IM497" s="602"/>
      <c r="IN497" s="602"/>
      <c r="IO497" s="602"/>
      <c r="IP497" s="602"/>
      <c r="IQ497" s="602"/>
      <c r="IR497" s="602"/>
      <c r="IS497" s="602"/>
      <c r="IT497" s="159"/>
      <c r="IU497" s="159"/>
      <c r="IV497" s="159"/>
    </row>
    <row r="498" spans="2:256" s="172" customFormat="1" ht="12.75"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HA498" s="159"/>
      <c r="HB498" s="159"/>
      <c r="HC498" s="159"/>
      <c r="HD498" s="159"/>
      <c r="HE498" s="159"/>
      <c r="HF498" s="159"/>
      <c r="HG498" s="159"/>
      <c r="HH498" s="159"/>
      <c r="HI498" s="159"/>
      <c r="HJ498" s="159"/>
      <c r="HK498" s="159"/>
      <c r="HL498" s="159"/>
      <c r="HM498" s="159"/>
      <c r="HN498" s="159"/>
      <c r="HO498" s="159"/>
      <c r="HP498" s="159"/>
      <c r="HQ498" s="159"/>
      <c r="HR498" s="159"/>
      <c r="HS498" s="159"/>
      <c r="HT498" s="159"/>
      <c r="HU498" s="159"/>
      <c r="HV498" s="159"/>
      <c r="HW498" s="159"/>
      <c r="HX498" s="159"/>
      <c r="HY498" s="159"/>
      <c r="HZ498" s="159"/>
      <c r="IA498" s="159"/>
      <c r="IB498" s="159"/>
      <c r="IC498" s="159"/>
      <c r="ID498" s="159"/>
      <c r="IE498" s="159"/>
      <c r="IF498" s="159"/>
      <c r="IG498" s="159"/>
      <c r="IH498" s="602"/>
      <c r="II498" s="602"/>
      <c r="IJ498" s="602"/>
      <c r="IK498" s="602"/>
      <c r="IL498" s="602"/>
      <c r="IM498" s="602"/>
      <c r="IN498" s="602"/>
      <c r="IO498" s="602"/>
      <c r="IP498" s="602"/>
      <c r="IQ498" s="602"/>
      <c r="IR498" s="602"/>
      <c r="IS498" s="602"/>
      <c r="IT498" s="159"/>
      <c r="IU498" s="159"/>
      <c r="IV498" s="159"/>
    </row>
    <row r="499" spans="2:256" s="172" customFormat="1" ht="12.75"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HA499" s="159"/>
      <c r="HB499" s="159"/>
      <c r="HC499" s="159"/>
      <c r="HD499" s="159"/>
      <c r="HE499" s="159"/>
      <c r="HF499" s="159"/>
      <c r="HG499" s="159"/>
      <c r="HH499" s="159"/>
      <c r="HI499" s="159"/>
      <c r="HJ499" s="159"/>
      <c r="HK499" s="159"/>
      <c r="HL499" s="159"/>
      <c r="HM499" s="159"/>
      <c r="HN499" s="159"/>
      <c r="HO499" s="159"/>
      <c r="HP499" s="159"/>
      <c r="HQ499" s="159"/>
      <c r="HR499" s="159"/>
      <c r="HS499" s="159"/>
      <c r="HT499" s="159"/>
      <c r="HU499" s="159"/>
      <c r="HV499" s="159"/>
      <c r="HW499" s="159"/>
      <c r="HX499" s="159"/>
      <c r="HY499" s="159"/>
      <c r="HZ499" s="159"/>
      <c r="IA499" s="159"/>
      <c r="IB499" s="159"/>
      <c r="IC499" s="159"/>
      <c r="ID499" s="159"/>
      <c r="IE499" s="159"/>
      <c r="IF499" s="159"/>
      <c r="IG499" s="159"/>
      <c r="IH499" s="602"/>
      <c r="II499" s="602"/>
      <c r="IJ499" s="602"/>
      <c r="IK499" s="602"/>
      <c r="IL499" s="602"/>
      <c r="IM499" s="602"/>
      <c r="IN499" s="602"/>
      <c r="IO499" s="602"/>
      <c r="IP499" s="602"/>
      <c r="IQ499" s="602"/>
      <c r="IR499" s="602"/>
      <c r="IS499" s="602"/>
      <c r="IT499" s="159"/>
      <c r="IU499" s="159"/>
      <c r="IV499" s="159"/>
    </row>
    <row r="500" spans="2:256" s="172" customFormat="1" ht="12.75"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HA500" s="159"/>
      <c r="HB500" s="159"/>
      <c r="HC500" s="159"/>
      <c r="HD500" s="159"/>
      <c r="HE500" s="159"/>
      <c r="HF500" s="159"/>
      <c r="HG500" s="159"/>
      <c r="HH500" s="159"/>
      <c r="HI500" s="159"/>
      <c r="HJ500" s="159"/>
      <c r="HK500" s="159"/>
      <c r="HL500" s="159"/>
      <c r="HM500" s="159"/>
      <c r="HN500" s="159"/>
      <c r="HO500" s="159"/>
      <c r="HP500" s="159"/>
      <c r="HQ500" s="159"/>
      <c r="HR500" s="159"/>
      <c r="HS500" s="159"/>
      <c r="HT500" s="159"/>
      <c r="HU500" s="159"/>
      <c r="HV500" s="159"/>
      <c r="HW500" s="159"/>
      <c r="HX500" s="159"/>
      <c r="HY500" s="159"/>
      <c r="HZ500" s="159"/>
      <c r="IA500" s="159"/>
      <c r="IB500" s="159"/>
      <c r="IC500" s="159"/>
      <c r="ID500" s="159"/>
      <c r="IE500" s="159"/>
      <c r="IF500" s="159"/>
      <c r="IG500" s="159"/>
      <c r="IH500" s="602"/>
      <c r="II500" s="602"/>
      <c r="IJ500" s="602"/>
      <c r="IK500" s="602"/>
      <c r="IL500" s="602"/>
      <c r="IM500" s="602"/>
      <c r="IN500" s="602"/>
      <c r="IO500" s="602"/>
      <c r="IP500" s="602"/>
      <c r="IQ500" s="602"/>
      <c r="IR500" s="602"/>
      <c r="IS500" s="602"/>
      <c r="IT500" s="159"/>
      <c r="IU500" s="159"/>
      <c r="IV500" s="159"/>
    </row>
    <row r="501" spans="2:256" s="172" customFormat="1" ht="12.75"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HA501" s="159"/>
      <c r="HB501" s="159"/>
      <c r="HC501" s="159"/>
      <c r="HD501" s="159"/>
      <c r="HE501" s="159"/>
      <c r="HF501" s="159"/>
      <c r="HG501" s="159"/>
      <c r="HH501" s="159"/>
      <c r="HI501" s="159"/>
      <c r="HJ501" s="159"/>
      <c r="HK501" s="159"/>
      <c r="HL501" s="159"/>
      <c r="HM501" s="159"/>
      <c r="HN501" s="159"/>
      <c r="HO501" s="159"/>
      <c r="HP501" s="159"/>
      <c r="HQ501" s="159"/>
      <c r="HR501" s="159"/>
      <c r="HS501" s="159"/>
      <c r="HT501" s="159"/>
      <c r="HU501" s="159"/>
      <c r="HV501" s="159"/>
      <c r="HW501" s="159"/>
      <c r="HX501" s="159"/>
      <c r="HY501" s="159"/>
      <c r="HZ501" s="159"/>
      <c r="IA501" s="159"/>
      <c r="IB501" s="159"/>
      <c r="IC501" s="159"/>
      <c r="ID501" s="159"/>
      <c r="IE501" s="159"/>
      <c r="IF501" s="159"/>
      <c r="IG501" s="159"/>
      <c r="IH501" s="602"/>
      <c r="II501" s="602"/>
      <c r="IJ501" s="602"/>
      <c r="IK501" s="602"/>
      <c r="IL501" s="602"/>
      <c r="IM501" s="602"/>
      <c r="IN501" s="602"/>
      <c r="IO501" s="602"/>
      <c r="IP501" s="602"/>
      <c r="IQ501" s="602"/>
      <c r="IR501" s="602"/>
      <c r="IS501" s="602"/>
      <c r="IT501" s="159"/>
      <c r="IU501" s="159"/>
      <c r="IV501" s="159"/>
    </row>
    <row r="502" spans="2:256" s="172" customFormat="1" ht="12.75"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HA502" s="159"/>
      <c r="HB502" s="159"/>
      <c r="HC502" s="159"/>
      <c r="HD502" s="159"/>
      <c r="HE502" s="159"/>
      <c r="HF502" s="159"/>
      <c r="HG502" s="159"/>
      <c r="HH502" s="159"/>
      <c r="HI502" s="159"/>
      <c r="HJ502" s="159"/>
      <c r="HK502" s="159"/>
      <c r="HL502" s="159"/>
      <c r="HM502" s="159"/>
      <c r="HN502" s="159"/>
      <c r="HO502" s="159"/>
      <c r="HP502" s="159"/>
      <c r="HQ502" s="159"/>
      <c r="HR502" s="159"/>
      <c r="HS502" s="159"/>
      <c r="HT502" s="159"/>
      <c r="HU502" s="159"/>
      <c r="HV502" s="159"/>
      <c r="HW502" s="159"/>
      <c r="HX502" s="159"/>
      <c r="HY502" s="159"/>
      <c r="HZ502" s="159"/>
      <c r="IA502" s="159"/>
      <c r="IB502" s="159"/>
      <c r="IC502" s="159"/>
      <c r="ID502" s="159"/>
      <c r="IE502" s="159"/>
      <c r="IF502" s="159"/>
      <c r="IG502" s="159"/>
      <c r="IH502" s="602"/>
      <c r="II502" s="602"/>
      <c r="IJ502" s="602"/>
      <c r="IK502" s="602"/>
      <c r="IL502" s="602"/>
      <c r="IM502" s="602"/>
      <c r="IN502" s="602"/>
      <c r="IO502" s="602"/>
      <c r="IP502" s="602"/>
      <c r="IQ502" s="602"/>
      <c r="IR502" s="602"/>
      <c r="IS502" s="602"/>
      <c r="IT502" s="159"/>
      <c r="IU502" s="159"/>
      <c r="IV502" s="159"/>
    </row>
    <row r="503" spans="2:256" s="172" customFormat="1" ht="12.75"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HA503" s="159"/>
      <c r="HB503" s="159"/>
      <c r="HC503" s="159"/>
      <c r="HD503" s="159"/>
      <c r="HE503" s="159"/>
      <c r="HF503" s="159"/>
      <c r="HG503" s="159"/>
      <c r="HH503" s="159"/>
      <c r="HI503" s="159"/>
      <c r="HJ503" s="159"/>
      <c r="HK503" s="159"/>
      <c r="HL503" s="159"/>
      <c r="HM503" s="159"/>
      <c r="HN503" s="159"/>
      <c r="HO503" s="159"/>
      <c r="HP503" s="159"/>
      <c r="HQ503" s="159"/>
      <c r="HR503" s="159"/>
      <c r="HS503" s="159"/>
      <c r="HT503" s="159"/>
      <c r="HU503" s="159"/>
      <c r="HV503" s="159"/>
      <c r="HW503" s="159"/>
      <c r="HX503" s="159"/>
      <c r="HY503" s="159"/>
      <c r="HZ503" s="159"/>
      <c r="IA503" s="159"/>
      <c r="IB503" s="159"/>
      <c r="IC503" s="159"/>
      <c r="ID503" s="159"/>
      <c r="IE503" s="159"/>
      <c r="IF503" s="159"/>
      <c r="IG503" s="159"/>
      <c r="IH503" s="602"/>
      <c r="II503" s="602"/>
      <c r="IJ503" s="602"/>
      <c r="IK503" s="602"/>
      <c r="IL503" s="602"/>
      <c r="IM503" s="602"/>
      <c r="IN503" s="602"/>
      <c r="IO503" s="602"/>
      <c r="IP503" s="602"/>
      <c r="IQ503" s="602"/>
      <c r="IR503" s="602"/>
      <c r="IS503" s="602"/>
      <c r="IT503" s="159"/>
      <c r="IU503" s="159"/>
      <c r="IV503" s="159"/>
    </row>
    <row r="504" spans="2:256" s="172" customFormat="1" ht="12.75"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HA504" s="159"/>
      <c r="HB504" s="159"/>
      <c r="HC504" s="159"/>
      <c r="HD504" s="159"/>
      <c r="HE504" s="159"/>
      <c r="HF504" s="159"/>
      <c r="HG504" s="159"/>
      <c r="HH504" s="159"/>
      <c r="HI504" s="159"/>
      <c r="HJ504" s="159"/>
      <c r="HK504" s="159"/>
      <c r="HL504" s="159"/>
      <c r="HM504" s="159"/>
      <c r="HN504" s="159"/>
      <c r="HO504" s="159"/>
      <c r="HP504" s="159"/>
      <c r="HQ504" s="159"/>
      <c r="HR504" s="159"/>
      <c r="HS504" s="159"/>
      <c r="HT504" s="159"/>
      <c r="HU504" s="159"/>
      <c r="HV504" s="159"/>
      <c r="HW504" s="159"/>
      <c r="HX504" s="159"/>
      <c r="HY504" s="159"/>
      <c r="HZ504" s="159"/>
      <c r="IA504" s="159"/>
      <c r="IB504" s="159"/>
      <c r="IC504" s="159"/>
      <c r="ID504" s="159"/>
      <c r="IE504" s="159"/>
      <c r="IF504" s="159"/>
      <c r="IG504" s="159"/>
      <c r="IH504" s="602"/>
      <c r="II504" s="602"/>
      <c r="IJ504" s="602"/>
      <c r="IK504" s="602"/>
      <c r="IL504" s="602"/>
      <c r="IM504" s="602"/>
      <c r="IN504" s="602"/>
      <c r="IO504" s="602"/>
      <c r="IP504" s="602"/>
      <c r="IQ504" s="602"/>
      <c r="IR504" s="602"/>
      <c r="IS504" s="602"/>
      <c r="IT504" s="159"/>
      <c r="IU504" s="159"/>
      <c r="IV504" s="159"/>
    </row>
    <row r="505" spans="2:256" s="172" customFormat="1" ht="12.75"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HA505" s="159"/>
      <c r="HB505" s="159"/>
      <c r="HC505" s="159"/>
      <c r="HD505" s="159"/>
      <c r="HE505" s="159"/>
      <c r="HF505" s="159"/>
      <c r="HG505" s="159"/>
      <c r="HH505" s="159"/>
      <c r="HI505" s="159"/>
      <c r="HJ505" s="159"/>
      <c r="HK505" s="159"/>
      <c r="HL505" s="159"/>
      <c r="HM505" s="159"/>
      <c r="HN505" s="159"/>
      <c r="HO505" s="159"/>
      <c r="HP505" s="159"/>
      <c r="HQ505" s="159"/>
      <c r="HR505" s="159"/>
      <c r="HS505" s="159"/>
      <c r="HT505" s="159"/>
      <c r="HU505" s="159"/>
      <c r="HV505" s="159"/>
      <c r="HW505" s="159"/>
      <c r="HX505" s="159"/>
      <c r="HY505" s="159"/>
      <c r="HZ505" s="159"/>
      <c r="IA505" s="159"/>
      <c r="IB505" s="159"/>
      <c r="IC505" s="159"/>
      <c r="ID505" s="159"/>
      <c r="IE505" s="159"/>
      <c r="IF505" s="159"/>
      <c r="IG505" s="159"/>
      <c r="IH505" s="602"/>
      <c r="II505" s="602"/>
      <c r="IJ505" s="602"/>
      <c r="IK505" s="602"/>
      <c r="IL505" s="602"/>
      <c r="IM505" s="602"/>
      <c r="IN505" s="602"/>
      <c r="IO505" s="602"/>
      <c r="IP505" s="602"/>
      <c r="IQ505" s="602"/>
      <c r="IR505" s="602"/>
      <c r="IS505" s="602"/>
      <c r="IT505" s="159"/>
      <c r="IU505" s="159"/>
      <c r="IV505" s="159"/>
    </row>
    <row r="506" spans="2:256" s="172" customFormat="1" ht="12.75"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HA506" s="159"/>
      <c r="HB506" s="159"/>
      <c r="HC506" s="159"/>
      <c r="HD506" s="159"/>
      <c r="HE506" s="159"/>
      <c r="HF506" s="159"/>
      <c r="HG506" s="159"/>
      <c r="HH506" s="159"/>
      <c r="HI506" s="159"/>
      <c r="HJ506" s="159"/>
      <c r="HK506" s="159"/>
      <c r="HL506" s="159"/>
      <c r="HM506" s="159"/>
      <c r="HN506" s="159"/>
      <c r="HO506" s="159"/>
      <c r="HP506" s="159"/>
      <c r="HQ506" s="159"/>
      <c r="HR506" s="159"/>
      <c r="HS506" s="159"/>
      <c r="HT506" s="159"/>
      <c r="HU506" s="159"/>
      <c r="HV506" s="159"/>
      <c r="HW506" s="159"/>
      <c r="HX506" s="159"/>
      <c r="HY506" s="159"/>
      <c r="HZ506" s="159"/>
      <c r="IA506" s="159"/>
      <c r="IB506" s="159"/>
      <c r="IC506" s="159"/>
      <c r="ID506" s="159"/>
      <c r="IE506" s="159"/>
      <c r="IF506" s="159"/>
      <c r="IG506" s="159"/>
      <c r="IH506" s="602"/>
      <c r="II506" s="602"/>
      <c r="IJ506" s="602"/>
      <c r="IK506" s="602"/>
      <c r="IL506" s="602"/>
      <c r="IM506" s="602"/>
      <c r="IN506" s="602"/>
      <c r="IO506" s="602"/>
      <c r="IP506" s="602"/>
      <c r="IQ506" s="602"/>
      <c r="IR506" s="602"/>
      <c r="IS506" s="602"/>
      <c r="IT506" s="159"/>
      <c r="IU506" s="159"/>
      <c r="IV506" s="159"/>
    </row>
    <row r="507" spans="2:256" s="172" customFormat="1" ht="12.75"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178"/>
      <c r="W507" s="178"/>
      <c r="HA507" s="159"/>
      <c r="HB507" s="159"/>
      <c r="HC507" s="159"/>
      <c r="HD507" s="159"/>
      <c r="HE507" s="159"/>
      <c r="HF507" s="159"/>
      <c r="HG507" s="159"/>
      <c r="HH507" s="159"/>
      <c r="HI507" s="159"/>
      <c r="HJ507" s="159"/>
      <c r="HK507" s="159"/>
      <c r="HL507" s="159"/>
      <c r="HM507" s="159"/>
      <c r="HN507" s="159"/>
      <c r="HO507" s="159"/>
      <c r="HP507" s="159"/>
      <c r="HQ507" s="159"/>
      <c r="HR507" s="159"/>
      <c r="HS507" s="159"/>
      <c r="HT507" s="159"/>
      <c r="HU507" s="159"/>
      <c r="HV507" s="159"/>
      <c r="HW507" s="159"/>
      <c r="HX507" s="159"/>
      <c r="HY507" s="159"/>
      <c r="HZ507" s="159"/>
      <c r="IA507" s="159"/>
      <c r="IB507" s="159"/>
      <c r="IC507" s="159"/>
      <c r="ID507" s="159"/>
      <c r="IE507" s="159"/>
      <c r="IF507" s="159"/>
      <c r="IG507" s="159"/>
      <c r="IH507" s="602"/>
      <c r="II507" s="602"/>
      <c r="IJ507" s="602"/>
      <c r="IK507" s="602"/>
      <c r="IL507" s="602"/>
      <c r="IM507" s="602"/>
      <c r="IN507" s="602"/>
      <c r="IO507" s="602"/>
      <c r="IP507" s="602"/>
      <c r="IQ507" s="602"/>
      <c r="IR507" s="602"/>
      <c r="IS507" s="602"/>
      <c r="IT507" s="159"/>
      <c r="IU507" s="159"/>
      <c r="IV507" s="159"/>
    </row>
    <row r="508" spans="2:256" s="172" customFormat="1" ht="12.75"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HA508" s="159"/>
      <c r="HB508" s="159"/>
      <c r="HC508" s="159"/>
      <c r="HD508" s="159"/>
      <c r="HE508" s="159"/>
      <c r="HF508" s="159"/>
      <c r="HG508" s="159"/>
      <c r="HH508" s="159"/>
      <c r="HI508" s="159"/>
      <c r="HJ508" s="159"/>
      <c r="HK508" s="159"/>
      <c r="HL508" s="159"/>
      <c r="HM508" s="159"/>
      <c r="HN508" s="159"/>
      <c r="HO508" s="159"/>
      <c r="HP508" s="159"/>
      <c r="HQ508" s="159"/>
      <c r="HR508" s="159"/>
      <c r="HS508" s="159"/>
      <c r="HT508" s="159"/>
      <c r="HU508" s="159"/>
      <c r="HV508" s="159"/>
      <c r="HW508" s="159"/>
      <c r="HX508" s="159"/>
      <c r="HY508" s="159"/>
      <c r="HZ508" s="159"/>
      <c r="IA508" s="159"/>
      <c r="IB508" s="159"/>
      <c r="IC508" s="159"/>
      <c r="ID508" s="159"/>
      <c r="IE508" s="159"/>
      <c r="IF508" s="159"/>
      <c r="IG508" s="159"/>
      <c r="IH508" s="602"/>
      <c r="II508" s="602"/>
      <c r="IJ508" s="602"/>
      <c r="IK508" s="602"/>
      <c r="IL508" s="602"/>
      <c r="IM508" s="602"/>
      <c r="IN508" s="602"/>
      <c r="IO508" s="602"/>
      <c r="IP508" s="602"/>
      <c r="IQ508" s="602"/>
      <c r="IR508" s="602"/>
      <c r="IS508" s="602"/>
      <c r="IT508" s="159"/>
      <c r="IU508" s="159"/>
      <c r="IV508" s="159"/>
    </row>
    <row r="509" spans="2:256" s="172" customFormat="1" ht="12.75"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HA509" s="159"/>
      <c r="HB509" s="159"/>
      <c r="HC509" s="159"/>
      <c r="HD509" s="159"/>
      <c r="HE509" s="159"/>
      <c r="HF509" s="159"/>
      <c r="HG509" s="159"/>
      <c r="HH509" s="159"/>
      <c r="HI509" s="159"/>
      <c r="HJ509" s="159"/>
      <c r="HK509" s="159"/>
      <c r="HL509" s="159"/>
      <c r="HM509" s="159"/>
      <c r="HN509" s="159"/>
      <c r="HO509" s="159"/>
      <c r="HP509" s="159"/>
      <c r="HQ509" s="159"/>
      <c r="HR509" s="159"/>
      <c r="HS509" s="159"/>
      <c r="HT509" s="159"/>
      <c r="HU509" s="159"/>
      <c r="HV509" s="159"/>
      <c r="HW509" s="159"/>
      <c r="HX509" s="159"/>
      <c r="HY509" s="159"/>
      <c r="HZ509" s="159"/>
      <c r="IA509" s="159"/>
      <c r="IB509" s="159"/>
      <c r="IC509" s="159"/>
      <c r="ID509" s="159"/>
      <c r="IE509" s="159"/>
      <c r="IF509" s="159"/>
      <c r="IG509" s="159"/>
      <c r="IH509" s="602"/>
      <c r="II509" s="602"/>
      <c r="IJ509" s="602"/>
      <c r="IK509" s="602"/>
      <c r="IL509" s="602"/>
      <c r="IM509" s="602"/>
      <c r="IN509" s="602"/>
      <c r="IO509" s="602"/>
      <c r="IP509" s="602"/>
      <c r="IQ509" s="602"/>
      <c r="IR509" s="602"/>
      <c r="IS509" s="602"/>
      <c r="IT509" s="159"/>
      <c r="IU509" s="159"/>
      <c r="IV509" s="159"/>
    </row>
    <row r="510" spans="2:256" s="172" customFormat="1" ht="12.75"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HA510" s="159"/>
      <c r="HB510" s="159"/>
      <c r="HC510" s="159"/>
      <c r="HD510" s="159"/>
      <c r="HE510" s="159"/>
      <c r="HF510" s="159"/>
      <c r="HG510" s="159"/>
      <c r="HH510" s="159"/>
      <c r="HI510" s="159"/>
      <c r="HJ510" s="159"/>
      <c r="HK510" s="159"/>
      <c r="HL510" s="159"/>
      <c r="HM510" s="159"/>
      <c r="HN510" s="159"/>
      <c r="HO510" s="159"/>
      <c r="HP510" s="159"/>
      <c r="HQ510" s="159"/>
      <c r="HR510" s="159"/>
      <c r="HS510" s="159"/>
      <c r="HT510" s="159"/>
      <c r="HU510" s="159"/>
      <c r="HV510" s="159"/>
      <c r="HW510" s="159"/>
      <c r="HX510" s="159"/>
      <c r="HY510" s="159"/>
      <c r="HZ510" s="159"/>
      <c r="IA510" s="159"/>
      <c r="IB510" s="159"/>
      <c r="IC510" s="159"/>
      <c r="ID510" s="159"/>
      <c r="IE510" s="159"/>
      <c r="IF510" s="159"/>
      <c r="IG510" s="159"/>
      <c r="IH510" s="602"/>
      <c r="II510" s="602"/>
      <c r="IJ510" s="602"/>
      <c r="IK510" s="602"/>
      <c r="IL510" s="602"/>
      <c r="IM510" s="602"/>
      <c r="IN510" s="602"/>
      <c r="IO510" s="602"/>
      <c r="IP510" s="602"/>
      <c r="IQ510" s="602"/>
      <c r="IR510" s="602"/>
      <c r="IS510" s="602"/>
      <c r="IT510" s="159"/>
      <c r="IU510" s="159"/>
      <c r="IV510" s="159"/>
    </row>
    <row r="511" spans="2:256" s="172" customFormat="1" ht="12.75"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HA511" s="159"/>
      <c r="HB511" s="159"/>
      <c r="HC511" s="159"/>
      <c r="HD511" s="159"/>
      <c r="HE511" s="159"/>
      <c r="HF511" s="159"/>
      <c r="HG511" s="159"/>
      <c r="HH511" s="159"/>
      <c r="HI511" s="159"/>
      <c r="HJ511" s="159"/>
      <c r="HK511" s="159"/>
      <c r="HL511" s="159"/>
      <c r="HM511" s="159"/>
      <c r="HN511" s="159"/>
      <c r="HO511" s="159"/>
      <c r="HP511" s="159"/>
      <c r="HQ511" s="159"/>
      <c r="HR511" s="159"/>
      <c r="HS511" s="159"/>
      <c r="HT511" s="159"/>
      <c r="HU511" s="159"/>
      <c r="HV511" s="159"/>
      <c r="HW511" s="159"/>
      <c r="HX511" s="159"/>
      <c r="HY511" s="159"/>
      <c r="HZ511" s="159"/>
      <c r="IA511" s="159"/>
      <c r="IB511" s="159"/>
      <c r="IC511" s="159"/>
      <c r="ID511" s="159"/>
      <c r="IE511" s="159"/>
      <c r="IF511" s="159"/>
      <c r="IG511" s="159"/>
      <c r="IH511" s="602"/>
      <c r="II511" s="602"/>
      <c r="IJ511" s="602"/>
      <c r="IK511" s="602"/>
      <c r="IL511" s="602"/>
      <c r="IM511" s="602"/>
      <c r="IN511" s="602"/>
      <c r="IO511" s="602"/>
      <c r="IP511" s="602"/>
      <c r="IQ511" s="602"/>
      <c r="IR511" s="602"/>
      <c r="IS511" s="602"/>
      <c r="IT511" s="159"/>
      <c r="IU511" s="159"/>
      <c r="IV511" s="159"/>
    </row>
    <row r="512" spans="2:256" s="172" customFormat="1" ht="12.75"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HA512" s="159"/>
      <c r="HB512" s="159"/>
      <c r="HC512" s="159"/>
      <c r="HD512" s="159"/>
      <c r="HE512" s="159"/>
      <c r="HF512" s="159"/>
      <c r="HG512" s="159"/>
      <c r="HH512" s="159"/>
      <c r="HI512" s="159"/>
      <c r="HJ512" s="159"/>
      <c r="HK512" s="159"/>
      <c r="HL512" s="159"/>
      <c r="HM512" s="159"/>
      <c r="HN512" s="159"/>
      <c r="HO512" s="159"/>
      <c r="HP512" s="159"/>
      <c r="HQ512" s="159"/>
      <c r="HR512" s="159"/>
      <c r="HS512" s="159"/>
      <c r="HT512" s="159"/>
      <c r="HU512" s="159"/>
      <c r="HV512" s="159"/>
      <c r="HW512" s="159"/>
      <c r="HX512" s="159"/>
      <c r="HY512" s="159"/>
      <c r="HZ512" s="159"/>
      <c r="IA512" s="159"/>
      <c r="IB512" s="159"/>
      <c r="IC512" s="159"/>
      <c r="ID512" s="159"/>
      <c r="IE512" s="159"/>
      <c r="IF512" s="159"/>
      <c r="IG512" s="159"/>
      <c r="IH512" s="602"/>
      <c r="II512" s="602"/>
      <c r="IJ512" s="602"/>
      <c r="IK512" s="602"/>
      <c r="IL512" s="602"/>
      <c r="IM512" s="602"/>
      <c r="IN512" s="602"/>
      <c r="IO512" s="602"/>
      <c r="IP512" s="602"/>
      <c r="IQ512" s="602"/>
      <c r="IR512" s="602"/>
      <c r="IS512" s="602"/>
      <c r="IT512" s="159"/>
      <c r="IU512" s="159"/>
      <c r="IV512" s="159"/>
    </row>
    <row r="513" spans="2:256" s="172" customFormat="1" ht="12.75"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HA513" s="159"/>
      <c r="HB513" s="159"/>
      <c r="HC513" s="159"/>
      <c r="HD513" s="159"/>
      <c r="HE513" s="159"/>
      <c r="HF513" s="159"/>
      <c r="HG513" s="159"/>
      <c r="HH513" s="159"/>
      <c r="HI513" s="159"/>
      <c r="HJ513" s="159"/>
      <c r="HK513" s="159"/>
      <c r="HL513" s="159"/>
      <c r="HM513" s="159"/>
      <c r="HN513" s="159"/>
      <c r="HO513" s="159"/>
      <c r="HP513" s="159"/>
      <c r="HQ513" s="159"/>
      <c r="HR513" s="159"/>
      <c r="HS513" s="159"/>
      <c r="HT513" s="159"/>
      <c r="HU513" s="159"/>
      <c r="HV513" s="159"/>
      <c r="HW513" s="159"/>
      <c r="HX513" s="159"/>
      <c r="HY513" s="159"/>
      <c r="HZ513" s="159"/>
      <c r="IA513" s="159"/>
      <c r="IB513" s="159"/>
      <c r="IC513" s="159"/>
      <c r="ID513" s="159"/>
      <c r="IE513" s="159"/>
      <c r="IF513" s="159"/>
      <c r="IG513" s="159"/>
      <c r="IH513" s="602"/>
      <c r="II513" s="602"/>
      <c r="IJ513" s="602"/>
      <c r="IK513" s="602"/>
      <c r="IL513" s="602"/>
      <c r="IM513" s="602"/>
      <c r="IN513" s="602"/>
      <c r="IO513" s="602"/>
      <c r="IP513" s="602"/>
      <c r="IQ513" s="602"/>
      <c r="IR513" s="602"/>
      <c r="IS513" s="602"/>
      <c r="IT513" s="159"/>
      <c r="IU513" s="159"/>
      <c r="IV513" s="159"/>
    </row>
    <row r="514" spans="2:256" s="172" customFormat="1" ht="12.75"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HA514" s="159"/>
      <c r="HB514" s="159"/>
      <c r="HC514" s="159"/>
      <c r="HD514" s="159"/>
      <c r="HE514" s="159"/>
      <c r="HF514" s="159"/>
      <c r="HG514" s="159"/>
      <c r="HH514" s="159"/>
      <c r="HI514" s="159"/>
      <c r="HJ514" s="159"/>
      <c r="HK514" s="159"/>
      <c r="HL514" s="159"/>
      <c r="HM514" s="159"/>
      <c r="HN514" s="159"/>
      <c r="HO514" s="159"/>
      <c r="HP514" s="159"/>
      <c r="HQ514" s="159"/>
      <c r="HR514" s="159"/>
      <c r="HS514" s="159"/>
      <c r="HT514" s="159"/>
      <c r="HU514" s="159"/>
      <c r="HV514" s="159"/>
      <c r="HW514" s="159"/>
      <c r="HX514" s="159"/>
      <c r="HY514" s="159"/>
      <c r="HZ514" s="159"/>
      <c r="IA514" s="159"/>
      <c r="IB514" s="159"/>
      <c r="IC514" s="159"/>
      <c r="ID514" s="159"/>
      <c r="IE514" s="159"/>
      <c r="IF514" s="159"/>
      <c r="IG514" s="159"/>
      <c r="IH514" s="602"/>
      <c r="II514" s="602"/>
      <c r="IJ514" s="602"/>
      <c r="IK514" s="602"/>
      <c r="IL514" s="602"/>
      <c r="IM514" s="602"/>
      <c r="IN514" s="602"/>
      <c r="IO514" s="602"/>
      <c r="IP514" s="602"/>
      <c r="IQ514" s="602"/>
      <c r="IR514" s="602"/>
      <c r="IS514" s="602"/>
      <c r="IT514" s="159"/>
      <c r="IU514" s="159"/>
      <c r="IV514" s="159"/>
    </row>
    <row r="515" spans="2:256" s="172" customFormat="1" ht="12.75"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HA515" s="159"/>
      <c r="HB515" s="159"/>
      <c r="HC515" s="159"/>
      <c r="HD515" s="159"/>
      <c r="HE515" s="159"/>
      <c r="HF515" s="159"/>
      <c r="HG515" s="159"/>
      <c r="HH515" s="159"/>
      <c r="HI515" s="159"/>
      <c r="HJ515" s="159"/>
      <c r="HK515" s="159"/>
      <c r="HL515" s="159"/>
      <c r="HM515" s="159"/>
      <c r="HN515" s="159"/>
      <c r="HO515" s="159"/>
      <c r="HP515" s="159"/>
      <c r="HQ515" s="159"/>
      <c r="HR515" s="159"/>
      <c r="HS515" s="159"/>
      <c r="HT515" s="159"/>
      <c r="HU515" s="159"/>
      <c r="HV515" s="159"/>
      <c r="HW515" s="159"/>
      <c r="HX515" s="159"/>
      <c r="HY515" s="159"/>
      <c r="HZ515" s="159"/>
      <c r="IA515" s="159"/>
      <c r="IB515" s="159"/>
      <c r="IC515" s="159"/>
      <c r="ID515" s="159"/>
      <c r="IE515" s="159"/>
      <c r="IF515" s="159"/>
      <c r="IG515" s="159"/>
      <c r="IH515" s="602"/>
      <c r="II515" s="602"/>
      <c r="IJ515" s="602"/>
      <c r="IK515" s="602"/>
      <c r="IL515" s="602"/>
      <c r="IM515" s="602"/>
      <c r="IN515" s="602"/>
      <c r="IO515" s="602"/>
      <c r="IP515" s="602"/>
      <c r="IQ515" s="602"/>
      <c r="IR515" s="602"/>
      <c r="IS515" s="602"/>
      <c r="IT515" s="159"/>
      <c r="IU515" s="159"/>
      <c r="IV515" s="159"/>
    </row>
    <row r="516" spans="2:256" s="172" customFormat="1" ht="12.75"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HA516" s="159"/>
      <c r="HB516" s="159"/>
      <c r="HC516" s="159"/>
      <c r="HD516" s="159"/>
      <c r="HE516" s="159"/>
      <c r="HF516" s="159"/>
      <c r="HG516" s="159"/>
      <c r="HH516" s="159"/>
      <c r="HI516" s="159"/>
      <c r="HJ516" s="159"/>
      <c r="HK516" s="159"/>
      <c r="HL516" s="159"/>
      <c r="HM516" s="159"/>
      <c r="HN516" s="159"/>
      <c r="HO516" s="159"/>
      <c r="HP516" s="159"/>
      <c r="HQ516" s="159"/>
      <c r="HR516" s="159"/>
      <c r="HS516" s="159"/>
      <c r="HT516" s="159"/>
      <c r="HU516" s="159"/>
      <c r="HV516" s="159"/>
      <c r="HW516" s="159"/>
      <c r="HX516" s="159"/>
      <c r="HY516" s="159"/>
      <c r="HZ516" s="159"/>
      <c r="IA516" s="159"/>
      <c r="IB516" s="159"/>
      <c r="IC516" s="159"/>
      <c r="ID516" s="159"/>
      <c r="IE516" s="159"/>
      <c r="IF516" s="159"/>
      <c r="IG516" s="159"/>
      <c r="IH516" s="602"/>
      <c r="II516" s="602"/>
      <c r="IJ516" s="602"/>
      <c r="IK516" s="602"/>
      <c r="IL516" s="602"/>
      <c r="IM516" s="602"/>
      <c r="IN516" s="602"/>
      <c r="IO516" s="602"/>
      <c r="IP516" s="602"/>
      <c r="IQ516" s="602"/>
      <c r="IR516" s="602"/>
      <c r="IS516" s="602"/>
      <c r="IT516" s="159"/>
      <c r="IU516" s="159"/>
      <c r="IV516" s="159"/>
    </row>
    <row r="517" spans="2:256" s="172" customFormat="1" ht="12.75"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HA517" s="159"/>
      <c r="HB517" s="159"/>
      <c r="HC517" s="159"/>
      <c r="HD517" s="159"/>
      <c r="HE517" s="159"/>
      <c r="HF517" s="159"/>
      <c r="HG517" s="159"/>
      <c r="HH517" s="159"/>
      <c r="HI517" s="159"/>
      <c r="HJ517" s="159"/>
      <c r="HK517" s="159"/>
      <c r="HL517" s="159"/>
      <c r="HM517" s="159"/>
      <c r="HN517" s="159"/>
      <c r="HO517" s="159"/>
      <c r="HP517" s="159"/>
      <c r="HQ517" s="159"/>
      <c r="HR517" s="159"/>
      <c r="HS517" s="159"/>
      <c r="HT517" s="159"/>
      <c r="HU517" s="159"/>
      <c r="HV517" s="159"/>
      <c r="HW517" s="159"/>
      <c r="HX517" s="159"/>
      <c r="HY517" s="159"/>
      <c r="HZ517" s="159"/>
      <c r="IA517" s="159"/>
      <c r="IB517" s="159"/>
      <c r="IC517" s="159"/>
      <c r="ID517" s="159"/>
      <c r="IE517" s="159"/>
      <c r="IF517" s="159"/>
      <c r="IG517" s="159"/>
      <c r="IH517" s="602"/>
      <c r="II517" s="602"/>
      <c r="IJ517" s="602"/>
      <c r="IK517" s="602"/>
      <c r="IL517" s="602"/>
      <c r="IM517" s="602"/>
      <c r="IN517" s="602"/>
      <c r="IO517" s="602"/>
      <c r="IP517" s="602"/>
      <c r="IQ517" s="602"/>
      <c r="IR517" s="602"/>
      <c r="IS517" s="602"/>
      <c r="IT517" s="159"/>
      <c r="IU517" s="159"/>
      <c r="IV517" s="159"/>
    </row>
    <row r="518" spans="2:256" s="172" customFormat="1" ht="12.75"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HA518" s="159"/>
      <c r="HB518" s="159"/>
      <c r="HC518" s="159"/>
      <c r="HD518" s="159"/>
      <c r="HE518" s="159"/>
      <c r="HF518" s="159"/>
      <c r="HG518" s="159"/>
      <c r="HH518" s="159"/>
      <c r="HI518" s="159"/>
      <c r="HJ518" s="159"/>
      <c r="HK518" s="159"/>
      <c r="HL518" s="159"/>
      <c r="HM518" s="159"/>
      <c r="HN518" s="159"/>
      <c r="HO518" s="159"/>
      <c r="HP518" s="159"/>
      <c r="HQ518" s="159"/>
      <c r="HR518" s="159"/>
      <c r="HS518" s="159"/>
      <c r="HT518" s="159"/>
      <c r="HU518" s="159"/>
      <c r="HV518" s="159"/>
      <c r="HW518" s="159"/>
      <c r="HX518" s="159"/>
      <c r="HY518" s="159"/>
      <c r="HZ518" s="159"/>
      <c r="IA518" s="159"/>
      <c r="IB518" s="159"/>
      <c r="IC518" s="159"/>
      <c r="ID518" s="159"/>
      <c r="IE518" s="159"/>
      <c r="IF518" s="159"/>
      <c r="IG518" s="159"/>
      <c r="IH518" s="602"/>
      <c r="II518" s="602"/>
      <c r="IJ518" s="602"/>
      <c r="IK518" s="602"/>
      <c r="IL518" s="602"/>
      <c r="IM518" s="602"/>
      <c r="IN518" s="602"/>
      <c r="IO518" s="602"/>
      <c r="IP518" s="602"/>
      <c r="IQ518" s="602"/>
      <c r="IR518" s="602"/>
      <c r="IS518" s="602"/>
      <c r="IT518" s="159"/>
      <c r="IU518" s="159"/>
      <c r="IV518" s="159"/>
    </row>
    <row r="519" spans="2:256" s="172" customFormat="1" ht="12.75"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HA519" s="159"/>
      <c r="HB519" s="159"/>
      <c r="HC519" s="159"/>
      <c r="HD519" s="159"/>
      <c r="HE519" s="159"/>
      <c r="HF519" s="159"/>
      <c r="HG519" s="159"/>
      <c r="HH519" s="159"/>
      <c r="HI519" s="159"/>
      <c r="HJ519" s="159"/>
      <c r="HK519" s="159"/>
      <c r="HL519" s="159"/>
      <c r="HM519" s="159"/>
      <c r="HN519" s="159"/>
      <c r="HO519" s="159"/>
      <c r="HP519" s="159"/>
      <c r="HQ519" s="159"/>
      <c r="HR519" s="159"/>
      <c r="HS519" s="159"/>
      <c r="HT519" s="159"/>
      <c r="HU519" s="159"/>
      <c r="HV519" s="159"/>
      <c r="HW519" s="159"/>
      <c r="HX519" s="159"/>
      <c r="HY519" s="159"/>
      <c r="HZ519" s="159"/>
      <c r="IA519" s="159"/>
      <c r="IB519" s="159"/>
      <c r="IC519" s="159"/>
      <c r="ID519" s="159"/>
      <c r="IE519" s="159"/>
      <c r="IF519" s="159"/>
      <c r="IG519" s="159"/>
      <c r="IH519" s="602"/>
      <c r="II519" s="602"/>
      <c r="IJ519" s="602"/>
      <c r="IK519" s="602"/>
      <c r="IL519" s="602"/>
      <c r="IM519" s="602"/>
      <c r="IN519" s="602"/>
      <c r="IO519" s="602"/>
      <c r="IP519" s="602"/>
      <c r="IQ519" s="602"/>
      <c r="IR519" s="602"/>
      <c r="IS519" s="602"/>
      <c r="IT519" s="159"/>
      <c r="IU519" s="159"/>
      <c r="IV519" s="159"/>
    </row>
    <row r="520" spans="2:256" s="172" customFormat="1" ht="12.75"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HA520" s="159"/>
      <c r="HB520" s="159"/>
      <c r="HC520" s="159"/>
      <c r="HD520" s="159"/>
      <c r="HE520" s="159"/>
      <c r="HF520" s="159"/>
      <c r="HG520" s="159"/>
      <c r="HH520" s="159"/>
      <c r="HI520" s="159"/>
      <c r="HJ520" s="159"/>
      <c r="HK520" s="159"/>
      <c r="HL520" s="159"/>
      <c r="HM520" s="159"/>
      <c r="HN520" s="159"/>
      <c r="HO520" s="159"/>
      <c r="HP520" s="159"/>
      <c r="HQ520" s="159"/>
      <c r="HR520" s="159"/>
      <c r="HS520" s="159"/>
      <c r="HT520" s="159"/>
      <c r="HU520" s="159"/>
      <c r="HV520" s="159"/>
      <c r="HW520" s="159"/>
      <c r="HX520" s="159"/>
      <c r="HY520" s="159"/>
      <c r="HZ520" s="159"/>
      <c r="IA520" s="159"/>
      <c r="IB520" s="159"/>
      <c r="IC520" s="159"/>
      <c r="ID520" s="159"/>
      <c r="IE520" s="159"/>
      <c r="IF520" s="159"/>
      <c r="IG520" s="159"/>
      <c r="IH520" s="602"/>
      <c r="II520" s="602"/>
      <c r="IJ520" s="602"/>
      <c r="IK520" s="602"/>
      <c r="IL520" s="602"/>
      <c r="IM520" s="602"/>
      <c r="IN520" s="602"/>
      <c r="IO520" s="602"/>
      <c r="IP520" s="602"/>
      <c r="IQ520" s="602"/>
      <c r="IR520" s="602"/>
      <c r="IS520" s="602"/>
      <c r="IT520" s="159"/>
      <c r="IU520" s="159"/>
      <c r="IV520" s="159"/>
    </row>
    <row r="521" spans="2:256" s="172" customFormat="1" ht="12.75">
      <c r="B521" s="178"/>
      <c r="C521" s="178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8"/>
      <c r="U521" s="178"/>
      <c r="V521" s="178"/>
      <c r="W521" s="178"/>
      <c r="HA521" s="159"/>
      <c r="HB521" s="159"/>
      <c r="HC521" s="159"/>
      <c r="HD521" s="159"/>
      <c r="HE521" s="159"/>
      <c r="HF521" s="159"/>
      <c r="HG521" s="159"/>
      <c r="HH521" s="159"/>
      <c r="HI521" s="159"/>
      <c r="HJ521" s="159"/>
      <c r="HK521" s="159"/>
      <c r="HL521" s="159"/>
      <c r="HM521" s="159"/>
      <c r="HN521" s="159"/>
      <c r="HO521" s="159"/>
      <c r="HP521" s="159"/>
      <c r="HQ521" s="159"/>
      <c r="HR521" s="159"/>
      <c r="HS521" s="159"/>
      <c r="HT521" s="159"/>
      <c r="HU521" s="159"/>
      <c r="HV521" s="159"/>
      <c r="HW521" s="159"/>
      <c r="HX521" s="159"/>
      <c r="HY521" s="159"/>
      <c r="HZ521" s="159"/>
      <c r="IA521" s="159"/>
      <c r="IB521" s="159"/>
      <c r="IC521" s="159"/>
      <c r="ID521" s="159"/>
      <c r="IE521" s="159"/>
      <c r="IF521" s="159"/>
      <c r="IG521" s="159"/>
      <c r="IH521" s="602"/>
      <c r="II521" s="602"/>
      <c r="IJ521" s="602"/>
      <c r="IK521" s="602"/>
      <c r="IL521" s="602"/>
      <c r="IM521" s="602"/>
      <c r="IN521" s="602"/>
      <c r="IO521" s="602"/>
      <c r="IP521" s="602"/>
      <c r="IQ521" s="602"/>
      <c r="IR521" s="602"/>
      <c r="IS521" s="602"/>
      <c r="IT521" s="159"/>
      <c r="IU521" s="159"/>
      <c r="IV521" s="159"/>
    </row>
    <row r="522" spans="2:256" s="172" customFormat="1" ht="12.75"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HA522" s="159"/>
      <c r="HB522" s="159"/>
      <c r="HC522" s="159"/>
      <c r="HD522" s="159"/>
      <c r="HE522" s="159"/>
      <c r="HF522" s="159"/>
      <c r="HG522" s="159"/>
      <c r="HH522" s="159"/>
      <c r="HI522" s="159"/>
      <c r="HJ522" s="159"/>
      <c r="HK522" s="159"/>
      <c r="HL522" s="159"/>
      <c r="HM522" s="159"/>
      <c r="HN522" s="159"/>
      <c r="HO522" s="159"/>
      <c r="HP522" s="159"/>
      <c r="HQ522" s="159"/>
      <c r="HR522" s="159"/>
      <c r="HS522" s="159"/>
      <c r="HT522" s="159"/>
      <c r="HU522" s="159"/>
      <c r="HV522" s="159"/>
      <c r="HW522" s="159"/>
      <c r="HX522" s="159"/>
      <c r="HY522" s="159"/>
      <c r="HZ522" s="159"/>
      <c r="IA522" s="159"/>
      <c r="IB522" s="159"/>
      <c r="IC522" s="159"/>
      <c r="ID522" s="159"/>
      <c r="IE522" s="159"/>
      <c r="IF522" s="159"/>
      <c r="IG522" s="159"/>
      <c r="IH522" s="602"/>
      <c r="II522" s="602"/>
      <c r="IJ522" s="602"/>
      <c r="IK522" s="602"/>
      <c r="IL522" s="602"/>
      <c r="IM522" s="602"/>
      <c r="IN522" s="602"/>
      <c r="IO522" s="602"/>
      <c r="IP522" s="602"/>
      <c r="IQ522" s="602"/>
      <c r="IR522" s="602"/>
      <c r="IS522" s="602"/>
      <c r="IT522" s="159"/>
      <c r="IU522" s="159"/>
      <c r="IV522" s="159"/>
    </row>
    <row r="523" spans="2:256" s="172" customFormat="1" ht="12.75">
      <c r="B523" s="178"/>
      <c r="C523" s="178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HA523" s="159"/>
      <c r="HB523" s="159"/>
      <c r="HC523" s="159"/>
      <c r="HD523" s="159"/>
      <c r="HE523" s="159"/>
      <c r="HF523" s="159"/>
      <c r="HG523" s="159"/>
      <c r="HH523" s="159"/>
      <c r="HI523" s="159"/>
      <c r="HJ523" s="159"/>
      <c r="HK523" s="159"/>
      <c r="HL523" s="159"/>
      <c r="HM523" s="159"/>
      <c r="HN523" s="159"/>
      <c r="HO523" s="159"/>
      <c r="HP523" s="159"/>
      <c r="HQ523" s="159"/>
      <c r="HR523" s="159"/>
      <c r="HS523" s="159"/>
      <c r="HT523" s="159"/>
      <c r="HU523" s="159"/>
      <c r="HV523" s="159"/>
      <c r="HW523" s="159"/>
      <c r="HX523" s="159"/>
      <c r="HY523" s="159"/>
      <c r="HZ523" s="159"/>
      <c r="IA523" s="159"/>
      <c r="IB523" s="159"/>
      <c r="IC523" s="159"/>
      <c r="ID523" s="159"/>
      <c r="IE523" s="159"/>
      <c r="IF523" s="159"/>
      <c r="IG523" s="159"/>
      <c r="IH523" s="602"/>
      <c r="II523" s="602"/>
      <c r="IJ523" s="602"/>
      <c r="IK523" s="602"/>
      <c r="IL523" s="602"/>
      <c r="IM523" s="602"/>
      <c r="IN523" s="602"/>
      <c r="IO523" s="602"/>
      <c r="IP523" s="602"/>
      <c r="IQ523" s="602"/>
      <c r="IR523" s="602"/>
      <c r="IS523" s="602"/>
      <c r="IT523" s="159"/>
      <c r="IU523" s="159"/>
      <c r="IV523" s="159"/>
    </row>
    <row r="524" spans="2:256" s="172" customFormat="1" ht="12.75">
      <c r="B524" s="178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HA524" s="159"/>
      <c r="HB524" s="159"/>
      <c r="HC524" s="159"/>
      <c r="HD524" s="159"/>
      <c r="HE524" s="159"/>
      <c r="HF524" s="159"/>
      <c r="HG524" s="159"/>
      <c r="HH524" s="159"/>
      <c r="HI524" s="159"/>
      <c r="HJ524" s="159"/>
      <c r="HK524" s="159"/>
      <c r="HL524" s="159"/>
      <c r="HM524" s="159"/>
      <c r="HN524" s="159"/>
      <c r="HO524" s="159"/>
      <c r="HP524" s="159"/>
      <c r="HQ524" s="159"/>
      <c r="HR524" s="159"/>
      <c r="HS524" s="159"/>
      <c r="HT524" s="159"/>
      <c r="HU524" s="159"/>
      <c r="HV524" s="159"/>
      <c r="HW524" s="159"/>
      <c r="HX524" s="159"/>
      <c r="HY524" s="159"/>
      <c r="HZ524" s="159"/>
      <c r="IA524" s="159"/>
      <c r="IB524" s="159"/>
      <c r="IC524" s="159"/>
      <c r="ID524" s="159"/>
      <c r="IE524" s="159"/>
      <c r="IF524" s="159"/>
      <c r="IG524" s="159"/>
      <c r="IH524" s="602"/>
      <c r="II524" s="602"/>
      <c r="IJ524" s="602"/>
      <c r="IK524" s="602"/>
      <c r="IL524" s="602"/>
      <c r="IM524" s="602"/>
      <c r="IN524" s="602"/>
      <c r="IO524" s="602"/>
      <c r="IP524" s="602"/>
      <c r="IQ524" s="602"/>
      <c r="IR524" s="602"/>
      <c r="IS524" s="602"/>
      <c r="IT524" s="159"/>
      <c r="IU524" s="159"/>
      <c r="IV524" s="159"/>
    </row>
    <row r="525" spans="2:256" s="172" customFormat="1" ht="12.75">
      <c r="B525" s="178"/>
      <c r="C525" s="178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HA525" s="159"/>
      <c r="HB525" s="159"/>
      <c r="HC525" s="159"/>
      <c r="HD525" s="159"/>
      <c r="HE525" s="159"/>
      <c r="HF525" s="159"/>
      <c r="HG525" s="159"/>
      <c r="HH525" s="159"/>
      <c r="HI525" s="159"/>
      <c r="HJ525" s="159"/>
      <c r="HK525" s="159"/>
      <c r="HL525" s="159"/>
      <c r="HM525" s="159"/>
      <c r="HN525" s="159"/>
      <c r="HO525" s="159"/>
      <c r="HP525" s="159"/>
      <c r="HQ525" s="159"/>
      <c r="HR525" s="159"/>
      <c r="HS525" s="159"/>
      <c r="HT525" s="159"/>
      <c r="HU525" s="159"/>
      <c r="HV525" s="159"/>
      <c r="HW525" s="159"/>
      <c r="HX525" s="159"/>
      <c r="HY525" s="159"/>
      <c r="HZ525" s="159"/>
      <c r="IA525" s="159"/>
      <c r="IB525" s="159"/>
      <c r="IC525" s="159"/>
      <c r="ID525" s="159"/>
      <c r="IE525" s="159"/>
      <c r="IF525" s="159"/>
      <c r="IG525" s="159"/>
      <c r="IH525" s="602"/>
      <c r="II525" s="602"/>
      <c r="IJ525" s="602"/>
      <c r="IK525" s="602"/>
      <c r="IL525" s="602"/>
      <c r="IM525" s="602"/>
      <c r="IN525" s="602"/>
      <c r="IO525" s="602"/>
      <c r="IP525" s="602"/>
      <c r="IQ525" s="602"/>
      <c r="IR525" s="602"/>
      <c r="IS525" s="602"/>
      <c r="IT525" s="159"/>
      <c r="IU525" s="159"/>
      <c r="IV525" s="159"/>
    </row>
    <row r="526" spans="2:256" s="172" customFormat="1" ht="12.75"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HA526" s="159"/>
      <c r="HB526" s="159"/>
      <c r="HC526" s="159"/>
      <c r="HD526" s="159"/>
      <c r="HE526" s="159"/>
      <c r="HF526" s="159"/>
      <c r="HG526" s="159"/>
      <c r="HH526" s="159"/>
      <c r="HI526" s="159"/>
      <c r="HJ526" s="159"/>
      <c r="HK526" s="159"/>
      <c r="HL526" s="159"/>
      <c r="HM526" s="159"/>
      <c r="HN526" s="159"/>
      <c r="HO526" s="159"/>
      <c r="HP526" s="159"/>
      <c r="HQ526" s="159"/>
      <c r="HR526" s="159"/>
      <c r="HS526" s="159"/>
      <c r="HT526" s="159"/>
      <c r="HU526" s="159"/>
      <c r="HV526" s="159"/>
      <c r="HW526" s="159"/>
      <c r="HX526" s="159"/>
      <c r="HY526" s="159"/>
      <c r="HZ526" s="159"/>
      <c r="IA526" s="159"/>
      <c r="IB526" s="159"/>
      <c r="IC526" s="159"/>
      <c r="ID526" s="159"/>
      <c r="IE526" s="159"/>
      <c r="IF526" s="159"/>
      <c r="IG526" s="159"/>
      <c r="IH526" s="602"/>
      <c r="II526" s="602"/>
      <c r="IJ526" s="602"/>
      <c r="IK526" s="602"/>
      <c r="IL526" s="602"/>
      <c r="IM526" s="602"/>
      <c r="IN526" s="602"/>
      <c r="IO526" s="602"/>
      <c r="IP526" s="602"/>
      <c r="IQ526" s="602"/>
      <c r="IR526" s="602"/>
      <c r="IS526" s="602"/>
      <c r="IT526" s="159"/>
      <c r="IU526" s="159"/>
      <c r="IV526" s="159"/>
    </row>
    <row r="527" spans="2:256" s="172" customFormat="1" ht="12.75">
      <c r="B527" s="178"/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HA527" s="159"/>
      <c r="HB527" s="159"/>
      <c r="HC527" s="159"/>
      <c r="HD527" s="159"/>
      <c r="HE527" s="159"/>
      <c r="HF527" s="159"/>
      <c r="HG527" s="159"/>
      <c r="HH527" s="159"/>
      <c r="HI527" s="159"/>
      <c r="HJ527" s="159"/>
      <c r="HK527" s="159"/>
      <c r="HL527" s="159"/>
      <c r="HM527" s="159"/>
      <c r="HN527" s="159"/>
      <c r="HO527" s="159"/>
      <c r="HP527" s="159"/>
      <c r="HQ527" s="159"/>
      <c r="HR527" s="159"/>
      <c r="HS527" s="159"/>
      <c r="HT527" s="159"/>
      <c r="HU527" s="159"/>
      <c r="HV527" s="159"/>
      <c r="HW527" s="159"/>
      <c r="HX527" s="159"/>
      <c r="HY527" s="159"/>
      <c r="HZ527" s="159"/>
      <c r="IA527" s="159"/>
      <c r="IB527" s="159"/>
      <c r="IC527" s="159"/>
      <c r="ID527" s="159"/>
      <c r="IE527" s="159"/>
      <c r="IF527" s="159"/>
      <c r="IG527" s="159"/>
      <c r="IH527" s="602"/>
      <c r="II527" s="602"/>
      <c r="IJ527" s="602"/>
      <c r="IK527" s="602"/>
      <c r="IL527" s="602"/>
      <c r="IM527" s="602"/>
      <c r="IN527" s="602"/>
      <c r="IO527" s="602"/>
      <c r="IP527" s="602"/>
      <c r="IQ527" s="602"/>
      <c r="IR527" s="602"/>
      <c r="IS527" s="602"/>
      <c r="IT527" s="159"/>
      <c r="IU527" s="159"/>
      <c r="IV527" s="159"/>
    </row>
    <row r="528" spans="2:256" s="172" customFormat="1" ht="12.75"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HA528" s="159"/>
      <c r="HB528" s="159"/>
      <c r="HC528" s="159"/>
      <c r="HD528" s="159"/>
      <c r="HE528" s="159"/>
      <c r="HF528" s="159"/>
      <c r="HG528" s="159"/>
      <c r="HH528" s="159"/>
      <c r="HI528" s="159"/>
      <c r="HJ528" s="159"/>
      <c r="HK528" s="159"/>
      <c r="HL528" s="159"/>
      <c r="HM528" s="159"/>
      <c r="HN528" s="159"/>
      <c r="HO528" s="159"/>
      <c r="HP528" s="159"/>
      <c r="HQ528" s="159"/>
      <c r="HR528" s="159"/>
      <c r="HS528" s="159"/>
      <c r="HT528" s="159"/>
      <c r="HU528" s="159"/>
      <c r="HV528" s="159"/>
      <c r="HW528" s="159"/>
      <c r="HX528" s="159"/>
      <c r="HY528" s="159"/>
      <c r="HZ528" s="159"/>
      <c r="IA528" s="159"/>
      <c r="IB528" s="159"/>
      <c r="IC528" s="159"/>
      <c r="ID528" s="159"/>
      <c r="IE528" s="159"/>
      <c r="IF528" s="159"/>
      <c r="IG528" s="159"/>
      <c r="IH528" s="602"/>
      <c r="II528" s="602"/>
      <c r="IJ528" s="602"/>
      <c r="IK528" s="602"/>
      <c r="IL528" s="602"/>
      <c r="IM528" s="602"/>
      <c r="IN528" s="602"/>
      <c r="IO528" s="602"/>
      <c r="IP528" s="602"/>
      <c r="IQ528" s="602"/>
      <c r="IR528" s="602"/>
      <c r="IS528" s="602"/>
      <c r="IT528" s="159"/>
      <c r="IU528" s="159"/>
      <c r="IV528" s="159"/>
    </row>
    <row r="529" spans="2:256" s="172" customFormat="1" ht="12.75"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HA529" s="159"/>
      <c r="HB529" s="159"/>
      <c r="HC529" s="159"/>
      <c r="HD529" s="159"/>
      <c r="HE529" s="159"/>
      <c r="HF529" s="159"/>
      <c r="HG529" s="159"/>
      <c r="HH529" s="159"/>
      <c r="HI529" s="159"/>
      <c r="HJ529" s="159"/>
      <c r="HK529" s="159"/>
      <c r="HL529" s="159"/>
      <c r="HM529" s="159"/>
      <c r="HN529" s="159"/>
      <c r="HO529" s="159"/>
      <c r="HP529" s="159"/>
      <c r="HQ529" s="159"/>
      <c r="HR529" s="159"/>
      <c r="HS529" s="159"/>
      <c r="HT529" s="159"/>
      <c r="HU529" s="159"/>
      <c r="HV529" s="159"/>
      <c r="HW529" s="159"/>
      <c r="HX529" s="159"/>
      <c r="HY529" s="159"/>
      <c r="HZ529" s="159"/>
      <c r="IA529" s="159"/>
      <c r="IB529" s="159"/>
      <c r="IC529" s="159"/>
      <c r="ID529" s="159"/>
      <c r="IE529" s="159"/>
      <c r="IF529" s="159"/>
      <c r="IG529" s="159"/>
      <c r="IH529" s="602"/>
      <c r="II529" s="602"/>
      <c r="IJ529" s="602"/>
      <c r="IK529" s="602"/>
      <c r="IL529" s="602"/>
      <c r="IM529" s="602"/>
      <c r="IN529" s="602"/>
      <c r="IO529" s="602"/>
      <c r="IP529" s="602"/>
      <c r="IQ529" s="602"/>
      <c r="IR529" s="602"/>
      <c r="IS529" s="602"/>
      <c r="IT529" s="159"/>
      <c r="IU529" s="159"/>
      <c r="IV529" s="159"/>
    </row>
    <row r="530" spans="2:256" s="172" customFormat="1" ht="12.75"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HA530" s="159"/>
      <c r="HB530" s="159"/>
      <c r="HC530" s="159"/>
      <c r="HD530" s="159"/>
      <c r="HE530" s="159"/>
      <c r="HF530" s="159"/>
      <c r="HG530" s="159"/>
      <c r="HH530" s="159"/>
      <c r="HI530" s="159"/>
      <c r="HJ530" s="159"/>
      <c r="HK530" s="159"/>
      <c r="HL530" s="159"/>
      <c r="HM530" s="159"/>
      <c r="HN530" s="159"/>
      <c r="HO530" s="159"/>
      <c r="HP530" s="159"/>
      <c r="HQ530" s="159"/>
      <c r="HR530" s="159"/>
      <c r="HS530" s="159"/>
      <c r="HT530" s="159"/>
      <c r="HU530" s="159"/>
      <c r="HV530" s="159"/>
      <c r="HW530" s="159"/>
      <c r="HX530" s="159"/>
      <c r="HY530" s="159"/>
      <c r="HZ530" s="159"/>
      <c r="IA530" s="159"/>
      <c r="IB530" s="159"/>
      <c r="IC530" s="159"/>
      <c r="ID530" s="159"/>
      <c r="IE530" s="159"/>
      <c r="IF530" s="159"/>
      <c r="IG530" s="159"/>
      <c r="IH530" s="602"/>
      <c r="II530" s="602"/>
      <c r="IJ530" s="602"/>
      <c r="IK530" s="602"/>
      <c r="IL530" s="602"/>
      <c r="IM530" s="602"/>
      <c r="IN530" s="602"/>
      <c r="IO530" s="602"/>
      <c r="IP530" s="602"/>
      <c r="IQ530" s="602"/>
      <c r="IR530" s="602"/>
      <c r="IS530" s="602"/>
      <c r="IT530" s="159"/>
      <c r="IU530" s="159"/>
      <c r="IV530" s="159"/>
    </row>
    <row r="531" spans="2:256" s="172" customFormat="1" ht="12.75">
      <c r="B531" s="178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HA531" s="159"/>
      <c r="HB531" s="159"/>
      <c r="HC531" s="159"/>
      <c r="HD531" s="159"/>
      <c r="HE531" s="159"/>
      <c r="HF531" s="159"/>
      <c r="HG531" s="159"/>
      <c r="HH531" s="159"/>
      <c r="HI531" s="159"/>
      <c r="HJ531" s="159"/>
      <c r="HK531" s="159"/>
      <c r="HL531" s="159"/>
      <c r="HM531" s="159"/>
      <c r="HN531" s="159"/>
      <c r="HO531" s="159"/>
      <c r="HP531" s="159"/>
      <c r="HQ531" s="159"/>
      <c r="HR531" s="159"/>
      <c r="HS531" s="159"/>
      <c r="HT531" s="159"/>
      <c r="HU531" s="159"/>
      <c r="HV531" s="159"/>
      <c r="HW531" s="159"/>
      <c r="HX531" s="159"/>
      <c r="HY531" s="159"/>
      <c r="HZ531" s="159"/>
      <c r="IA531" s="159"/>
      <c r="IB531" s="159"/>
      <c r="IC531" s="159"/>
      <c r="ID531" s="159"/>
      <c r="IE531" s="159"/>
      <c r="IF531" s="159"/>
      <c r="IG531" s="159"/>
      <c r="IH531" s="602"/>
      <c r="II531" s="602"/>
      <c r="IJ531" s="602"/>
      <c r="IK531" s="602"/>
      <c r="IL531" s="602"/>
      <c r="IM531" s="602"/>
      <c r="IN531" s="602"/>
      <c r="IO531" s="602"/>
      <c r="IP531" s="602"/>
      <c r="IQ531" s="602"/>
      <c r="IR531" s="602"/>
      <c r="IS531" s="602"/>
      <c r="IT531" s="159"/>
      <c r="IU531" s="159"/>
      <c r="IV531" s="159"/>
    </row>
    <row r="532" spans="2:256" s="172" customFormat="1" ht="12.75"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HA532" s="159"/>
      <c r="HB532" s="159"/>
      <c r="HC532" s="159"/>
      <c r="HD532" s="159"/>
      <c r="HE532" s="159"/>
      <c r="HF532" s="159"/>
      <c r="HG532" s="159"/>
      <c r="HH532" s="159"/>
      <c r="HI532" s="159"/>
      <c r="HJ532" s="159"/>
      <c r="HK532" s="159"/>
      <c r="HL532" s="159"/>
      <c r="HM532" s="159"/>
      <c r="HN532" s="159"/>
      <c r="HO532" s="159"/>
      <c r="HP532" s="159"/>
      <c r="HQ532" s="159"/>
      <c r="HR532" s="159"/>
      <c r="HS532" s="159"/>
      <c r="HT532" s="159"/>
      <c r="HU532" s="159"/>
      <c r="HV532" s="159"/>
      <c r="HW532" s="159"/>
      <c r="HX532" s="159"/>
      <c r="HY532" s="159"/>
      <c r="HZ532" s="159"/>
      <c r="IA532" s="159"/>
      <c r="IB532" s="159"/>
      <c r="IC532" s="159"/>
      <c r="ID532" s="159"/>
      <c r="IE532" s="159"/>
      <c r="IF532" s="159"/>
      <c r="IG532" s="159"/>
      <c r="IH532" s="602"/>
      <c r="II532" s="602"/>
      <c r="IJ532" s="602"/>
      <c r="IK532" s="602"/>
      <c r="IL532" s="602"/>
      <c r="IM532" s="602"/>
      <c r="IN532" s="602"/>
      <c r="IO532" s="602"/>
      <c r="IP532" s="602"/>
      <c r="IQ532" s="602"/>
      <c r="IR532" s="602"/>
      <c r="IS532" s="602"/>
      <c r="IT532" s="159"/>
      <c r="IU532" s="159"/>
      <c r="IV532" s="159"/>
    </row>
    <row r="533" spans="2:256" s="172" customFormat="1" ht="12.75"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HA533" s="159"/>
      <c r="HB533" s="159"/>
      <c r="HC533" s="159"/>
      <c r="HD533" s="159"/>
      <c r="HE533" s="159"/>
      <c r="HF533" s="159"/>
      <c r="HG533" s="159"/>
      <c r="HH533" s="159"/>
      <c r="HI533" s="159"/>
      <c r="HJ533" s="159"/>
      <c r="HK533" s="159"/>
      <c r="HL533" s="159"/>
      <c r="HM533" s="159"/>
      <c r="HN533" s="159"/>
      <c r="HO533" s="159"/>
      <c r="HP533" s="159"/>
      <c r="HQ533" s="159"/>
      <c r="HR533" s="159"/>
      <c r="HS533" s="159"/>
      <c r="HT533" s="159"/>
      <c r="HU533" s="159"/>
      <c r="HV533" s="159"/>
      <c r="HW533" s="159"/>
      <c r="HX533" s="159"/>
      <c r="HY533" s="159"/>
      <c r="HZ533" s="159"/>
      <c r="IA533" s="159"/>
      <c r="IB533" s="159"/>
      <c r="IC533" s="159"/>
      <c r="ID533" s="159"/>
      <c r="IE533" s="159"/>
      <c r="IF533" s="159"/>
      <c r="IG533" s="159"/>
      <c r="IH533" s="602"/>
      <c r="II533" s="602"/>
      <c r="IJ533" s="602"/>
      <c r="IK533" s="602"/>
      <c r="IL533" s="602"/>
      <c r="IM533" s="602"/>
      <c r="IN533" s="602"/>
      <c r="IO533" s="602"/>
      <c r="IP533" s="602"/>
      <c r="IQ533" s="602"/>
      <c r="IR533" s="602"/>
      <c r="IS533" s="602"/>
      <c r="IT533" s="159"/>
      <c r="IU533" s="159"/>
      <c r="IV533" s="159"/>
    </row>
    <row r="534" spans="2:256" s="172" customFormat="1" ht="12.75"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HA534" s="159"/>
      <c r="HB534" s="159"/>
      <c r="HC534" s="159"/>
      <c r="HD534" s="159"/>
      <c r="HE534" s="159"/>
      <c r="HF534" s="159"/>
      <c r="HG534" s="159"/>
      <c r="HH534" s="159"/>
      <c r="HI534" s="159"/>
      <c r="HJ534" s="159"/>
      <c r="HK534" s="159"/>
      <c r="HL534" s="159"/>
      <c r="HM534" s="159"/>
      <c r="HN534" s="159"/>
      <c r="HO534" s="159"/>
      <c r="HP534" s="159"/>
      <c r="HQ534" s="159"/>
      <c r="HR534" s="159"/>
      <c r="HS534" s="159"/>
      <c r="HT534" s="159"/>
      <c r="HU534" s="159"/>
      <c r="HV534" s="159"/>
      <c r="HW534" s="159"/>
      <c r="HX534" s="159"/>
      <c r="HY534" s="159"/>
      <c r="HZ534" s="159"/>
      <c r="IA534" s="159"/>
      <c r="IB534" s="159"/>
      <c r="IC534" s="159"/>
      <c r="ID534" s="159"/>
      <c r="IE534" s="159"/>
      <c r="IF534" s="159"/>
      <c r="IG534" s="159"/>
      <c r="IH534" s="602"/>
      <c r="II534" s="602"/>
      <c r="IJ534" s="602"/>
      <c r="IK534" s="602"/>
      <c r="IL534" s="602"/>
      <c r="IM534" s="602"/>
      <c r="IN534" s="602"/>
      <c r="IO534" s="602"/>
      <c r="IP534" s="602"/>
      <c r="IQ534" s="602"/>
      <c r="IR534" s="602"/>
      <c r="IS534" s="602"/>
      <c r="IT534" s="159"/>
      <c r="IU534" s="159"/>
      <c r="IV534" s="159"/>
    </row>
    <row r="535" spans="2:256" s="172" customFormat="1" ht="12.75"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HA535" s="159"/>
      <c r="HB535" s="159"/>
      <c r="HC535" s="159"/>
      <c r="HD535" s="159"/>
      <c r="HE535" s="159"/>
      <c r="HF535" s="159"/>
      <c r="HG535" s="159"/>
      <c r="HH535" s="159"/>
      <c r="HI535" s="159"/>
      <c r="HJ535" s="159"/>
      <c r="HK535" s="159"/>
      <c r="HL535" s="159"/>
      <c r="HM535" s="159"/>
      <c r="HN535" s="159"/>
      <c r="HO535" s="159"/>
      <c r="HP535" s="159"/>
      <c r="HQ535" s="159"/>
      <c r="HR535" s="159"/>
      <c r="HS535" s="159"/>
      <c r="HT535" s="159"/>
      <c r="HU535" s="159"/>
      <c r="HV535" s="159"/>
      <c r="HW535" s="159"/>
      <c r="HX535" s="159"/>
      <c r="HY535" s="159"/>
      <c r="HZ535" s="159"/>
      <c r="IA535" s="159"/>
      <c r="IB535" s="159"/>
      <c r="IC535" s="159"/>
      <c r="ID535" s="159"/>
      <c r="IE535" s="159"/>
      <c r="IF535" s="159"/>
      <c r="IG535" s="159"/>
      <c r="IH535" s="602"/>
      <c r="II535" s="602"/>
      <c r="IJ535" s="602"/>
      <c r="IK535" s="602"/>
      <c r="IL535" s="602"/>
      <c r="IM535" s="602"/>
      <c r="IN535" s="602"/>
      <c r="IO535" s="602"/>
      <c r="IP535" s="602"/>
      <c r="IQ535" s="602"/>
      <c r="IR535" s="602"/>
      <c r="IS535" s="602"/>
      <c r="IT535" s="159"/>
      <c r="IU535" s="159"/>
      <c r="IV535" s="159"/>
    </row>
    <row r="536" spans="2:256" s="172" customFormat="1" ht="12.75"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HA536" s="159"/>
      <c r="HB536" s="159"/>
      <c r="HC536" s="159"/>
      <c r="HD536" s="159"/>
      <c r="HE536" s="159"/>
      <c r="HF536" s="159"/>
      <c r="HG536" s="159"/>
      <c r="HH536" s="159"/>
      <c r="HI536" s="159"/>
      <c r="HJ536" s="159"/>
      <c r="HK536" s="159"/>
      <c r="HL536" s="159"/>
      <c r="HM536" s="159"/>
      <c r="HN536" s="159"/>
      <c r="HO536" s="159"/>
      <c r="HP536" s="159"/>
      <c r="HQ536" s="159"/>
      <c r="HR536" s="159"/>
      <c r="HS536" s="159"/>
      <c r="HT536" s="159"/>
      <c r="HU536" s="159"/>
      <c r="HV536" s="159"/>
      <c r="HW536" s="159"/>
      <c r="HX536" s="159"/>
      <c r="HY536" s="159"/>
      <c r="HZ536" s="159"/>
      <c r="IA536" s="159"/>
      <c r="IB536" s="159"/>
      <c r="IC536" s="159"/>
      <c r="ID536" s="159"/>
      <c r="IE536" s="159"/>
      <c r="IF536" s="159"/>
      <c r="IG536" s="159"/>
      <c r="IH536" s="602"/>
      <c r="II536" s="602"/>
      <c r="IJ536" s="602"/>
      <c r="IK536" s="602"/>
      <c r="IL536" s="602"/>
      <c r="IM536" s="602"/>
      <c r="IN536" s="602"/>
      <c r="IO536" s="602"/>
      <c r="IP536" s="602"/>
      <c r="IQ536" s="602"/>
      <c r="IR536" s="602"/>
      <c r="IS536" s="602"/>
      <c r="IT536" s="159"/>
      <c r="IU536" s="159"/>
      <c r="IV536" s="159"/>
    </row>
    <row r="537" spans="2:256" s="172" customFormat="1" ht="12.75"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HA537" s="159"/>
      <c r="HB537" s="159"/>
      <c r="HC537" s="159"/>
      <c r="HD537" s="159"/>
      <c r="HE537" s="159"/>
      <c r="HF537" s="159"/>
      <c r="HG537" s="159"/>
      <c r="HH537" s="159"/>
      <c r="HI537" s="159"/>
      <c r="HJ537" s="159"/>
      <c r="HK537" s="159"/>
      <c r="HL537" s="159"/>
      <c r="HM537" s="159"/>
      <c r="HN537" s="159"/>
      <c r="HO537" s="159"/>
      <c r="HP537" s="159"/>
      <c r="HQ537" s="159"/>
      <c r="HR537" s="159"/>
      <c r="HS537" s="159"/>
      <c r="HT537" s="159"/>
      <c r="HU537" s="159"/>
      <c r="HV537" s="159"/>
      <c r="HW537" s="159"/>
      <c r="HX537" s="159"/>
      <c r="HY537" s="159"/>
      <c r="HZ537" s="159"/>
      <c r="IA537" s="159"/>
      <c r="IB537" s="159"/>
      <c r="IC537" s="159"/>
      <c r="ID537" s="159"/>
      <c r="IE537" s="159"/>
      <c r="IF537" s="159"/>
      <c r="IG537" s="159"/>
      <c r="IH537" s="602"/>
      <c r="II537" s="602"/>
      <c r="IJ537" s="602"/>
      <c r="IK537" s="602"/>
      <c r="IL537" s="602"/>
      <c r="IM537" s="602"/>
      <c r="IN537" s="602"/>
      <c r="IO537" s="602"/>
      <c r="IP537" s="602"/>
      <c r="IQ537" s="602"/>
      <c r="IR537" s="602"/>
      <c r="IS537" s="602"/>
      <c r="IT537" s="159"/>
      <c r="IU537" s="159"/>
      <c r="IV537" s="159"/>
    </row>
    <row r="538" spans="2:256" s="172" customFormat="1" ht="12.75"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HA538" s="159"/>
      <c r="HB538" s="159"/>
      <c r="HC538" s="159"/>
      <c r="HD538" s="159"/>
      <c r="HE538" s="159"/>
      <c r="HF538" s="159"/>
      <c r="HG538" s="159"/>
      <c r="HH538" s="159"/>
      <c r="HI538" s="159"/>
      <c r="HJ538" s="159"/>
      <c r="HK538" s="159"/>
      <c r="HL538" s="159"/>
      <c r="HM538" s="159"/>
      <c r="HN538" s="159"/>
      <c r="HO538" s="159"/>
      <c r="HP538" s="159"/>
      <c r="HQ538" s="159"/>
      <c r="HR538" s="159"/>
      <c r="HS538" s="159"/>
      <c r="HT538" s="159"/>
      <c r="HU538" s="159"/>
      <c r="HV538" s="159"/>
      <c r="HW538" s="159"/>
      <c r="HX538" s="159"/>
      <c r="HY538" s="159"/>
      <c r="HZ538" s="159"/>
      <c r="IA538" s="159"/>
      <c r="IB538" s="159"/>
      <c r="IC538" s="159"/>
      <c r="ID538" s="159"/>
      <c r="IE538" s="159"/>
      <c r="IF538" s="159"/>
      <c r="IG538" s="159"/>
      <c r="IH538" s="602"/>
      <c r="II538" s="602"/>
      <c r="IJ538" s="602"/>
      <c r="IK538" s="602"/>
      <c r="IL538" s="602"/>
      <c r="IM538" s="602"/>
      <c r="IN538" s="602"/>
      <c r="IO538" s="602"/>
      <c r="IP538" s="602"/>
      <c r="IQ538" s="602"/>
      <c r="IR538" s="602"/>
      <c r="IS538" s="602"/>
      <c r="IT538" s="159"/>
      <c r="IU538" s="159"/>
      <c r="IV538" s="159"/>
    </row>
    <row r="539" spans="2:256" s="172" customFormat="1" ht="12.75"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HA539" s="159"/>
      <c r="HB539" s="159"/>
      <c r="HC539" s="159"/>
      <c r="HD539" s="159"/>
      <c r="HE539" s="159"/>
      <c r="HF539" s="159"/>
      <c r="HG539" s="159"/>
      <c r="HH539" s="159"/>
      <c r="HI539" s="159"/>
      <c r="HJ539" s="159"/>
      <c r="HK539" s="159"/>
      <c r="HL539" s="159"/>
      <c r="HM539" s="159"/>
      <c r="HN539" s="159"/>
      <c r="HO539" s="159"/>
      <c r="HP539" s="159"/>
      <c r="HQ539" s="159"/>
      <c r="HR539" s="159"/>
      <c r="HS539" s="159"/>
      <c r="HT539" s="159"/>
      <c r="HU539" s="159"/>
      <c r="HV539" s="159"/>
      <c r="HW539" s="159"/>
      <c r="HX539" s="159"/>
      <c r="HY539" s="159"/>
      <c r="HZ539" s="159"/>
      <c r="IA539" s="159"/>
      <c r="IB539" s="159"/>
      <c r="IC539" s="159"/>
      <c r="ID539" s="159"/>
      <c r="IE539" s="159"/>
      <c r="IF539" s="159"/>
      <c r="IG539" s="159"/>
      <c r="IH539" s="602"/>
      <c r="II539" s="602"/>
      <c r="IJ539" s="602"/>
      <c r="IK539" s="602"/>
      <c r="IL539" s="602"/>
      <c r="IM539" s="602"/>
      <c r="IN539" s="602"/>
      <c r="IO539" s="602"/>
      <c r="IP539" s="602"/>
      <c r="IQ539" s="602"/>
      <c r="IR539" s="602"/>
      <c r="IS539" s="602"/>
      <c r="IT539" s="159"/>
      <c r="IU539" s="159"/>
      <c r="IV539" s="159"/>
    </row>
    <row r="540" spans="2:256" s="172" customFormat="1" ht="12.75">
      <c r="B540" s="178"/>
      <c r="C540" s="178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HA540" s="159"/>
      <c r="HB540" s="159"/>
      <c r="HC540" s="159"/>
      <c r="HD540" s="159"/>
      <c r="HE540" s="159"/>
      <c r="HF540" s="159"/>
      <c r="HG540" s="159"/>
      <c r="HH540" s="159"/>
      <c r="HI540" s="159"/>
      <c r="HJ540" s="159"/>
      <c r="HK540" s="159"/>
      <c r="HL540" s="159"/>
      <c r="HM540" s="159"/>
      <c r="HN540" s="159"/>
      <c r="HO540" s="159"/>
      <c r="HP540" s="159"/>
      <c r="HQ540" s="159"/>
      <c r="HR540" s="159"/>
      <c r="HS540" s="159"/>
      <c r="HT540" s="159"/>
      <c r="HU540" s="159"/>
      <c r="HV540" s="159"/>
      <c r="HW540" s="159"/>
      <c r="HX540" s="159"/>
      <c r="HY540" s="159"/>
      <c r="HZ540" s="159"/>
      <c r="IA540" s="159"/>
      <c r="IB540" s="159"/>
      <c r="IC540" s="159"/>
      <c r="ID540" s="159"/>
      <c r="IE540" s="159"/>
      <c r="IF540" s="159"/>
      <c r="IG540" s="159"/>
      <c r="IH540" s="602"/>
      <c r="II540" s="602"/>
      <c r="IJ540" s="602"/>
      <c r="IK540" s="602"/>
      <c r="IL540" s="602"/>
      <c r="IM540" s="602"/>
      <c r="IN540" s="602"/>
      <c r="IO540" s="602"/>
      <c r="IP540" s="602"/>
      <c r="IQ540" s="602"/>
      <c r="IR540" s="602"/>
      <c r="IS540" s="602"/>
      <c r="IT540" s="159"/>
      <c r="IU540" s="159"/>
      <c r="IV540" s="159"/>
    </row>
    <row r="541" spans="2:256" s="172" customFormat="1" ht="12.75"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HA541" s="159"/>
      <c r="HB541" s="159"/>
      <c r="HC541" s="159"/>
      <c r="HD541" s="159"/>
      <c r="HE541" s="159"/>
      <c r="HF541" s="159"/>
      <c r="HG541" s="159"/>
      <c r="HH541" s="159"/>
      <c r="HI541" s="159"/>
      <c r="HJ541" s="159"/>
      <c r="HK541" s="159"/>
      <c r="HL541" s="159"/>
      <c r="HM541" s="159"/>
      <c r="HN541" s="159"/>
      <c r="HO541" s="159"/>
      <c r="HP541" s="159"/>
      <c r="HQ541" s="159"/>
      <c r="HR541" s="159"/>
      <c r="HS541" s="159"/>
      <c r="HT541" s="159"/>
      <c r="HU541" s="159"/>
      <c r="HV541" s="159"/>
      <c r="HW541" s="159"/>
      <c r="HX541" s="159"/>
      <c r="HY541" s="159"/>
      <c r="HZ541" s="159"/>
      <c r="IA541" s="159"/>
      <c r="IB541" s="159"/>
      <c r="IC541" s="159"/>
      <c r="ID541" s="159"/>
      <c r="IE541" s="159"/>
      <c r="IF541" s="159"/>
      <c r="IG541" s="159"/>
      <c r="IH541" s="602"/>
      <c r="II541" s="602"/>
      <c r="IJ541" s="602"/>
      <c r="IK541" s="602"/>
      <c r="IL541" s="602"/>
      <c r="IM541" s="602"/>
      <c r="IN541" s="602"/>
      <c r="IO541" s="602"/>
      <c r="IP541" s="602"/>
      <c r="IQ541" s="602"/>
      <c r="IR541" s="602"/>
      <c r="IS541" s="602"/>
      <c r="IT541" s="159"/>
      <c r="IU541" s="159"/>
      <c r="IV541" s="159"/>
    </row>
    <row r="542" spans="2:256" s="172" customFormat="1" ht="12.75"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HA542" s="159"/>
      <c r="HB542" s="159"/>
      <c r="HC542" s="159"/>
      <c r="HD542" s="159"/>
      <c r="HE542" s="159"/>
      <c r="HF542" s="159"/>
      <c r="HG542" s="159"/>
      <c r="HH542" s="159"/>
      <c r="HI542" s="159"/>
      <c r="HJ542" s="159"/>
      <c r="HK542" s="159"/>
      <c r="HL542" s="159"/>
      <c r="HM542" s="159"/>
      <c r="HN542" s="159"/>
      <c r="HO542" s="159"/>
      <c r="HP542" s="159"/>
      <c r="HQ542" s="159"/>
      <c r="HR542" s="159"/>
      <c r="HS542" s="159"/>
      <c r="HT542" s="159"/>
      <c r="HU542" s="159"/>
      <c r="HV542" s="159"/>
      <c r="HW542" s="159"/>
      <c r="HX542" s="159"/>
      <c r="HY542" s="159"/>
      <c r="HZ542" s="159"/>
      <c r="IA542" s="159"/>
      <c r="IB542" s="159"/>
      <c r="IC542" s="159"/>
      <c r="ID542" s="159"/>
      <c r="IE542" s="159"/>
      <c r="IF542" s="159"/>
      <c r="IG542" s="159"/>
      <c r="IH542" s="602"/>
      <c r="II542" s="602"/>
      <c r="IJ542" s="602"/>
      <c r="IK542" s="602"/>
      <c r="IL542" s="602"/>
      <c r="IM542" s="602"/>
      <c r="IN542" s="602"/>
      <c r="IO542" s="602"/>
      <c r="IP542" s="602"/>
      <c r="IQ542" s="602"/>
      <c r="IR542" s="602"/>
      <c r="IS542" s="602"/>
      <c r="IT542" s="159"/>
      <c r="IU542" s="159"/>
      <c r="IV542" s="159"/>
    </row>
    <row r="543" spans="2:256" s="172" customFormat="1" ht="12.75"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HA543" s="159"/>
      <c r="HB543" s="159"/>
      <c r="HC543" s="159"/>
      <c r="HD543" s="159"/>
      <c r="HE543" s="159"/>
      <c r="HF543" s="159"/>
      <c r="HG543" s="159"/>
      <c r="HH543" s="159"/>
      <c r="HI543" s="159"/>
      <c r="HJ543" s="159"/>
      <c r="HK543" s="159"/>
      <c r="HL543" s="159"/>
      <c r="HM543" s="159"/>
      <c r="HN543" s="159"/>
      <c r="HO543" s="159"/>
      <c r="HP543" s="159"/>
      <c r="HQ543" s="159"/>
      <c r="HR543" s="159"/>
      <c r="HS543" s="159"/>
      <c r="HT543" s="159"/>
      <c r="HU543" s="159"/>
      <c r="HV543" s="159"/>
      <c r="HW543" s="159"/>
      <c r="HX543" s="159"/>
      <c r="HY543" s="159"/>
      <c r="HZ543" s="159"/>
      <c r="IA543" s="159"/>
      <c r="IB543" s="159"/>
      <c r="IC543" s="159"/>
      <c r="ID543" s="159"/>
      <c r="IE543" s="159"/>
      <c r="IF543" s="159"/>
      <c r="IG543" s="159"/>
      <c r="IH543" s="602"/>
      <c r="II543" s="602"/>
      <c r="IJ543" s="602"/>
      <c r="IK543" s="602"/>
      <c r="IL543" s="602"/>
      <c r="IM543" s="602"/>
      <c r="IN543" s="602"/>
      <c r="IO543" s="602"/>
      <c r="IP543" s="602"/>
      <c r="IQ543" s="602"/>
      <c r="IR543" s="602"/>
      <c r="IS543" s="602"/>
      <c r="IT543" s="159"/>
      <c r="IU543" s="159"/>
      <c r="IV543" s="159"/>
    </row>
    <row r="544" spans="2:256" s="172" customFormat="1" ht="12.75"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HA544" s="159"/>
      <c r="HB544" s="159"/>
      <c r="HC544" s="159"/>
      <c r="HD544" s="159"/>
      <c r="HE544" s="159"/>
      <c r="HF544" s="159"/>
      <c r="HG544" s="159"/>
      <c r="HH544" s="159"/>
      <c r="HI544" s="159"/>
      <c r="HJ544" s="159"/>
      <c r="HK544" s="159"/>
      <c r="HL544" s="159"/>
      <c r="HM544" s="159"/>
      <c r="HN544" s="159"/>
      <c r="HO544" s="159"/>
      <c r="HP544" s="159"/>
      <c r="HQ544" s="159"/>
      <c r="HR544" s="159"/>
      <c r="HS544" s="159"/>
      <c r="HT544" s="159"/>
      <c r="HU544" s="159"/>
      <c r="HV544" s="159"/>
      <c r="HW544" s="159"/>
      <c r="HX544" s="159"/>
      <c r="HY544" s="159"/>
      <c r="HZ544" s="159"/>
      <c r="IA544" s="159"/>
      <c r="IB544" s="159"/>
      <c r="IC544" s="159"/>
      <c r="ID544" s="159"/>
      <c r="IE544" s="159"/>
      <c r="IF544" s="159"/>
      <c r="IG544" s="159"/>
      <c r="IH544" s="602"/>
      <c r="II544" s="602"/>
      <c r="IJ544" s="602"/>
      <c r="IK544" s="602"/>
      <c r="IL544" s="602"/>
      <c r="IM544" s="602"/>
      <c r="IN544" s="602"/>
      <c r="IO544" s="602"/>
      <c r="IP544" s="602"/>
      <c r="IQ544" s="602"/>
      <c r="IR544" s="602"/>
      <c r="IS544" s="602"/>
      <c r="IT544" s="159"/>
      <c r="IU544" s="159"/>
      <c r="IV544" s="159"/>
    </row>
    <row r="545" spans="2:256" s="172" customFormat="1" ht="12.75"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78"/>
      <c r="HA545" s="159"/>
      <c r="HB545" s="159"/>
      <c r="HC545" s="159"/>
      <c r="HD545" s="159"/>
      <c r="HE545" s="159"/>
      <c r="HF545" s="159"/>
      <c r="HG545" s="159"/>
      <c r="HH545" s="159"/>
      <c r="HI545" s="159"/>
      <c r="HJ545" s="159"/>
      <c r="HK545" s="159"/>
      <c r="HL545" s="159"/>
      <c r="HM545" s="159"/>
      <c r="HN545" s="159"/>
      <c r="HO545" s="159"/>
      <c r="HP545" s="159"/>
      <c r="HQ545" s="159"/>
      <c r="HR545" s="159"/>
      <c r="HS545" s="159"/>
      <c r="HT545" s="159"/>
      <c r="HU545" s="159"/>
      <c r="HV545" s="159"/>
      <c r="HW545" s="159"/>
      <c r="HX545" s="159"/>
      <c r="HY545" s="159"/>
      <c r="HZ545" s="159"/>
      <c r="IA545" s="159"/>
      <c r="IB545" s="159"/>
      <c r="IC545" s="159"/>
      <c r="ID545" s="159"/>
      <c r="IE545" s="159"/>
      <c r="IF545" s="159"/>
      <c r="IG545" s="159"/>
      <c r="IH545" s="602"/>
      <c r="II545" s="602"/>
      <c r="IJ545" s="602"/>
      <c r="IK545" s="602"/>
      <c r="IL545" s="602"/>
      <c r="IM545" s="602"/>
      <c r="IN545" s="602"/>
      <c r="IO545" s="602"/>
      <c r="IP545" s="602"/>
      <c r="IQ545" s="602"/>
      <c r="IR545" s="602"/>
      <c r="IS545" s="602"/>
      <c r="IT545" s="159"/>
      <c r="IU545" s="159"/>
      <c r="IV545" s="159"/>
    </row>
    <row r="546" spans="2:256" s="172" customFormat="1" ht="12.75">
      <c r="B546" s="178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HA546" s="159"/>
      <c r="HB546" s="159"/>
      <c r="HC546" s="159"/>
      <c r="HD546" s="159"/>
      <c r="HE546" s="159"/>
      <c r="HF546" s="159"/>
      <c r="HG546" s="159"/>
      <c r="HH546" s="159"/>
      <c r="HI546" s="159"/>
      <c r="HJ546" s="159"/>
      <c r="HK546" s="159"/>
      <c r="HL546" s="159"/>
      <c r="HM546" s="159"/>
      <c r="HN546" s="159"/>
      <c r="HO546" s="159"/>
      <c r="HP546" s="159"/>
      <c r="HQ546" s="159"/>
      <c r="HR546" s="159"/>
      <c r="HS546" s="159"/>
      <c r="HT546" s="159"/>
      <c r="HU546" s="159"/>
      <c r="HV546" s="159"/>
      <c r="HW546" s="159"/>
      <c r="HX546" s="159"/>
      <c r="HY546" s="159"/>
      <c r="HZ546" s="159"/>
      <c r="IA546" s="159"/>
      <c r="IB546" s="159"/>
      <c r="IC546" s="159"/>
      <c r="ID546" s="159"/>
      <c r="IE546" s="159"/>
      <c r="IF546" s="159"/>
      <c r="IG546" s="159"/>
      <c r="IH546" s="602"/>
      <c r="II546" s="602"/>
      <c r="IJ546" s="602"/>
      <c r="IK546" s="602"/>
      <c r="IL546" s="602"/>
      <c r="IM546" s="602"/>
      <c r="IN546" s="602"/>
      <c r="IO546" s="602"/>
      <c r="IP546" s="602"/>
      <c r="IQ546" s="602"/>
      <c r="IR546" s="602"/>
      <c r="IS546" s="602"/>
      <c r="IT546" s="159"/>
      <c r="IU546" s="159"/>
      <c r="IV546" s="159"/>
    </row>
    <row r="547" spans="2:256" s="172" customFormat="1" ht="12.75"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HA547" s="159"/>
      <c r="HB547" s="159"/>
      <c r="HC547" s="159"/>
      <c r="HD547" s="159"/>
      <c r="HE547" s="159"/>
      <c r="HF547" s="159"/>
      <c r="HG547" s="159"/>
      <c r="HH547" s="159"/>
      <c r="HI547" s="159"/>
      <c r="HJ547" s="159"/>
      <c r="HK547" s="159"/>
      <c r="HL547" s="159"/>
      <c r="HM547" s="159"/>
      <c r="HN547" s="159"/>
      <c r="HO547" s="159"/>
      <c r="HP547" s="159"/>
      <c r="HQ547" s="159"/>
      <c r="HR547" s="159"/>
      <c r="HS547" s="159"/>
      <c r="HT547" s="159"/>
      <c r="HU547" s="159"/>
      <c r="HV547" s="159"/>
      <c r="HW547" s="159"/>
      <c r="HX547" s="159"/>
      <c r="HY547" s="159"/>
      <c r="HZ547" s="159"/>
      <c r="IA547" s="159"/>
      <c r="IB547" s="159"/>
      <c r="IC547" s="159"/>
      <c r="ID547" s="159"/>
      <c r="IE547" s="159"/>
      <c r="IF547" s="159"/>
      <c r="IG547" s="159"/>
      <c r="IH547" s="602"/>
      <c r="II547" s="602"/>
      <c r="IJ547" s="602"/>
      <c r="IK547" s="602"/>
      <c r="IL547" s="602"/>
      <c r="IM547" s="602"/>
      <c r="IN547" s="602"/>
      <c r="IO547" s="602"/>
      <c r="IP547" s="602"/>
      <c r="IQ547" s="602"/>
      <c r="IR547" s="602"/>
      <c r="IS547" s="602"/>
      <c r="IT547" s="159"/>
      <c r="IU547" s="159"/>
      <c r="IV547" s="159"/>
    </row>
    <row r="548" spans="2:256" s="172" customFormat="1" ht="12.75"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HA548" s="159"/>
      <c r="HB548" s="159"/>
      <c r="HC548" s="159"/>
      <c r="HD548" s="159"/>
      <c r="HE548" s="159"/>
      <c r="HF548" s="159"/>
      <c r="HG548" s="159"/>
      <c r="HH548" s="159"/>
      <c r="HI548" s="159"/>
      <c r="HJ548" s="159"/>
      <c r="HK548" s="159"/>
      <c r="HL548" s="159"/>
      <c r="HM548" s="159"/>
      <c r="HN548" s="159"/>
      <c r="HO548" s="159"/>
      <c r="HP548" s="159"/>
      <c r="HQ548" s="159"/>
      <c r="HR548" s="159"/>
      <c r="HS548" s="159"/>
      <c r="HT548" s="159"/>
      <c r="HU548" s="159"/>
      <c r="HV548" s="159"/>
      <c r="HW548" s="159"/>
      <c r="HX548" s="159"/>
      <c r="HY548" s="159"/>
      <c r="HZ548" s="159"/>
      <c r="IA548" s="159"/>
      <c r="IB548" s="159"/>
      <c r="IC548" s="159"/>
      <c r="ID548" s="159"/>
      <c r="IE548" s="159"/>
      <c r="IF548" s="159"/>
      <c r="IG548" s="159"/>
      <c r="IH548" s="602"/>
      <c r="II548" s="602"/>
      <c r="IJ548" s="602"/>
      <c r="IK548" s="602"/>
      <c r="IL548" s="602"/>
      <c r="IM548" s="602"/>
      <c r="IN548" s="602"/>
      <c r="IO548" s="602"/>
      <c r="IP548" s="602"/>
      <c r="IQ548" s="602"/>
      <c r="IR548" s="602"/>
      <c r="IS548" s="602"/>
      <c r="IT548" s="159"/>
      <c r="IU548" s="159"/>
      <c r="IV548" s="159"/>
    </row>
    <row r="549" spans="2:256" s="172" customFormat="1" ht="12.75"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HA549" s="159"/>
      <c r="HB549" s="159"/>
      <c r="HC549" s="159"/>
      <c r="HD549" s="159"/>
      <c r="HE549" s="159"/>
      <c r="HF549" s="159"/>
      <c r="HG549" s="159"/>
      <c r="HH549" s="159"/>
      <c r="HI549" s="159"/>
      <c r="HJ549" s="159"/>
      <c r="HK549" s="159"/>
      <c r="HL549" s="159"/>
      <c r="HM549" s="159"/>
      <c r="HN549" s="159"/>
      <c r="HO549" s="159"/>
      <c r="HP549" s="159"/>
      <c r="HQ549" s="159"/>
      <c r="HR549" s="159"/>
      <c r="HS549" s="159"/>
      <c r="HT549" s="159"/>
      <c r="HU549" s="159"/>
      <c r="HV549" s="159"/>
      <c r="HW549" s="159"/>
      <c r="HX549" s="159"/>
      <c r="HY549" s="159"/>
      <c r="HZ549" s="159"/>
      <c r="IA549" s="159"/>
      <c r="IB549" s="159"/>
      <c r="IC549" s="159"/>
      <c r="ID549" s="159"/>
      <c r="IE549" s="159"/>
      <c r="IF549" s="159"/>
      <c r="IG549" s="159"/>
      <c r="IH549" s="602"/>
      <c r="II549" s="602"/>
      <c r="IJ549" s="602"/>
      <c r="IK549" s="602"/>
      <c r="IL549" s="602"/>
      <c r="IM549" s="602"/>
      <c r="IN549" s="602"/>
      <c r="IO549" s="602"/>
      <c r="IP549" s="602"/>
      <c r="IQ549" s="602"/>
      <c r="IR549" s="602"/>
      <c r="IS549" s="602"/>
      <c r="IT549" s="159"/>
      <c r="IU549" s="159"/>
      <c r="IV549" s="159"/>
    </row>
    <row r="550" spans="2:256" s="172" customFormat="1" ht="12.75"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HA550" s="159"/>
      <c r="HB550" s="159"/>
      <c r="HC550" s="159"/>
      <c r="HD550" s="159"/>
      <c r="HE550" s="159"/>
      <c r="HF550" s="159"/>
      <c r="HG550" s="159"/>
      <c r="HH550" s="159"/>
      <c r="HI550" s="159"/>
      <c r="HJ550" s="159"/>
      <c r="HK550" s="159"/>
      <c r="HL550" s="159"/>
      <c r="HM550" s="159"/>
      <c r="HN550" s="159"/>
      <c r="HO550" s="159"/>
      <c r="HP550" s="159"/>
      <c r="HQ550" s="159"/>
      <c r="HR550" s="159"/>
      <c r="HS550" s="159"/>
      <c r="HT550" s="159"/>
      <c r="HU550" s="159"/>
      <c r="HV550" s="159"/>
      <c r="HW550" s="159"/>
      <c r="HX550" s="159"/>
      <c r="HY550" s="159"/>
      <c r="HZ550" s="159"/>
      <c r="IA550" s="159"/>
      <c r="IB550" s="159"/>
      <c r="IC550" s="159"/>
      <c r="ID550" s="159"/>
      <c r="IE550" s="159"/>
      <c r="IF550" s="159"/>
      <c r="IG550" s="159"/>
      <c r="IH550" s="602"/>
      <c r="II550" s="602"/>
      <c r="IJ550" s="602"/>
      <c r="IK550" s="602"/>
      <c r="IL550" s="602"/>
      <c r="IM550" s="602"/>
      <c r="IN550" s="602"/>
      <c r="IO550" s="602"/>
      <c r="IP550" s="602"/>
      <c r="IQ550" s="602"/>
      <c r="IR550" s="602"/>
      <c r="IS550" s="602"/>
      <c r="IT550" s="159"/>
      <c r="IU550" s="159"/>
      <c r="IV550" s="159"/>
    </row>
    <row r="551" spans="2:256" s="172" customFormat="1" ht="12.75"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HA551" s="159"/>
      <c r="HB551" s="159"/>
      <c r="HC551" s="159"/>
      <c r="HD551" s="159"/>
      <c r="HE551" s="159"/>
      <c r="HF551" s="159"/>
      <c r="HG551" s="159"/>
      <c r="HH551" s="159"/>
      <c r="HI551" s="159"/>
      <c r="HJ551" s="159"/>
      <c r="HK551" s="159"/>
      <c r="HL551" s="159"/>
      <c r="HM551" s="159"/>
      <c r="HN551" s="159"/>
      <c r="HO551" s="159"/>
      <c r="HP551" s="159"/>
      <c r="HQ551" s="159"/>
      <c r="HR551" s="159"/>
      <c r="HS551" s="159"/>
      <c r="HT551" s="159"/>
      <c r="HU551" s="159"/>
      <c r="HV551" s="159"/>
      <c r="HW551" s="159"/>
      <c r="HX551" s="159"/>
      <c r="HY551" s="159"/>
      <c r="HZ551" s="159"/>
      <c r="IA551" s="159"/>
      <c r="IB551" s="159"/>
      <c r="IC551" s="159"/>
      <c r="ID551" s="159"/>
      <c r="IE551" s="159"/>
      <c r="IF551" s="159"/>
      <c r="IG551" s="159"/>
      <c r="IH551" s="602"/>
      <c r="II551" s="602"/>
      <c r="IJ551" s="602"/>
      <c r="IK551" s="602"/>
      <c r="IL551" s="602"/>
      <c r="IM551" s="602"/>
      <c r="IN551" s="602"/>
      <c r="IO551" s="602"/>
      <c r="IP551" s="602"/>
      <c r="IQ551" s="602"/>
      <c r="IR551" s="602"/>
      <c r="IS551" s="602"/>
      <c r="IT551" s="159"/>
      <c r="IU551" s="159"/>
      <c r="IV551" s="159"/>
    </row>
    <row r="552" spans="2:256" s="172" customFormat="1" ht="12.75"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HA552" s="159"/>
      <c r="HB552" s="159"/>
      <c r="HC552" s="159"/>
      <c r="HD552" s="159"/>
      <c r="HE552" s="159"/>
      <c r="HF552" s="159"/>
      <c r="HG552" s="159"/>
      <c r="HH552" s="159"/>
      <c r="HI552" s="159"/>
      <c r="HJ552" s="159"/>
      <c r="HK552" s="159"/>
      <c r="HL552" s="159"/>
      <c r="HM552" s="159"/>
      <c r="HN552" s="159"/>
      <c r="HO552" s="159"/>
      <c r="HP552" s="159"/>
      <c r="HQ552" s="159"/>
      <c r="HR552" s="159"/>
      <c r="HS552" s="159"/>
      <c r="HT552" s="159"/>
      <c r="HU552" s="159"/>
      <c r="HV552" s="159"/>
      <c r="HW552" s="159"/>
      <c r="HX552" s="159"/>
      <c r="HY552" s="159"/>
      <c r="HZ552" s="159"/>
      <c r="IA552" s="159"/>
      <c r="IB552" s="159"/>
      <c r="IC552" s="159"/>
      <c r="ID552" s="159"/>
      <c r="IE552" s="159"/>
      <c r="IF552" s="159"/>
      <c r="IG552" s="159"/>
      <c r="IH552" s="602"/>
      <c r="II552" s="602"/>
      <c r="IJ552" s="602"/>
      <c r="IK552" s="602"/>
      <c r="IL552" s="602"/>
      <c r="IM552" s="602"/>
      <c r="IN552" s="602"/>
      <c r="IO552" s="602"/>
      <c r="IP552" s="602"/>
      <c r="IQ552" s="602"/>
      <c r="IR552" s="602"/>
      <c r="IS552" s="602"/>
      <c r="IT552" s="159"/>
      <c r="IU552" s="159"/>
      <c r="IV552" s="159"/>
    </row>
    <row r="553" spans="2:256" s="172" customFormat="1" ht="12.75"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HA553" s="159"/>
      <c r="HB553" s="159"/>
      <c r="HC553" s="159"/>
      <c r="HD553" s="159"/>
      <c r="HE553" s="159"/>
      <c r="HF553" s="159"/>
      <c r="HG553" s="159"/>
      <c r="HH553" s="159"/>
      <c r="HI553" s="159"/>
      <c r="HJ553" s="159"/>
      <c r="HK553" s="159"/>
      <c r="HL553" s="159"/>
      <c r="HM553" s="159"/>
      <c r="HN553" s="159"/>
      <c r="HO553" s="159"/>
      <c r="HP553" s="159"/>
      <c r="HQ553" s="159"/>
      <c r="HR553" s="159"/>
      <c r="HS553" s="159"/>
      <c r="HT553" s="159"/>
      <c r="HU553" s="159"/>
      <c r="HV553" s="159"/>
      <c r="HW553" s="159"/>
      <c r="HX553" s="159"/>
      <c r="HY553" s="159"/>
      <c r="HZ553" s="159"/>
      <c r="IA553" s="159"/>
      <c r="IB553" s="159"/>
      <c r="IC553" s="159"/>
      <c r="ID553" s="159"/>
      <c r="IE553" s="159"/>
      <c r="IF553" s="159"/>
      <c r="IG553" s="159"/>
      <c r="IH553" s="602"/>
      <c r="II553" s="602"/>
      <c r="IJ553" s="602"/>
      <c r="IK553" s="602"/>
      <c r="IL553" s="602"/>
      <c r="IM553" s="602"/>
      <c r="IN553" s="602"/>
      <c r="IO553" s="602"/>
      <c r="IP553" s="602"/>
      <c r="IQ553" s="602"/>
      <c r="IR553" s="602"/>
      <c r="IS553" s="602"/>
      <c r="IT553" s="159"/>
      <c r="IU553" s="159"/>
      <c r="IV553" s="159"/>
    </row>
    <row r="554" spans="2:256" s="172" customFormat="1" ht="12.75"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HA554" s="159"/>
      <c r="HB554" s="159"/>
      <c r="HC554" s="159"/>
      <c r="HD554" s="159"/>
      <c r="HE554" s="159"/>
      <c r="HF554" s="159"/>
      <c r="HG554" s="159"/>
      <c r="HH554" s="159"/>
      <c r="HI554" s="159"/>
      <c r="HJ554" s="159"/>
      <c r="HK554" s="159"/>
      <c r="HL554" s="159"/>
      <c r="HM554" s="159"/>
      <c r="HN554" s="159"/>
      <c r="HO554" s="159"/>
      <c r="HP554" s="159"/>
      <c r="HQ554" s="159"/>
      <c r="HR554" s="159"/>
      <c r="HS554" s="159"/>
      <c r="HT554" s="159"/>
      <c r="HU554" s="159"/>
      <c r="HV554" s="159"/>
      <c r="HW554" s="159"/>
      <c r="HX554" s="159"/>
      <c r="HY554" s="159"/>
      <c r="HZ554" s="159"/>
      <c r="IA554" s="159"/>
      <c r="IB554" s="159"/>
      <c r="IC554" s="159"/>
      <c r="ID554" s="159"/>
      <c r="IE554" s="159"/>
      <c r="IF554" s="159"/>
      <c r="IG554" s="159"/>
      <c r="IH554" s="602"/>
      <c r="II554" s="602"/>
      <c r="IJ554" s="602"/>
      <c r="IK554" s="602"/>
      <c r="IL554" s="602"/>
      <c r="IM554" s="602"/>
      <c r="IN554" s="602"/>
      <c r="IO554" s="602"/>
      <c r="IP554" s="602"/>
      <c r="IQ554" s="602"/>
      <c r="IR554" s="602"/>
      <c r="IS554" s="602"/>
      <c r="IT554" s="159"/>
      <c r="IU554" s="159"/>
      <c r="IV554" s="159"/>
    </row>
    <row r="555" spans="2:256" s="172" customFormat="1" ht="12.75">
      <c r="B555" s="178"/>
      <c r="C555" s="178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HA555" s="159"/>
      <c r="HB555" s="159"/>
      <c r="HC555" s="159"/>
      <c r="HD555" s="159"/>
      <c r="HE555" s="159"/>
      <c r="HF555" s="159"/>
      <c r="HG555" s="159"/>
      <c r="HH555" s="159"/>
      <c r="HI555" s="159"/>
      <c r="HJ555" s="159"/>
      <c r="HK555" s="159"/>
      <c r="HL555" s="159"/>
      <c r="HM555" s="159"/>
      <c r="HN555" s="159"/>
      <c r="HO555" s="159"/>
      <c r="HP555" s="159"/>
      <c r="HQ555" s="159"/>
      <c r="HR555" s="159"/>
      <c r="HS555" s="159"/>
      <c r="HT555" s="159"/>
      <c r="HU555" s="159"/>
      <c r="HV555" s="159"/>
      <c r="HW555" s="159"/>
      <c r="HX555" s="159"/>
      <c r="HY555" s="159"/>
      <c r="HZ555" s="159"/>
      <c r="IA555" s="159"/>
      <c r="IB555" s="159"/>
      <c r="IC555" s="159"/>
      <c r="ID555" s="159"/>
      <c r="IE555" s="159"/>
      <c r="IF555" s="159"/>
      <c r="IG555" s="159"/>
      <c r="IH555" s="602"/>
      <c r="II555" s="602"/>
      <c r="IJ555" s="602"/>
      <c r="IK555" s="602"/>
      <c r="IL555" s="602"/>
      <c r="IM555" s="602"/>
      <c r="IN555" s="602"/>
      <c r="IO555" s="602"/>
      <c r="IP555" s="602"/>
      <c r="IQ555" s="602"/>
      <c r="IR555" s="602"/>
      <c r="IS555" s="602"/>
      <c r="IT555" s="159"/>
      <c r="IU555" s="159"/>
      <c r="IV555" s="159"/>
    </row>
    <row r="556" spans="2:256" s="172" customFormat="1" ht="12.75"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HA556" s="159"/>
      <c r="HB556" s="159"/>
      <c r="HC556" s="159"/>
      <c r="HD556" s="159"/>
      <c r="HE556" s="159"/>
      <c r="HF556" s="159"/>
      <c r="HG556" s="159"/>
      <c r="HH556" s="159"/>
      <c r="HI556" s="159"/>
      <c r="HJ556" s="159"/>
      <c r="HK556" s="159"/>
      <c r="HL556" s="159"/>
      <c r="HM556" s="159"/>
      <c r="HN556" s="159"/>
      <c r="HO556" s="159"/>
      <c r="HP556" s="159"/>
      <c r="HQ556" s="159"/>
      <c r="HR556" s="159"/>
      <c r="HS556" s="159"/>
      <c r="HT556" s="159"/>
      <c r="HU556" s="159"/>
      <c r="HV556" s="159"/>
      <c r="HW556" s="159"/>
      <c r="HX556" s="159"/>
      <c r="HY556" s="159"/>
      <c r="HZ556" s="159"/>
      <c r="IA556" s="159"/>
      <c r="IB556" s="159"/>
      <c r="IC556" s="159"/>
      <c r="ID556" s="159"/>
      <c r="IE556" s="159"/>
      <c r="IF556" s="159"/>
      <c r="IG556" s="159"/>
      <c r="IH556" s="602"/>
      <c r="II556" s="602"/>
      <c r="IJ556" s="602"/>
      <c r="IK556" s="602"/>
      <c r="IL556" s="602"/>
      <c r="IM556" s="602"/>
      <c r="IN556" s="602"/>
      <c r="IO556" s="602"/>
      <c r="IP556" s="602"/>
      <c r="IQ556" s="602"/>
      <c r="IR556" s="602"/>
      <c r="IS556" s="602"/>
      <c r="IT556" s="159"/>
      <c r="IU556" s="159"/>
      <c r="IV556" s="159"/>
    </row>
    <row r="557" spans="2:256" s="172" customFormat="1" ht="12.75"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HA557" s="159"/>
      <c r="HB557" s="159"/>
      <c r="HC557" s="159"/>
      <c r="HD557" s="159"/>
      <c r="HE557" s="159"/>
      <c r="HF557" s="159"/>
      <c r="HG557" s="159"/>
      <c r="HH557" s="159"/>
      <c r="HI557" s="159"/>
      <c r="HJ557" s="159"/>
      <c r="HK557" s="159"/>
      <c r="HL557" s="159"/>
      <c r="HM557" s="159"/>
      <c r="HN557" s="159"/>
      <c r="HO557" s="159"/>
      <c r="HP557" s="159"/>
      <c r="HQ557" s="159"/>
      <c r="HR557" s="159"/>
      <c r="HS557" s="159"/>
      <c r="HT557" s="159"/>
      <c r="HU557" s="159"/>
      <c r="HV557" s="159"/>
      <c r="HW557" s="159"/>
      <c r="HX557" s="159"/>
      <c r="HY557" s="159"/>
      <c r="HZ557" s="159"/>
      <c r="IA557" s="159"/>
      <c r="IB557" s="159"/>
      <c r="IC557" s="159"/>
      <c r="ID557" s="159"/>
      <c r="IE557" s="159"/>
      <c r="IF557" s="159"/>
      <c r="IG557" s="159"/>
      <c r="IH557" s="602"/>
      <c r="II557" s="602"/>
      <c r="IJ557" s="602"/>
      <c r="IK557" s="602"/>
      <c r="IL557" s="602"/>
      <c r="IM557" s="602"/>
      <c r="IN557" s="602"/>
      <c r="IO557" s="602"/>
      <c r="IP557" s="602"/>
      <c r="IQ557" s="602"/>
      <c r="IR557" s="602"/>
      <c r="IS557" s="602"/>
      <c r="IT557" s="159"/>
      <c r="IU557" s="159"/>
      <c r="IV557" s="159"/>
    </row>
    <row r="558" spans="2:256" s="172" customFormat="1" ht="12.75"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HA558" s="159"/>
      <c r="HB558" s="159"/>
      <c r="HC558" s="159"/>
      <c r="HD558" s="159"/>
      <c r="HE558" s="159"/>
      <c r="HF558" s="159"/>
      <c r="HG558" s="159"/>
      <c r="HH558" s="159"/>
      <c r="HI558" s="159"/>
      <c r="HJ558" s="159"/>
      <c r="HK558" s="159"/>
      <c r="HL558" s="159"/>
      <c r="HM558" s="159"/>
      <c r="HN558" s="159"/>
      <c r="HO558" s="159"/>
      <c r="HP558" s="159"/>
      <c r="HQ558" s="159"/>
      <c r="HR558" s="159"/>
      <c r="HS558" s="159"/>
      <c r="HT558" s="159"/>
      <c r="HU558" s="159"/>
      <c r="HV558" s="159"/>
      <c r="HW558" s="159"/>
      <c r="HX558" s="159"/>
      <c r="HY558" s="159"/>
      <c r="HZ558" s="159"/>
      <c r="IA558" s="159"/>
      <c r="IB558" s="159"/>
      <c r="IC558" s="159"/>
      <c r="ID558" s="159"/>
      <c r="IE558" s="159"/>
      <c r="IF558" s="159"/>
      <c r="IG558" s="159"/>
      <c r="IH558" s="602"/>
      <c r="II558" s="602"/>
      <c r="IJ558" s="602"/>
      <c r="IK558" s="602"/>
      <c r="IL558" s="602"/>
      <c r="IM558" s="602"/>
      <c r="IN558" s="602"/>
      <c r="IO558" s="602"/>
      <c r="IP558" s="602"/>
      <c r="IQ558" s="602"/>
      <c r="IR558" s="602"/>
      <c r="IS558" s="602"/>
      <c r="IT558" s="159"/>
      <c r="IU558" s="159"/>
      <c r="IV558" s="159"/>
    </row>
    <row r="559" spans="2:256" s="172" customFormat="1" ht="12.75">
      <c r="B559" s="178"/>
      <c r="C559" s="178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HA559" s="159"/>
      <c r="HB559" s="159"/>
      <c r="HC559" s="159"/>
      <c r="HD559" s="159"/>
      <c r="HE559" s="159"/>
      <c r="HF559" s="159"/>
      <c r="HG559" s="159"/>
      <c r="HH559" s="159"/>
      <c r="HI559" s="159"/>
      <c r="HJ559" s="159"/>
      <c r="HK559" s="159"/>
      <c r="HL559" s="159"/>
      <c r="HM559" s="159"/>
      <c r="HN559" s="159"/>
      <c r="HO559" s="159"/>
      <c r="HP559" s="159"/>
      <c r="HQ559" s="159"/>
      <c r="HR559" s="159"/>
      <c r="HS559" s="159"/>
      <c r="HT559" s="159"/>
      <c r="HU559" s="159"/>
      <c r="HV559" s="159"/>
      <c r="HW559" s="159"/>
      <c r="HX559" s="159"/>
      <c r="HY559" s="159"/>
      <c r="HZ559" s="159"/>
      <c r="IA559" s="159"/>
      <c r="IB559" s="159"/>
      <c r="IC559" s="159"/>
      <c r="ID559" s="159"/>
      <c r="IE559" s="159"/>
      <c r="IF559" s="159"/>
      <c r="IG559" s="159"/>
      <c r="IH559" s="602"/>
      <c r="II559" s="602"/>
      <c r="IJ559" s="602"/>
      <c r="IK559" s="602"/>
      <c r="IL559" s="602"/>
      <c r="IM559" s="602"/>
      <c r="IN559" s="602"/>
      <c r="IO559" s="602"/>
      <c r="IP559" s="602"/>
      <c r="IQ559" s="602"/>
      <c r="IR559" s="602"/>
      <c r="IS559" s="602"/>
      <c r="IT559" s="159"/>
      <c r="IU559" s="159"/>
      <c r="IV559" s="159"/>
    </row>
    <row r="560" spans="2:256" s="172" customFormat="1" ht="12.75">
      <c r="B560" s="178"/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HA560" s="159"/>
      <c r="HB560" s="159"/>
      <c r="HC560" s="159"/>
      <c r="HD560" s="159"/>
      <c r="HE560" s="159"/>
      <c r="HF560" s="159"/>
      <c r="HG560" s="159"/>
      <c r="HH560" s="159"/>
      <c r="HI560" s="159"/>
      <c r="HJ560" s="159"/>
      <c r="HK560" s="159"/>
      <c r="HL560" s="159"/>
      <c r="HM560" s="159"/>
      <c r="HN560" s="159"/>
      <c r="HO560" s="159"/>
      <c r="HP560" s="159"/>
      <c r="HQ560" s="159"/>
      <c r="HR560" s="159"/>
      <c r="HS560" s="159"/>
      <c r="HT560" s="159"/>
      <c r="HU560" s="159"/>
      <c r="HV560" s="159"/>
      <c r="HW560" s="159"/>
      <c r="HX560" s="159"/>
      <c r="HY560" s="159"/>
      <c r="HZ560" s="159"/>
      <c r="IA560" s="159"/>
      <c r="IB560" s="159"/>
      <c r="IC560" s="159"/>
      <c r="ID560" s="159"/>
      <c r="IE560" s="159"/>
      <c r="IF560" s="159"/>
      <c r="IG560" s="159"/>
      <c r="IH560" s="602"/>
      <c r="II560" s="602"/>
      <c r="IJ560" s="602"/>
      <c r="IK560" s="602"/>
      <c r="IL560" s="602"/>
      <c r="IM560" s="602"/>
      <c r="IN560" s="602"/>
      <c r="IO560" s="602"/>
      <c r="IP560" s="602"/>
      <c r="IQ560" s="602"/>
      <c r="IR560" s="602"/>
      <c r="IS560" s="602"/>
      <c r="IT560" s="159"/>
      <c r="IU560" s="159"/>
      <c r="IV560" s="159"/>
    </row>
    <row r="561" spans="2:256" s="172" customFormat="1" ht="12.75">
      <c r="B561" s="178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HA561" s="159"/>
      <c r="HB561" s="159"/>
      <c r="HC561" s="159"/>
      <c r="HD561" s="159"/>
      <c r="HE561" s="159"/>
      <c r="HF561" s="159"/>
      <c r="HG561" s="159"/>
      <c r="HH561" s="159"/>
      <c r="HI561" s="159"/>
      <c r="HJ561" s="159"/>
      <c r="HK561" s="159"/>
      <c r="HL561" s="159"/>
      <c r="HM561" s="159"/>
      <c r="HN561" s="159"/>
      <c r="HO561" s="159"/>
      <c r="HP561" s="159"/>
      <c r="HQ561" s="159"/>
      <c r="HR561" s="159"/>
      <c r="HS561" s="159"/>
      <c r="HT561" s="159"/>
      <c r="HU561" s="159"/>
      <c r="HV561" s="159"/>
      <c r="HW561" s="159"/>
      <c r="HX561" s="159"/>
      <c r="HY561" s="159"/>
      <c r="HZ561" s="159"/>
      <c r="IA561" s="159"/>
      <c r="IB561" s="159"/>
      <c r="IC561" s="159"/>
      <c r="ID561" s="159"/>
      <c r="IE561" s="159"/>
      <c r="IF561" s="159"/>
      <c r="IG561" s="159"/>
      <c r="IH561" s="602"/>
      <c r="II561" s="602"/>
      <c r="IJ561" s="602"/>
      <c r="IK561" s="602"/>
      <c r="IL561" s="602"/>
      <c r="IM561" s="602"/>
      <c r="IN561" s="602"/>
      <c r="IO561" s="602"/>
      <c r="IP561" s="602"/>
      <c r="IQ561" s="602"/>
      <c r="IR561" s="602"/>
      <c r="IS561" s="602"/>
      <c r="IT561" s="159"/>
      <c r="IU561" s="159"/>
      <c r="IV561" s="159"/>
    </row>
    <row r="562" spans="2:256" s="172" customFormat="1" ht="12.75">
      <c r="B562" s="178"/>
      <c r="C562" s="178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HA562" s="159"/>
      <c r="HB562" s="159"/>
      <c r="HC562" s="159"/>
      <c r="HD562" s="159"/>
      <c r="HE562" s="159"/>
      <c r="HF562" s="159"/>
      <c r="HG562" s="159"/>
      <c r="HH562" s="159"/>
      <c r="HI562" s="159"/>
      <c r="HJ562" s="159"/>
      <c r="HK562" s="159"/>
      <c r="HL562" s="159"/>
      <c r="HM562" s="159"/>
      <c r="HN562" s="159"/>
      <c r="HO562" s="159"/>
      <c r="HP562" s="159"/>
      <c r="HQ562" s="159"/>
      <c r="HR562" s="159"/>
      <c r="HS562" s="159"/>
      <c r="HT562" s="159"/>
      <c r="HU562" s="159"/>
      <c r="HV562" s="159"/>
      <c r="HW562" s="159"/>
      <c r="HX562" s="159"/>
      <c r="HY562" s="159"/>
      <c r="HZ562" s="159"/>
      <c r="IA562" s="159"/>
      <c r="IB562" s="159"/>
      <c r="IC562" s="159"/>
      <c r="ID562" s="159"/>
      <c r="IE562" s="159"/>
      <c r="IF562" s="159"/>
      <c r="IG562" s="159"/>
      <c r="IH562" s="602"/>
      <c r="II562" s="602"/>
      <c r="IJ562" s="602"/>
      <c r="IK562" s="602"/>
      <c r="IL562" s="602"/>
      <c r="IM562" s="602"/>
      <c r="IN562" s="602"/>
      <c r="IO562" s="602"/>
      <c r="IP562" s="602"/>
      <c r="IQ562" s="602"/>
      <c r="IR562" s="602"/>
      <c r="IS562" s="602"/>
      <c r="IT562" s="159"/>
      <c r="IU562" s="159"/>
      <c r="IV562" s="159"/>
    </row>
    <row r="563" spans="2:256" s="172" customFormat="1" ht="12.75"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178"/>
      <c r="HA563" s="159"/>
      <c r="HB563" s="159"/>
      <c r="HC563" s="159"/>
      <c r="HD563" s="159"/>
      <c r="HE563" s="159"/>
      <c r="HF563" s="159"/>
      <c r="HG563" s="159"/>
      <c r="HH563" s="159"/>
      <c r="HI563" s="159"/>
      <c r="HJ563" s="159"/>
      <c r="HK563" s="159"/>
      <c r="HL563" s="159"/>
      <c r="HM563" s="159"/>
      <c r="HN563" s="159"/>
      <c r="HO563" s="159"/>
      <c r="HP563" s="159"/>
      <c r="HQ563" s="159"/>
      <c r="HR563" s="159"/>
      <c r="HS563" s="159"/>
      <c r="HT563" s="159"/>
      <c r="HU563" s="159"/>
      <c r="HV563" s="159"/>
      <c r="HW563" s="159"/>
      <c r="HX563" s="159"/>
      <c r="HY563" s="159"/>
      <c r="HZ563" s="159"/>
      <c r="IA563" s="159"/>
      <c r="IB563" s="159"/>
      <c r="IC563" s="159"/>
      <c r="ID563" s="159"/>
      <c r="IE563" s="159"/>
      <c r="IF563" s="159"/>
      <c r="IG563" s="159"/>
      <c r="IH563" s="602"/>
      <c r="II563" s="602"/>
      <c r="IJ563" s="602"/>
      <c r="IK563" s="602"/>
      <c r="IL563" s="602"/>
      <c r="IM563" s="602"/>
      <c r="IN563" s="602"/>
      <c r="IO563" s="602"/>
      <c r="IP563" s="602"/>
      <c r="IQ563" s="602"/>
      <c r="IR563" s="602"/>
      <c r="IS563" s="602"/>
      <c r="IT563" s="159"/>
      <c r="IU563" s="159"/>
      <c r="IV563" s="159"/>
    </row>
    <row r="564" spans="2:256" s="172" customFormat="1" ht="12.75"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HA564" s="159"/>
      <c r="HB564" s="159"/>
      <c r="HC564" s="159"/>
      <c r="HD564" s="159"/>
      <c r="HE564" s="159"/>
      <c r="HF564" s="159"/>
      <c r="HG564" s="159"/>
      <c r="HH564" s="159"/>
      <c r="HI564" s="159"/>
      <c r="HJ564" s="159"/>
      <c r="HK564" s="159"/>
      <c r="HL564" s="159"/>
      <c r="HM564" s="159"/>
      <c r="HN564" s="159"/>
      <c r="HO564" s="159"/>
      <c r="HP564" s="159"/>
      <c r="HQ564" s="159"/>
      <c r="HR564" s="159"/>
      <c r="HS564" s="159"/>
      <c r="HT564" s="159"/>
      <c r="HU564" s="159"/>
      <c r="HV564" s="159"/>
      <c r="HW564" s="159"/>
      <c r="HX564" s="159"/>
      <c r="HY564" s="159"/>
      <c r="HZ564" s="159"/>
      <c r="IA564" s="159"/>
      <c r="IB564" s="159"/>
      <c r="IC564" s="159"/>
      <c r="ID564" s="159"/>
      <c r="IE564" s="159"/>
      <c r="IF564" s="159"/>
      <c r="IG564" s="159"/>
      <c r="IH564" s="602"/>
      <c r="II564" s="602"/>
      <c r="IJ564" s="602"/>
      <c r="IK564" s="602"/>
      <c r="IL564" s="602"/>
      <c r="IM564" s="602"/>
      <c r="IN564" s="602"/>
      <c r="IO564" s="602"/>
      <c r="IP564" s="602"/>
      <c r="IQ564" s="602"/>
      <c r="IR564" s="602"/>
      <c r="IS564" s="602"/>
      <c r="IT564" s="159"/>
      <c r="IU564" s="159"/>
      <c r="IV564" s="159"/>
    </row>
    <row r="565" spans="2:256" s="172" customFormat="1" ht="12.75">
      <c r="B565" s="178"/>
      <c r="C565" s="178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HA565" s="159"/>
      <c r="HB565" s="159"/>
      <c r="HC565" s="159"/>
      <c r="HD565" s="159"/>
      <c r="HE565" s="159"/>
      <c r="HF565" s="159"/>
      <c r="HG565" s="159"/>
      <c r="HH565" s="159"/>
      <c r="HI565" s="159"/>
      <c r="HJ565" s="159"/>
      <c r="HK565" s="159"/>
      <c r="HL565" s="159"/>
      <c r="HM565" s="159"/>
      <c r="HN565" s="159"/>
      <c r="HO565" s="159"/>
      <c r="HP565" s="159"/>
      <c r="HQ565" s="159"/>
      <c r="HR565" s="159"/>
      <c r="HS565" s="159"/>
      <c r="HT565" s="159"/>
      <c r="HU565" s="159"/>
      <c r="HV565" s="159"/>
      <c r="HW565" s="159"/>
      <c r="HX565" s="159"/>
      <c r="HY565" s="159"/>
      <c r="HZ565" s="159"/>
      <c r="IA565" s="159"/>
      <c r="IB565" s="159"/>
      <c r="IC565" s="159"/>
      <c r="ID565" s="159"/>
      <c r="IE565" s="159"/>
      <c r="IF565" s="159"/>
      <c r="IG565" s="159"/>
      <c r="IH565" s="602"/>
      <c r="II565" s="602"/>
      <c r="IJ565" s="602"/>
      <c r="IK565" s="602"/>
      <c r="IL565" s="602"/>
      <c r="IM565" s="602"/>
      <c r="IN565" s="602"/>
      <c r="IO565" s="602"/>
      <c r="IP565" s="602"/>
      <c r="IQ565" s="602"/>
      <c r="IR565" s="602"/>
      <c r="IS565" s="602"/>
      <c r="IT565" s="159"/>
      <c r="IU565" s="159"/>
      <c r="IV565" s="159"/>
    </row>
    <row r="566" spans="2:256" s="172" customFormat="1" ht="12.75">
      <c r="B566" s="178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HA566" s="159"/>
      <c r="HB566" s="159"/>
      <c r="HC566" s="159"/>
      <c r="HD566" s="159"/>
      <c r="HE566" s="159"/>
      <c r="HF566" s="159"/>
      <c r="HG566" s="159"/>
      <c r="HH566" s="159"/>
      <c r="HI566" s="159"/>
      <c r="HJ566" s="159"/>
      <c r="HK566" s="159"/>
      <c r="HL566" s="159"/>
      <c r="HM566" s="159"/>
      <c r="HN566" s="159"/>
      <c r="HO566" s="159"/>
      <c r="HP566" s="159"/>
      <c r="HQ566" s="159"/>
      <c r="HR566" s="159"/>
      <c r="HS566" s="159"/>
      <c r="HT566" s="159"/>
      <c r="HU566" s="159"/>
      <c r="HV566" s="159"/>
      <c r="HW566" s="159"/>
      <c r="HX566" s="159"/>
      <c r="HY566" s="159"/>
      <c r="HZ566" s="159"/>
      <c r="IA566" s="159"/>
      <c r="IB566" s="159"/>
      <c r="IC566" s="159"/>
      <c r="ID566" s="159"/>
      <c r="IE566" s="159"/>
      <c r="IF566" s="159"/>
      <c r="IG566" s="159"/>
      <c r="IH566" s="602"/>
      <c r="II566" s="602"/>
      <c r="IJ566" s="602"/>
      <c r="IK566" s="602"/>
      <c r="IL566" s="602"/>
      <c r="IM566" s="602"/>
      <c r="IN566" s="602"/>
      <c r="IO566" s="602"/>
      <c r="IP566" s="602"/>
      <c r="IQ566" s="602"/>
      <c r="IR566" s="602"/>
      <c r="IS566" s="602"/>
      <c r="IT566" s="159"/>
      <c r="IU566" s="159"/>
      <c r="IV566" s="159"/>
    </row>
    <row r="567" spans="2:256" s="172" customFormat="1" ht="12.75">
      <c r="B567" s="178"/>
      <c r="C567" s="178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HA567" s="159"/>
      <c r="HB567" s="159"/>
      <c r="HC567" s="159"/>
      <c r="HD567" s="159"/>
      <c r="HE567" s="159"/>
      <c r="HF567" s="159"/>
      <c r="HG567" s="159"/>
      <c r="HH567" s="159"/>
      <c r="HI567" s="159"/>
      <c r="HJ567" s="159"/>
      <c r="HK567" s="159"/>
      <c r="HL567" s="159"/>
      <c r="HM567" s="159"/>
      <c r="HN567" s="159"/>
      <c r="HO567" s="159"/>
      <c r="HP567" s="159"/>
      <c r="HQ567" s="159"/>
      <c r="HR567" s="159"/>
      <c r="HS567" s="159"/>
      <c r="HT567" s="159"/>
      <c r="HU567" s="159"/>
      <c r="HV567" s="159"/>
      <c r="HW567" s="159"/>
      <c r="HX567" s="159"/>
      <c r="HY567" s="159"/>
      <c r="HZ567" s="159"/>
      <c r="IA567" s="159"/>
      <c r="IB567" s="159"/>
      <c r="IC567" s="159"/>
      <c r="ID567" s="159"/>
      <c r="IE567" s="159"/>
      <c r="IF567" s="159"/>
      <c r="IG567" s="159"/>
      <c r="IH567" s="602"/>
      <c r="II567" s="602"/>
      <c r="IJ567" s="602"/>
      <c r="IK567" s="602"/>
      <c r="IL567" s="602"/>
      <c r="IM567" s="602"/>
      <c r="IN567" s="602"/>
      <c r="IO567" s="602"/>
      <c r="IP567" s="602"/>
      <c r="IQ567" s="602"/>
      <c r="IR567" s="602"/>
      <c r="IS567" s="602"/>
      <c r="IT567" s="159"/>
      <c r="IU567" s="159"/>
      <c r="IV567" s="159"/>
    </row>
    <row r="568" spans="2:256" s="172" customFormat="1" ht="12.75"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HA568" s="698"/>
      <c r="HB568" s="698"/>
      <c r="HC568" s="698"/>
      <c r="HD568" s="698"/>
      <c r="HE568" s="698"/>
      <c r="HF568" s="698"/>
      <c r="HG568" s="698"/>
      <c r="HH568" s="698"/>
      <c r="HI568" s="698"/>
      <c r="HJ568" s="698"/>
      <c r="HK568" s="698"/>
      <c r="HL568" s="698"/>
      <c r="HM568" s="698"/>
      <c r="HN568" s="698"/>
      <c r="HO568" s="698"/>
      <c r="HP568" s="698"/>
      <c r="HQ568" s="698"/>
      <c r="HR568" s="698"/>
      <c r="HS568" s="698"/>
      <c r="HT568" s="698"/>
      <c r="HU568" s="698"/>
      <c r="HV568" s="698"/>
      <c r="HW568" s="698"/>
      <c r="HX568" s="698"/>
      <c r="HY568" s="698"/>
      <c r="HZ568" s="698"/>
      <c r="IA568" s="698"/>
      <c r="IB568" s="698"/>
      <c r="IC568" s="698"/>
      <c r="ID568" s="698"/>
      <c r="IE568" s="698"/>
      <c r="IF568" s="698"/>
      <c r="IG568" s="698"/>
      <c r="IH568" s="699"/>
      <c r="II568" s="699"/>
      <c r="IJ568" s="699"/>
      <c r="IK568" s="699"/>
      <c r="IL568" s="699"/>
      <c r="IM568" s="699"/>
      <c r="IN568" s="699"/>
      <c r="IO568" s="699"/>
      <c r="IP568" s="699"/>
      <c r="IQ568" s="699"/>
      <c r="IR568" s="699"/>
      <c r="IS568" s="699"/>
      <c r="IT568" s="698"/>
      <c r="IU568" s="698"/>
      <c r="IV568" s="698"/>
    </row>
    <row r="569" spans="2:256" s="172" customFormat="1" ht="12.75">
      <c r="B569" s="178"/>
      <c r="C569" s="178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HA569" s="698"/>
      <c r="HB569" s="698"/>
      <c r="HC569" s="698"/>
      <c r="HD569" s="698"/>
      <c r="HE569" s="698"/>
      <c r="HF569" s="698"/>
      <c r="HG569" s="698"/>
      <c r="HH569" s="698"/>
      <c r="HI569" s="698"/>
      <c r="HJ569" s="698"/>
      <c r="HK569" s="698"/>
      <c r="HL569" s="698"/>
      <c r="HM569" s="698"/>
      <c r="HN569" s="698"/>
      <c r="HO569" s="698"/>
      <c r="HP569" s="698"/>
      <c r="HQ569" s="698"/>
      <c r="HR569" s="698"/>
      <c r="HS569" s="698"/>
      <c r="HT569" s="698"/>
      <c r="HU569" s="698"/>
      <c r="HV569" s="698"/>
      <c r="HW569" s="698"/>
      <c r="HX569" s="698"/>
      <c r="HY569" s="698"/>
      <c r="HZ569" s="698"/>
      <c r="IA569" s="698"/>
      <c r="IB569" s="698"/>
      <c r="IC569" s="698"/>
      <c r="ID569" s="698"/>
      <c r="IE569" s="698"/>
      <c r="IF569" s="698"/>
      <c r="IG569" s="698"/>
      <c r="IH569" s="699"/>
      <c r="II569" s="699"/>
      <c r="IJ569" s="699"/>
      <c r="IK569" s="699"/>
      <c r="IL569" s="699"/>
      <c r="IM569" s="699"/>
      <c r="IN569" s="699"/>
      <c r="IO569" s="699"/>
      <c r="IP569" s="699"/>
      <c r="IQ569" s="699"/>
      <c r="IR569" s="699"/>
      <c r="IS569" s="699"/>
      <c r="IT569" s="698"/>
      <c r="IU569" s="698"/>
      <c r="IV569" s="698"/>
    </row>
    <row r="570" spans="2:256" s="172" customFormat="1" ht="12.75">
      <c r="B570" s="178"/>
      <c r="C570" s="178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HA570" s="698"/>
      <c r="HB570" s="698"/>
      <c r="HC570" s="698"/>
      <c r="HD570" s="698"/>
      <c r="HE570" s="698"/>
      <c r="HF570" s="698"/>
      <c r="HG570" s="698"/>
      <c r="HH570" s="698"/>
      <c r="HI570" s="698"/>
      <c r="HJ570" s="698"/>
      <c r="HK570" s="698"/>
      <c r="HL570" s="698"/>
      <c r="HM570" s="698"/>
      <c r="HN570" s="698"/>
      <c r="HO570" s="698"/>
      <c r="HP570" s="698"/>
      <c r="HQ570" s="698"/>
      <c r="HR570" s="698"/>
      <c r="HS570" s="698"/>
      <c r="HT570" s="698"/>
      <c r="HU570" s="698"/>
      <c r="HV570" s="698"/>
      <c r="HW570" s="698"/>
      <c r="HX570" s="698"/>
      <c r="HY570" s="698"/>
      <c r="HZ570" s="698"/>
      <c r="IA570" s="698"/>
      <c r="IB570" s="698"/>
      <c r="IC570" s="698"/>
      <c r="ID570" s="698"/>
      <c r="IE570" s="698"/>
      <c r="IF570" s="698"/>
      <c r="IG570" s="698"/>
      <c r="IH570" s="699"/>
      <c r="II570" s="699"/>
      <c r="IJ570" s="699"/>
      <c r="IK570" s="699"/>
      <c r="IL570" s="699"/>
      <c r="IM570" s="699"/>
      <c r="IN570" s="699"/>
      <c r="IO570" s="699"/>
      <c r="IP570" s="699"/>
      <c r="IQ570" s="699"/>
      <c r="IR570" s="699"/>
      <c r="IS570" s="699"/>
      <c r="IT570" s="698"/>
      <c r="IU570" s="698"/>
      <c r="IV570" s="698"/>
    </row>
    <row r="571" spans="2:256" s="172" customFormat="1" ht="12.75">
      <c r="B571" s="178"/>
      <c r="C571" s="178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HA571" s="698"/>
      <c r="HB571" s="698"/>
      <c r="HC571" s="698"/>
      <c r="HD571" s="698"/>
      <c r="HE571" s="698"/>
      <c r="HF571" s="698"/>
      <c r="HG571" s="698"/>
      <c r="HH571" s="698"/>
      <c r="HI571" s="698"/>
      <c r="HJ571" s="698"/>
      <c r="HK571" s="698"/>
      <c r="HL571" s="698"/>
      <c r="HM571" s="698"/>
      <c r="HN571" s="698"/>
      <c r="HO571" s="698"/>
      <c r="HP571" s="698"/>
      <c r="HQ571" s="698"/>
      <c r="HR571" s="698"/>
      <c r="HS571" s="698"/>
      <c r="HT571" s="698"/>
      <c r="HU571" s="698"/>
      <c r="HV571" s="698"/>
      <c r="HW571" s="698"/>
      <c r="HX571" s="698"/>
      <c r="HY571" s="698"/>
      <c r="HZ571" s="698"/>
      <c r="IA571" s="698"/>
      <c r="IB571" s="698"/>
      <c r="IC571" s="698"/>
      <c r="ID571" s="698"/>
      <c r="IE571" s="698"/>
      <c r="IF571" s="698"/>
      <c r="IG571" s="698"/>
      <c r="IH571" s="699"/>
      <c r="II571" s="699"/>
      <c r="IJ571" s="699"/>
      <c r="IK571" s="699"/>
      <c r="IL571" s="699"/>
      <c r="IM571" s="699"/>
      <c r="IN571" s="699"/>
      <c r="IO571" s="699"/>
      <c r="IP571" s="699"/>
      <c r="IQ571" s="699"/>
      <c r="IR571" s="699"/>
      <c r="IS571" s="699"/>
      <c r="IT571" s="698"/>
      <c r="IU571" s="698"/>
      <c r="IV571" s="698"/>
    </row>
    <row r="572" spans="2:256" s="172" customFormat="1" ht="12.75"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HA572" s="698"/>
      <c r="HB572" s="698"/>
      <c r="HC572" s="698"/>
      <c r="HD572" s="698"/>
      <c r="HE572" s="698"/>
      <c r="HF572" s="698"/>
      <c r="HG572" s="698"/>
      <c r="HH572" s="698"/>
      <c r="HI572" s="698"/>
      <c r="HJ572" s="698"/>
      <c r="HK572" s="698"/>
      <c r="HL572" s="698"/>
      <c r="HM572" s="698"/>
      <c r="HN572" s="698"/>
      <c r="HO572" s="698"/>
      <c r="HP572" s="698"/>
      <c r="HQ572" s="698"/>
      <c r="HR572" s="698"/>
      <c r="HS572" s="698"/>
      <c r="HT572" s="698"/>
      <c r="HU572" s="698"/>
      <c r="HV572" s="698"/>
      <c r="HW572" s="698"/>
      <c r="HX572" s="698"/>
      <c r="HY572" s="698"/>
      <c r="HZ572" s="698"/>
      <c r="IA572" s="698"/>
      <c r="IB572" s="698"/>
      <c r="IC572" s="698"/>
      <c r="ID572" s="698"/>
      <c r="IE572" s="698"/>
      <c r="IF572" s="698"/>
      <c r="IG572" s="698"/>
      <c r="IH572" s="699"/>
      <c r="II572" s="699"/>
      <c r="IJ572" s="699"/>
      <c r="IK572" s="699"/>
      <c r="IL572" s="699"/>
      <c r="IM572" s="699"/>
      <c r="IN572" s="699"/>
      <c r="IO572" s="699"/>
      <c r="IP572" s="699"/>
      <c r="IQ572" s="699"/>
      <c r="IR572" s="699"/>
      <c r="IS572" s="699"/>
      <c r="IT572" s="698"/>
      <c r="IU572" s="698"/>
      <c r="IV572" s="698"/>
    </row>
    <row r="573" spans="2:256" s="172" customFormat="1" ht="12.75">
      <c r="B573" s="178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HA573" s="698"/>
      <c r="HB573" s="698"/>
      <c r="HC573" s="698"/>
      <c r="HD573" s="698"/>
      <c r="HE573" s="698"/>
      <c r="HF573" s="698"/>
      <c r="HG573" s="698"/>
      <c r="HH573" s="698"/>
      <c r="HI573" s="698"/>
      <c r="HJ573" s="698"/>
      <c r="HK573" s="698"/>
      <c r="HL573" s="698"/>
      <c r="HM573" s="698"/>
      <c r="HN573" s="698"/>
      <c r="HO573" s="698"/>
      <c r="HP573" s="698"/>
      <c r="HQ573" s="698"/>
      <c r="HR573" s="698"/>
      <c r="HS573" s="698"/>
      <c r="HT573" s="698"/>
      <c r="HU573" s="698"/>
      <c r="HV573" s="698"/>
      <c r="HW573" s="698"/>
      <c r="HX573" s="698"/>
      <c r="HY573" s="698"/>
      <c r="HZ573" s="698"/>
      <c r="IA573" s="698"/>
      <c r="IB573" s="698"/>
      <c r="IC573" s="698"/>
      <c r="ID573" s="698"/>
      <c r="IE573" s="698"/>
      <c r="IF573" s="698"/>
      <c r="IG573" s="698"/>
      <c r="IH573" s="699"/>
      <c r="II573" s="699"/>
      <c r="IJ573" s="699"/>
      <c r="IK573" s="699"/>
      <c r="IL573" s="699"/>
      <c r="IM573" s="699"/>
      <c r="IN573" s="699"/>
      <c r="IO573" s="699"/>
      <c r="IP573" s="699"/>
      <c r="IQ573" s="699"/>
      <c r="IR573" s="699"/>
      <c r="IS573" s="699"/>
      <c r="IT573" s="698"/>
      <c r="IU573" s="698"/>
      <c r="IV573" s="698"/>
    </row>
    <row r="574" spans="2:256" s="172" customFormat="1" ht="12.75"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HA574" s="698"/>
      <c r="HB574" s="698"/>
      <c r="HC574" s="698"/>
      <c r="HD574" s="698"/>
      <c r="HE574" s="698"/>
      <c r="HF574" s="698"/>
      <c r="HG574" s="698"/>
      <c r="HH574" s="698"/>
      <c r="HI574" s="698"/>
      <c r="HJ574" s="698"/>
      <c r="HK574" s="698"/>
      <c r="HL574" s="698"/>
      <c r="HM574" s="698"/>
      <c r="HN574" s="698"/>
      <c r="HO574" s="698"/>
      <c r="HP574" s="698"/>
      <c r="HQ574" s="698"/>
      <c r="HR574" s="698"/>
      <c r="HS574" s="698"/>
      <c r="HT574" s="698"/>
      <c r="HU574" s="698"/>
      <c r="HV574" s="698"/>
      <c r="HW574" s="698"/>
      <c r="HX574" s="698"/>
      <c r="HY574" s="698"/>
      <c r="HZ574" s="698"/>
      <c r="IA574" s="698"/>
      <c r="IB574" s="698"/>
      <c r="IC574" s="698"/>
      <c r="ID574" s="698"/>
      <c r="IE574" s="698"/>
      <c r="IF574" s="698"/>
      <c r="IG574" s="698"/>
      <c r="IH574" s="699"/>
      <c r="II574" s="699"/>
      <c r="IJ574" s="699"/>
      <c r="IK574" s="699"/>
      <c r="IL574" s="699"/>
      <c r="IM574" s="699"/>
      <c r="IN574" s="699"/>
      <c r="IO574" s="699"/>
      <c r="IP574" s="699"/>
      <c r="IQ574" s="699"/>
      <c r="IR574" s="699"/>
      <c r="IS574" s="699"/>
      <c r="IT574" s="698"/>
      <c r="IU574" s="698"/>
      <c r="IV574" s="698"/>
    </row>
    <row r="575" spans="2:256" s="172" customFormat="1" ht="12.75">
      <c r="B575" s="178"/>
      <c r="C575" s="178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HA575" s="698"/>
      <c r="HB575" s="698"/>
      <c r="HC575" s="698"/>
      <c r="HD575" s="698"/>
      <c r="HE575" s="698"/>
      <c r="HF575" s="698"/>
      <c r="HG575" s="698"/>
      <c r="HH575" s="698"/>
      <c r="HI575" s="698"/>
      <c r="HJ575" s="698"/>
      <c r="HK575" s="698"/>
      <c r="HL575" s="698"/>
      <c r="HM575" s="698"/>
      <c r="HN575" s="698"/>
      <c r="HO575" s="698"/>
      <c r="HP575" s="698"/>
      <c r="HQ575" s="698"/>
      <c r="HR575" s="698"/>
      <c r="HS575" s="698"/>
      <c r="HT575" s="698"/>
      <c r="HU575" s="698"/>
      <c r="HV575" s="698"/>
      <c r="HW575" s="698"/>
      <c r="HX575" s="698"/>
      <c r="HY575" s="698"/>
      <c r="HZ575" s="698"/>
      <c r="IA575" s="698"/>
      <c r="IB575" s="698"/>
      <c r="IC575" s="698"/>
      <c r="ID575" s="698"/>
      <c r="IE575" s="698"/>
      <c r="IF575" s="698"/>
      <c r="IG575" s="698"/>
      <c r="IH575" s="699"/>
      <c r="II575" s="699"/>
      <c r="IJ575" s="699"/>
      <c r="IK575" s="699"/>
      <c r="IL575" s="699"/>
      <c r="IM575" s="699"/>
      <c r="IN575" s="699"/>
      <c r="IO575" s="699"/>
      <c r="IP575" s="699"/>
      <c r="IQ575" s="699"/>
      <c r="IR575" s="699"/>
      <c r="IS575" s="699"/>
      <c r="IT575" s="698"/>
      <c r="IU575" s="698"/>
      <c r="IV575" s="698"/>
    </row>
    <row r="576" spans="2:256" s="172" customFormat="1" ht="12.75">
      <c r="B576" s="178"/>
      <c r="C576" s="178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HA576" s="698"/>
      <c r="HB576" s="698"/>
      <c r="HC576" s="698"/>
      <c r="HD576" s="698"/>
      <c r="HE576" s="698"/>
      <c r="HF576" s="698"/>
      <c r="HG576" s="698"/>
      <c r="HH576" s="698"/>
      <c r="HI576" s="698"/>
      <c r="HJ576" s="698"/>
      <c r="HK576" s="698"/>
      <c r="HL576" s="698"/>
      <c r="HM576" s="698"/>
      <c r="HN576" s="698"/>
      <c r="HO576" s="698"/>
      <c r="HP576" s="698"/>
      <c r="HQ576" s="698"/>
      <c r="HR576" s="698"/>
      <c r="HS576" s="698"/>
      <c r="HT576" s="698"/>
      <c r="HU576" s="698"/>
      <c r="HV576" s="698"/>
      <c r="HW576" s="698"/>
      <c r="HX576" s="698"/>
      <c r="HY576" s="698"/>
      <c r="HZ576" s="698"/>
      <c r="IA576" s="698"/>
      <c r="IB576" s="698"/>
      <c r="IC576" s="698"/>
      <c r="ID576" s="698"/>
      <c r="IE576" s="698"/>
      <c r="IF576" s="698"/>
      <c r="IG576" s="698"/>
      <c r="IH576" s="699"/>
      <c r="II576" s="699"/>
      <c r="IJ576" s="699"/>
      <c r="IK576" s="699"/>
      <c r="IL576" s="699"/>
      <c r="IM576" s="699"/>
      <c r="IN576" s="699"/>
      <c r="IO576" s="699"/>
      <c r="IP576" s="699"/>
      <c r="IQ576" s="699"/>
      <c r="IR576" s="699"/>
      <c r="IS576" s="699"/>
      <c r="IT576" s="698"/>
      <c r="IU576" s="698"/>
      <c r="IV576" s="698"/>
    </row>
    <row r="577" spans="2:256" s="172" customFormat="1" ht="12.75">
      <c r="B577" s="178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178"/>
      <c r="W577" s="178"/>
      <c r="HA577" s="698"/>
      <c r="HB577" s="698"/>
      <c r="HC577" s="698"/>
      <c r="HD577" s="698"/>
      <c r="HE577" s="698"/>
      <c r="HF577" s="698"/>
      <c r="HG577" s="698"/>
      <c r="HH577" s="698"/>
      <c r="HI577" s="698"/>
      <c r="HJ577" s="698"/>
      <c r="HK577" s="698"/>
      <c r="HL577" s="698"/>
      <c r="HM577" s="698"/>
      <c r="HN577" s="698"/>
      <c r="HO577" s="698"/>
      <c r="HP577" s="698"/>
      <c r="HQ577" s="698"/>
      <c r="HR577" s="698"/>
      <c r="HS577" s="698"/>
      <c r="HT577" s="698"/>
      <c r="HU577" s="698"/>
      <c r="HV577" s="698"/>
      <c r="HW577" s="698"/>
      <c r="HX577" s="698"/>
      <c r="HY577" s="698"/>
      <c r="HZ577" s="698"/>
      <c r="IA577" s="698"/>
      <c r="IB577" s="698"/>
      <c r="IC577" s="698"/>
      <c r="ID577" s="698"/>
      <c r="IE577" s="698"/>
      <c r="IF577" s="698"/>
      <c r="IG577" s="698"/>
      <c r="IH577" s="699"/>
      <c r="II577" s="699"/>
      <c r="IJ577" s="699"/>
      <c r="IK577" s="699"/>
      <c r="IL577" s="699"/>
      <c r="IM577" s="699"/>
      <c r="IN577" s="699"/>
      <c r="IO577" s="699"/>
      <c r="IP577" s="699"/>
      <c r="IQ577" s="699"/>
      <c r="IR577" s="699"/>
      <c r="IS577" s="699"/>
      <c r="IT577" s="698"/>
      <c r="IU577" s="698"/>
      <c r="IV577" s="698"/>
    </row>
    <row r="578" spans="2:256" s="172" customFormat="1" ht="12.75">
      <c r="B578" s="178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HA578" s="698"/>
      <c r="HB578" s="698"/>
      <c r="HC578" s="698"/>
      <c r="HD578" s="698"/>
      <c r="HE578" s="698"/>
      <c r="HF578" s="698"/>
      <c r="HG578" s="698"/>
      <c r="HH578" s="698"/>
      <c r="HI578" s="698"/>
      <c r="HJ578" s="698"/>
      <c r="HK578" s="698"/>
      <c r="HL578" s="698"/>
      <c r="HM578" s="698"/>
      <c r="HN578" s="698"/>
      <c r="HO578" s="698"/>
      <c r="HP578" s="698"/>
      <c r="HQ578" s="698"/>
      <c r="HR578" s="698"/>
      <c r="HS578" s="698"/>
      <c r="HT578" s="698"/>
      <c r="HU578" s="698"/>
      <c r="HV578" s="698"/>
      <c r="HW578" s="698"/>
      <c r="HX578" s="698"/>
      <c r="HY578" s="698"/>
      <c r="HZ578" s="698"/>
      <c r="IA578" s="698"/>
      <c r="IB578" s="698"/>
      <c r="IC578" s="698"/>
      <c r="ID578" s="698"/>
      <c r="IE578" s="698"/>
      <c r="IF578" s="698"/>
      <c r="IG578" s="698"/>
      <c r="IH578" s="699"/>
      <c r="II578" s="699"/>
      <c r="IJ578" s="699"/>
      <c r="IK578" s="699"/>
      <c r="IL578" s="699"/>
      <c r="IM578" s="699"/>
      <c r="IN578" s="699"/>
      <c r="IO578" s="699"/>
      <c r="IP578" s="699"/>
      <c r="IQ578" s="699"/>
      <c r="IR578" s="699"/>
      <c r="IS578" s="699"/>
      <c r="IT578" s="698"/>
      <c r="IU578" s="698"/>
      <c r="IV578" s="698"/>
    </row>
    <row r="579" spans="2:256" s="172" customFormat="1" ht="12.75"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HA579" s="698"/>
      <c r="HB579" s="698"/>
      <c r="HC579" s="698"/>
      <c r="HD579" s="698"/>
      <c r="HE579" s="698"/>
      <c r="HF579" s="698"/>
      <c r="HG579" s="698"/>
      <c r="HH579" s="698"/>
      <c r="HI579" s="698"/>
      <c r="HJ579" s="698"/>
      <c r="HK579" s="698"/>
      <c r="HL579" s="698"/>
      <c r="HM579" s="698"/>
      <c r="HN579" s="698"/>
      <c r="HO579" s="698"/>
      <c r="HP579" s="698"/>
      <c r="HQ579" s="698"/>
      <c r="HR579" s="698"/>
      <c r="HS579" s="698"/>
      <c r="HT579" s="698"/>
      <c r="HU579" s="698"/>
      <c r="HV579" s="698"/>
      <c r="HW579" s="698"/>
      <c r="HX579" s="698"/>
      <c r="HY579" s="698"/>
      <c r="HZ579" s="698"/>
      <c r="IA579" s="698"/>
      <c r="IB579" s="698"/>
      <c r="IC579" s="698"/>
      <c r="ID579" s="698"/>
      <c r="IE579" s="698"/>
      <c r="IF579" s="698"/>
      <c r="IG579" s="698"/>
      <c r="IH579" s="699"/>
      <c r="II579" s="699"/>
      <c r="IJ579" s="699"/>
      <c r="IK579" s="699"/>
      <c r="IL579" s="699"/>
      <c r="IM579" s="699"/>
      <c r="IN579" s="699"/>
      <c r="IO579" s="699"/>
      <c r="IP579" s="699"/>
      <c r="IQ579" s="699"/>
      <c r="IR579" s="699"/>
      <c r="IS579" s="699"/>
      <c r="IT579" s="698"/>
      <c r="IU579" s="698"/>
      <c r="IV579" s="698"/>
    </row>
    <row r="580" spans="2:256" s="172" customFormat="1" ht="12.75"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HA580" s="698"/>
      <c r="HB580" s="698"/>
      <c r="HC580" s="698"/>
      <c r="HD580" s="698"/>
      <c r="HE580" s="698"/>
      <c r="HF580" s="698"/>
      <c r="HG580" s="698"/>
      <c r="HH580" s="698"/>
      <c r="HI580" s="698"/>
      <c r="HJ580" s="698"/>
      <c r="HK580" s="698"/>
      <c r="HL580" s="698"/>
      <c r="HM580" s="698"/>
      <c r="HN580" s="698"/>
      <c r="HO580" s="698"/>
      <c r="HP580" s="698"/>
      <c r="HQ580" s="698"/>
      <c r="HR580" s="698"/>
      <c r="HS580" s="698"/>
      <c r="HT580" s="698"/>
      <c r="HU580" s="698"/>
      <c r="HV580" s="698"/>
      <c r="HW580" s="698"/>
      <c r="HX580" s="698"/>
      <c r="HY580" s="698"/>
      <c r="HZ580" s="698"/>
      <c r="IA580" s="698"/>
      <c r="IB580" s="698"/>
      <c r="IC580" s="698"/>
      <c r="ID580" s="698"/>
      <c r="IE580" s="698"/>
      <c r="IF580" s="698"/>
      <c r="IG580" s="698"/>
      <c r="IH580" s="699"/>
      <c r="II580" s="699"/>
      <c r="IJ580" s="699"/>
      <c r="IK580" s="699"/>
      <c r="IL580" s="699"/>
      <c r="IM580" s="699"/>
      <c r="IN580" s="699"/>
      <c r="IO580" s="699"/>
      <c r="IP580" s="699"/>
      <c r="IQ580" s="699"/>
      <c r="IR580" s="699"/>
      <c r="IS580" s="699"/>
      <c r="IT580" s="698"/>
      <c r="IU580" s="698"/>
      <c r="IV580" s="698"/>
    </row>
    <row r="581" spans="2:256" s="172" customFormat="1" ht="12.75"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HA581" s="698"/>
      <c r="HB581" s="698"/>
      <c r="HC581" s="698"/>
      <c r="HD581" s="698"/>
      <c r="HE581" s="698"/>
      <c r="HF581" s="698"/>
      <c r="HG581" s="698"/>
      <c r="HH581" s="698"/>
      <c r="HI581" s="698"/>
      <c r="HJ581" s="698"/>
      <c r="HK581" s="698"/>
      <c r="HL581" s="698"/>
      <c r="HM581" s="698"/>
      <c r="HN581" s="698"/>
      <c r="HO581" s="698"/>
      <c r="HP581" s="698"/>
      <c r="HQ581" s="698"/>
      <c r="HR581" s="698"/>
      <c r="HS581" s="698"/>
      <c r="HT581" s="698"/>
      <c r="HU581" s="698"/>
      <c r="HV581" s="698"/>
      <c r="HW581" s="698"/>
      <c r="HX581" s="698"/>
      <c r="HY581" s="698"/>
      <c r="HZ581" s="698"/>
      <c r="IA581" s="698"/>
      <c r="IB581" s="698"/>
      <c r="IC581" s="698"/>
      <c r="ID581" s="698"/>
      <c r="IE581" s="698"/>
      <c r="IF581" s="698"/>
      <c r="IG581" s="698"/>
      <c r="IH581" s="699"/>
      <c r="II581" s="699"/>
      <c r="IJ581" s="699"/>
      <c r="IK581" s="699"/>
      <c r="IL581" s="699"/>
      <c r="IM581" s="699"/>
      <c r="IN581" s="699"/>
      <c r="IO581" s="699"/>
      <c r="IP581" s="699"/>
      <c r="IQ581" s="699"/>
      <c r="IR581" s="699"/>
      <c r="IS581" s="699"/>
      <c r="IT581" s="698"/>
      <c r="IU581" s="698"/>
      <c r="IV581" s="698"/>
    </row>
    <row r="582" spans="2:256" s="172" customFormat="1" ht="12.75">
      <c r="B582" s="178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HA582" s="698"/>
      <c r="HB582" s="698"/>
      <c r="HC582" s="698"/>
      <c r="HD582" s="698"/>
      <c r="HE582" s="698"/>
      <c r="HF582" s="698"/>
      <c r="HG582" s="698"/>
      <c r="HH582" s="698"/>
      <c r="HI582" s="698"/>
      <c r="HJ582" s="698"/>
      <c r="HK582" s="698"/>
      <c r="HL582" s="698"/>
      <c r="HM582" s="698"/>
      <c r="HN582" s="698"/>
      <c r="HO582" s="698"/>
      <c r="HP582" s="698"/>
      <c r="HQ582" s="698"/>
      <c r="HR582" s="698"/>
      <c r="HS582" s="698"/>
      <c r="HT582" s="698"/>
      <c r="HU582" s="698"/>
      <c r="HV582" s="698"/>
      <c r="HW582" s="698"/>
      <c r="HX582" s="698"/>
      <c r="HY582" s="698"/>
      <c r="HZ582" s="698"/>
      <c r="IA582" s="698"/>
      <c r="IB582" s="698"/>
      <c r="IC582" s="698"/>
      <c r="ID582" s="698"/>
      <c r="IE582" s="698"/>
      <c r="IF582" s="698"/>
      <c r="IG582" s="698"/>
      <c r="IH582" s="699"/>
      <c r="II582" s="699"/>
      <c r="IJ582" s="699"/>
      <c r="IK582" s="699"/>
      <c r="IL582" s="699"/>
      <c r="IM582" s="699"/>
      <c r="IN582" s="699"/>
      <c r="IO582" s="699"/>
      <c r="IP582" s="699"/>
      <c r="IQ582" s="699"/>
      <c r="IR582" s="699"/>
      <c r="IS582" s="699"/>
      <c r="IT582" s="698"/>
      <c r="IU582" s="698"/>
      <c r="IV582" s="698"/>
    </row>
    <row r="583" spans="2:256" s="172" customFormat="1" ht="12.75">
      <c r="B583" s="178"/>
      <c r="C583" s="178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HA583" s="698"/>
      <c r="HB583" s="698"/>
      <c r="HC583" s="698"/>
      <c r="HD583" s="698"/>
      <c r="HE583" s="698"/>
      <c r="HF583" s="698"/>
      <c r="HG583" s="698"/>
      <c r="HH583" s="698"/>
      <c r="HI583" s="698"/>
      <c r="HJ583" s="698"/>
      <c r="HK583" s="698"/>
      <c r="HL583" s="698"/>
      <c r="HM583" s="698"/>
      <c r="HN583" s="698"/>
      <c r="HO583" s="698"/>
      <c r="HP583" s="698"/>
      <c r="HQ583" s="698"/>
      <c r="HR583" s="698"/>
      <c r="HS583" s="698"/>
      <c r="HT583" s="698"/>
      <c r="HU583" s="698"/>
      <c r="HV583" s="698"/>
      <c r="HW583" s="698"/>
      <c r="HX583" s="698"/>
      <c r="HY583" s="698"/>
      <c r="HZ583" s="698"/>
      <c r="IA583" s="698"/>
      <c r="IB583" s="698"/>
      <c r="IC583" s="698"/>
      <c r="ID583" s="698"/>
      <c r="IE583" s="698"/>
      <c r="IF583" s="698"/>
      <c r="IG583" s="698"/>
      <c r="IH583" s="699"/>
      <c r="II583" s="699"/>
      <c r="IJ583" s="699"/>
      <c r="IK583" s="699"/>
      <c r="IL583" s="699"/>
      <c r="IM583" s="699"/>
      <c r="IN583" s="699"/>
      <c r="IO583" s="699"/>
      <c r="IP583" s="699"/>
      <c r="IQ583" s="699"/>
      <c r="IR583" s="699"/>
      <c r="IS583" s="699"/>
      <c r="IT583" s="698"/>
      <c r="IU583" s="698"/>
      <c r="IV583" s="698"/>
    </row>
    <row r="584" spans="2:256" s="172" customFormat="1" ht="12.75">
      <c r="B584" s="178"/>
      <c r="C584" s="178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HA584" s="698"/>
      <c r="HB584" s="698"/>
      <c r="HC584" s="698"/>
      <c r="HD584" s="698"/>
      <c r="HE584" s="698"/>
      <c r="HF584" s="698"/>
      <c r="HG584" s="698"/>
      <c r="HH584" s="698"/>
      <c r="HI584" s="698"/>
      <c r="HJ584" s="698"/>
      <c r="HK584" s="698"/>
      <c r="HL584" s="698"/>
      <c r="HM584" s="698"/>
      <c r="HN584" s="698"/>
      <c r="HO584" s="698"/>
      <c r="HP584" s="698"/>
      <c r="HQ584" s="698"/>
      <c r="HR584" s="698"/>
      <c r="HS584" s="698"/>
      <c r="HT584" s="698"/>
      <c r="HU584" s="698"/>
      <c r="HV584" s="698"/>
      <c r="HW584" s="698"/>
      <c r="HX584" s="698"/>
      <c r="HY584" s="698"/>
      <c r="HZ584" s="698"/>
      <c r="IA584" s="698"/>
      <c r="IB584" s="698"/>
      <c r="IC584" s="698"/>
      <c r="ID584" s="698"/>
      <c r="IE584" s="698"/>
      <c r="IF584" s="698"/>
      <c r="IG584" s="698"/>
      <c r="IH584" s="699"/>
      <c r="II584" s="699"/>
      <c r="IJ584" s="699"/>
      <c r="IK584" s="699"/>
      <c r="IL584" s="699"/>
      <c r="IM584" s="699"/>
      <c r="IN584" s="699"/>
      <c r="IO584" s="699"/>
      <c r="IP584" s="699"/>
      <c r="IQ584" s="699"/>
      <c r="IR584" s="699"/>
      <c r="IS584" s="699"/>
      <c r="IT584" s="698"/>
      <c r="IU584" s="698"/>
      <c r="IV584" s="698"/>
    </row>
    <row r="585" spans="2:256" s="172" customFormat="1" ht="12.75"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HA585" s="698"/>
      <c r="HB585" s="698"/>
      <c r="HC585" s="698"/>
      <c r="HD585" s="698"/>
      <c r="HE585" s="698"/>
      <c r="HF585" s="698"/>
      <c r="HG585" s="698"/>
      <c r="HH585" s="698"/>
      <c r="HI585" s="698"/>
      <c r="HJ585" s="698"/>
      <c r="HK585" s="698"/>
      <c r="HL585" s="698"/>
      <c r="HM585" s="698"/>
      <c r="HN585" s="698"/>
      <c r="HO585" s="698"/>
      <c r="HP585" s="698"/>
      <c r="HQ585" s="698"/>
      <c r="HR585" s="698"/>
      <c r="HS585" s="698"/>
      <c r="HT585" s="698"/>
      <c r="HU585" s="698"/>
      <c r="HV585" s="698"/>
      <c r="HW585" s="698"/>
      <c r="HX585" s="698"/>
      <c r="HY585" s="698"/>
      <c r="HZ585" s="698"/>
      <c r="IA585" s="698"/>
      <c r="IB585" s="698"/>
      <c r="IC585" s="698"/>
      <c r="ID585" s="698"/>
      <c r="IE585" s="698"/>
      <c r="IF585" s="698"/>
      <c r="IG585" s="698"/>
      <c r="IH585" s="699"/>
      <c r="II585" s="699"/>
      <c r="IJ585" s="699"/>
      <c r="IK585" s="699"/>
      <c r="IL585" s="699"/>
      <c r="IM585" s="699"/>
      <c r="IN585" s="699"/>
      <c r="IO585" s="699"/>
      <c r="IP585" s="699"/>
      <c r="IQ585" s="699"/>
      <c r="IR585" s="699"/>
      <c r="IS585" s="699"/>
      <c r="IT585" s="698"/>
      <c r="IU585" s="698"/>
      <c r="IV585" s="698"/>
    </row>
    <row r="586" spans="2:256" s="172" customFormat="1" ht="12.75"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HA586" s="698"/>
      <c r="HB586" s="698"/>
      <c r="HC586" s="698"/>
      <c r="HD586" s="698"/>
      <c r="HE586" s="698"/>
      <c r="HF586" s="698"/>
      <c r="HG586" s="698"/>
      <c r="HH586" s="698"/>
      <c r="HI586" s="698"/>
      <c r="HJ586" s="698"/>
      <c r="HK586" s="698"/>
      <c r="HL586" s="698"/>
      <c r="HM586" s="698"/>
      <c r="HN586" s="698"/>
      <c r="HO586" s="698"/>
      <c r="HP586" s="698"/>
      <c r="HQ586" s="698"/>
      <c r="HR586" s="698"/>
      <c r="HS586" s="698"/>
      <c r="HT586" s="698"/>
      <c r="HU586" s="698"/>
      <c r="HV586" s="698"/>
      <c r="HW586" s="698"/>
      <c r="HX586" s="698"/>
      <c r="HY586" s="698"/>
      <c r="HZ586" s="698"/>
      <c r="IA586" s="698"/>
      <c r="IB586" s="698"/>
      <c r="IC586" s="698"/>
      <c r="ID586" s="698"/>
      <c r="IE586" s="698"/>
      <c r="IF586" s="698"/>
      <c r="IG586" s="698"/>
      <c r="IH586" s="699"/>
      <c r="II586" s="699"/>
      <c r="IJ586" s="699"/>
      <c r="IK586" s="699"/>
      <c r="IL586" s="699"/>
      <c r="IM586" s="699"/>
      <c r="IN586" s="699"/>
      <c r="IO586" s="699"/>
      <c r="IP586" s="699"/>
      <c r="IQ586" s="699"/>
      <c r="IR586" s="699"/>
      <c r="IS586" s="699"/>
      <c r="IT586" s="698"/>
      <c r="IU586" s="698"/>
      <c r="IV586" s="698"/>
    </row>
    <row r="587" spans="2:256" s="172" customFormat="1" ht="12.75"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HA587" s="698"/>
      <c r="HB587" s="698"/>
      <c r="HC587" s="698"/>
      <c r="HD587" s="698"/>
      <c r="HE587" s="698"/>
      <c r="HF587" s="698"/>
      <c r="HG587" s="698"/>
      <c r="HH587" s="698"/>
      <c r="HI587" s="698"/>
      <c r="HJ587" s="698"/>
      <c r="HK587" s="698"/>
      <c r="HL587" s="698"/>
      <c r="HM587" s="698"/>
      <c r="HN587" s="698"/>
      <c r="HO587" s="698"/>
      <c r="HP587" s="698"/>
      <c r="HQ587" s="698"/>
      <c r="HR587" s="698"/>
      <c r="HS587" s="698"/>
      <c r="HT587" s="698"/>
      <c r="HU587" s="698"/>
      <c r="HV587" s="698"/>
      <c r="HW587" s="698"/>
      <c r="HX587" s="698"/>
      <c r="HY587" s="698"/>
      <c r="HZ587" s="698"/>
      <c r="IA587" s="698"/>
      <c r="IB587" s="698"/>
      <c r="IC587" s="698"/>
      <c r="ID587" s="698"/>
      <c r="IE587" s="698"/>
      <c r="IF587" s="698"/>
      <c r="IG587" s="698"/>
      <c r="IH587" s="699"/>
      <c r="II587" s="699"/>
      <c r="IJ587" s="699"/>
      <c r="IK587" s="699"/>
      <c r="IL587" s="699"/>
      <c r="IM587" s="699"/>
      <c r="IN587" s="699"/>
      <c r="IO587" s="699"/>
      <c r="IP587" s="699"/>
      <c r="IQ587" s="699"/>
      <c r="IR587" s="699"/>
      <c r="IS587" s="699"/>
      <c r="IT587" s="698"/>
      <c r="IU587" s="698"/>
      <c r="IV587" s="698"/>
    </row>
    <row r="588" spans="2:256" s="172" customFormat="1" ht="12.75"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HA588" s="698"/>
      <c r="HB588" s="698"/>
      <c r="HC588" s="698"/>
      <c r="HD588" s="698"/>
      <c r="HE588" s="698"/>
      <c r="HF588" s="698"/>
      <c r="HG588" s="698"/>
      <c r="HH588" s="698"/>
      <c r="HI588" s="698"/>
      <c r="HJ588" s="698"/>
      <c r="HK588" s="698"/>
      <c r="HL588" s="698"/>
      <c r="HM588" s="698"/>
      <c r="HN588" s="698"/>
      <c r="HO588" s="698"/>
      <c r="HP588" s="698"/>
      <c r="HQ588" s="698"/>
      <c r="HR588" s="698"/>
      <c r="HS588" s="698"/>
      <c r="HT588" s="698"/>
      <c r="HU588" s="698"/>
      <c r="HV588" s="698"/>
      <c r="HW588" s="698"/>
      <c r="HX588" s="698"/>
      <c r="HY588" s="698"/>
      <c r="HZ588" s="698"/>
      <c r="IA588" s="698"/>
      <c r="IB588" s="698"/>
      <c r="IC588" s="698"/>
      <c r="ID588" s="698"/>
      <c r="IE588" s="698"/>
      <c r="IF588" s="698"/>
      <c r="IG588" s="698"/>
      <c r="IH588" s="699"/>
      <c r="II588" s="699"/>
      <c r="IJ588" s="699"/>
      <c r="IK588" s="699"/>
      <c r="IL588" s="699"/>
      <c r="IM588" s="699"/>
      <c r="IN588" s="699"/>
      <c r="IO588" s="699"/>
      <c r="IP588" s="699"/>
      <c r="IQ588" s="699"/>
      <c r="IR588" s="699"/>
      <c r="IS588" s="699"/>
      <c r="IT588" s="698"/>
      <c r="IU588" s="698"/>
      <c r="IV588" s="698"/>
    </row>
    <row r="589" spans="2:256" s="172" customFormat="1" ht="12.75"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HA589" s="698"/>
      <c r="HB589" s="698"/>
      <c r="HC589" s="698"/>
      <c r="HD589" s="698"/>
      <c r="HE589" s="698"/>
      <c r="HF589" s="698"/>
      <c r="HG589" s="698"/>
      <c r="HH589" s="698"/>
      <c r="HI589" s="698"/>
      <c r="HJ589" s="698"/>
      <c r="HK589" s="698"/>
      <c r="HL589" s="698"/>
      <c r="HM589" s="698"/>
      <c r="HN589" s="698"/>
      <c r="HO589" s="698"/>
      <c r="HP589" s="698"/>
      <c r="HQ589" s="698"/>
      <c r="HR589" s="698"/>
      <c r="HS589" s="698"/>
      <c r="HT589" s="698"/>
      <c r="HU589" s="698"/>
      <c r="HV589" s="698"/>
      <c r="HW589" s="698"/>
      <c r="HX589" s="698"/>
      <c r="HY589" s="698"/>
      <c r="HZ589" s="698"/>
      <c r="IA589" s="698"/>
      <c r="IB589" s="698"/>
      <c r="IC589" s="698"/>
      <c r="ID589" s="698"/>
      <c r="IE589" s="698"/>
      <c r="IF589" s="698"/>
      <c r="IG589" s="698"/>
      <c r="IH589" s="699"/>
      <c r="II589" s="699"/>
      <c r="IJ589" s="699"/>
      <c r="IK589" s="699"/>
      <c r="IL589" s="699"/>
      <c r="IM589" s="699"/>
      <c r="IN589" s="699"/>
      <c r="IO589" s="699"/>
      <c r="IP589" s="699"/>
      <c r="IQ589" s="699"/>
      <c r="IR589" s="699"/>
      <c r="IS589" s="699"/>
      <c r="IT589" s="698"/>
      <c r="IU589" s="698"/>
      <c r="IV589" s="698"/>
    </row>
    <row r="590" spans="2:256" s="172" customFormat="1" ht="12.75"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HA590" s="698"/>
      <c r="HB590" s="698"/>
      <c r="HC590" s="698"/>
      <c r="HD590" s="698"/>
      <c r="HE590" s="698"/>
      <c r="HF590" s="698"/>
      <c r="HG590" s="698"/>
      <c r="HH590" s="698"/>
      <c r="HI590" s="698"/>
      <c r="HJ590" s="698"/>
      <c r="HK590" s="698"/>
      <c r="HL590" s="698"/>
      <c r="HM590" s="698"/>
      <c r="HN590" s="698"/>
      <c r="HO590" s="698"/>
      <c r="HP590" s="698"/>
      <c r="HQ590" s="698"/>
      <c r="HR590" s="698"/>
      <c r="HS590" s="698"/>
      <c r="HT590" s="698"/>
      <c r="HU590" s="698"/>
      <c r="HV590" s="698"/>
      <c r="HW590" s="698"/>
      <c r="HX590" s="698"/>
      <c r="HY590" s="698"/>
      <c r="HZ590" s="698"/>
      <c r="IA590" s="698"/>
      <c r="IB590" s="698"/>
      <c r="IC590" s="698"/>
      <c r="ID590" s="698"/>
      <c r="IE590" s="698"/>
      <c r="IF590" s="698"/>
      <c r="IG590" s="698"/>
      <c r="IH590" s="699"/>
      <c r="II590" s="699"/>
      <c r="IJ590" s="699"/>
      <c r="IK590" s="699"/>
      <c r="IL590" s="699"/>
      <c r="IM590" s="699"/>
      <c r="IN590" s="699"/>
      <c r="IO590" s="699"/>
      <c r="IP590" s="699"/>
      <c r="IQ590" s="699"/>
      <c r="IR590" s="699"/>
      <c r="IS590" s="699"/>
      <c r="IT590" s="698"/>
      <c r="IU590" s="698"/>
      <c r="IV590" s="698"/>
    </row>
    <row r="591" spans="2:256" s="172" customFormat="1" ht="12.75"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HA591" s="698"/>
      <c r="HB591" s="698"/>
      <c r="HC591" s="698"/>
      <c r="HD591" s="698"/>
      <c r="HE591" s="698"/>
      <c r="HF591" s="698"/>
      <c r="HG591" s="698"/>
      <c r="HH591" s="698"/>
      <c r="HI591" s="698"/>
      <c r="HJ591" s="698"/>
      <c r="HK591" s="698"/>
      <c r="HL591" s="698"/>
      <c r="HM591" s="698"/>
      <c r="HN591" s="698"/>
      <c r="HO591" s="698"/>
      <c r="HP591" s="698"/>
      <c r="HQ591" s="698"/>
      <c r="HR591" s="698"/>
      <c r="HS591" s="698"/>
      <c r="HT591" s="698"/>
      <c r="HU591" s="698"/>
      <c r="HV591" s="698"/>
      <c r="HW591" s="698"/>
      <c r="HX591" s="698"/>
      <c r="HY591" s="698"/>
      <c r="HZ591" s="698"/>
      <c r="IA591" s="698"/>
      <c r="IB591" s="698"/>
      <c r="IC591" s="698"/>
      <c r="ID591" s="698"/>
      <c r="IE591" s="698"/>
      <c r="IF591" s="698"/>
      <c r="IG591" s="698"/>
      <c r="IH591" s="699"/>
      <c r="II591" s="699"/>
      <c r="IJ591" s="699"/>
      <c r="IK591" s="699"/>
      <c r="IL591" s="699"/>
      <c r="IM591" s="699"/>
      <c r="IN591" s="699"/>
      <c r="IO591" s="699"/>
      <c r="IP591" s="699"/>
      <c r="IQ591" s="699"/>
      <c r="IR591" s="699"/>
      <c r="IS591" s="699"/>
      <c r="IT591" s="698"/>
      <c r="IU591" s="698"/>
      <c r="IV591" s="698"/>
    </row>
    <row r="592" spans="2:256" s="172" customFormat="1" ht="12.75"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HA592" s="698"/>
      <c r="HB592" s="698"/>
      <c r="HC592" s="698"/>
      <c r="HD592" s="698"/>
      <c r="HE592" s="698"/>
      <c r="HF592" s="698"/>
      <c r="HG592" s="698"/>
      <c r="HH592" s="698"/>
      <c r="HI592" s="698"/>
      <c r="HJ592" s="698"/>
      <c r="HK592" s="698"/>
      <c r="HL592" s="698"/>
      <c r="HM592" s="698"/>
      <c r="HN592" s="698"/>
      <c r="HO592" s="698"/>
      <c r="HP592" s="698"/>
      <c r="HQ592" s="698"/>
      <c r="HR592" s="698"/>
      <c r="HS592" s="698"/>
      <c r="HT592" s="698"/>
      <c r="HU592" s="698"/>
      <c r="HV592" s="698"/>
      <c r="HW592" s="698"/>
      <c r="HX592" s="698"/>
      <c r="HY592" s="698"/>
      <c r="HZ592" s="698"/>
      <c r="IA592" s="698"/>
      <c r="IB592" s="698"/>
      <c r="IC592" s="698"/>
      <c r="ID592" s="698"/>
      <c r="IE592" s="698"/>
      <c r="IF592" s="698"/>
      <c r="IG592" s="698"/>
      <c r="IH592" s="699"/>
      <c r="II592" s="699"/>
      <c r="IJ592" s="699"/>
      <c r="IK592" s="699"/>
      <c r="IL592" s="699"/>
      <c r="IM592" s="699"/>
      <c r="IN592" s="699"/>
      <c r="IO592" s="699"/>
      <c r="IP592" s="699"/>
      <c r="IQ592" s="699"/>
      <c r="IR592" s="699"/>
      <c r="IS592" s="699"/>
      <c r="IT592" s="698"/>
      <c r="IU592" s="698"/>
      <c r="IV592" s="698"/>
    </row>
    <row r="593" spans="2:256" s="172" customFormat="1" ht="12.75"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HA593" s="698"/>
      <c r="HB593" s="698"/>
      <c r="HC593" s="698"/>
      <c r="HD593" s="698"/>
      <c r="HE593" s="698"/>
      <c r="HF593" s="698"/>
      <c r="HG593" s="698"/>
      <c r="HH593" s="698"/>
      <c r="HI593" s="698"/>
      <c r="HJ593" s="698"/>
      <c r="HK593" s="698"/>
      <c r="HL593" s="698"/>
      <c r="HM593" s="698"/>
      <c r="HN593" s="698"/>
      <c r="HO593" s="698"/>
      <c r="HP593" s="698"/>
      <c r="HQ593" s="698"/>
      <c r="HR593" s="698"/>
      <c r="HS593" s="698"/>
      <c r="HT593" s="698"/>
      <c r="HU593" s="698"/>
      <c r="HV593" s="698"/>
      <c r="HW593" s="698"/>
      <c r="HX593" s="698"/>
      <c r="HY593" s="698"/>
      <c r="HZ593" s="698"/>
      <c r="IA593" s="698"/>
      <c r="IB593" s="698"/>
      <c r="IC593" s="698"/>
      <c r="ID593" s="698"/>
      <c r="IE593" s="698"/>
      <c r="IF593" s="698"/>
      <c r="IG593" s="698"/>
      <c r="IH593" s="699"/>
      <c r="II593" s="699"/>
      <c r="IJ593" s="699"/>
      <c r="IK593" s="699"/>
      <c r="IL593" s="699"/>
      <c r="IM593" s="699"/>
      <c r="IN593" s="699"/>
      <c r="IO593" s="699"/>
      <c r="IP593" s="699"/>
      <c r="IQ593" s="699"/>
      <c r="IR593" s="699"/>
      <c r="IS593" s="699"/>
      <c r="IT593" s="698"/>
      <c r="IU593" s="698"/>
      <c r="IV593" s="698"/>
    </row>
    <row r="594" spans="2:256" s="172" customFormat="1" ht="12.75"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HA594" s="698"/>
      <c r="HB594" s="698"/>
      <c r="HC594" s="698"/>
      <c r="HD594" s="698"/>
      <c r="HE594" s="698"/>
      <c r="HF594" s="698"/>
      <c r="HG594" s="698"/>
      <c r="HH594" s="698"/>
      <c r="HI594" s="698"/>
      <c r="HJ594" s="698"/>
      <c r="HK594" s="698"/>
      <c r="HL594" s="698"/>
      <c r="HM594" s="698"/>
      <c r="HN594" s="698"/>
      <c r="HO594" s="698"/>
      <c r="HP594" s="698"/>
      <c r="HQ594" s="698"/>
      <c r="HR594" s="698"/>
      <c r="HS594" s="698"/>
      <c r="HT594" s="698"/>
      <c r="HU594" s="698"/>
      <c r="HV594" s="698"/>
      <c r="HW594" s="698"/>
      <c r="HX594" s="698"/>
      <c r="HY594" s="698"/>
      <c r="HZ594" s="698"/>
      <c r="IA594" s="698"/>
      <c r="IB594" s="698"/>
      <c r="IC594" s="698"/>
      <c r="ID594" s="698"/>
      <c r="IE594" s="698"/>
      <c r="IF594" s="698"/>
      <c r="IG594" s="698"/>
      <c r="IH594" s="699"/>
      <c r="II594" s="699"/>
      <c r="IJ594" s="699"/>
      <c r="IK594" s="699"/>
      <c r="IL594" s="699"/>
      <c r="IM594" s="699"/>
      <c r="IN594" s="699"/>
      <c r="IO594" s="699"/>
      <c r="IP594" s="699"/>
      <c r="IQ594" s="699"/>
      <c r="IR594" s="699"/>
      <c r="IS594" s="699"/>
      <c r="IT594" s="698"/>
      <c r="IU594" s="698"/>
      <c r="IV594" s="698"/>
    </row>
    <row r="595" spans="2:256" s="172" customFormat="1" ht="12.75"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HA595" s="698"/>
      <c r="HB595" s="698"/>
      <c r="HC595" s="698"/>
      <c r="HD595" s="698"/>
      <c r="HE595" s="698"/>
      <c r="HF595" s="698"/>
      <c r="HG595" s="698"/>
      <c r="HH595" s="698"/>
      <c r="HI595" s="698"/>
      <c r="HJ595" s="698"/>
      <c r="HK595" s="698"/>
      <c r="HL595" s="698"/>
      <c r="HM595" s="698"/>
      <c r="HN595" s="698"/>
      <c r="HO595" s="698"/>
      <c r="HP595" s="698"/>
      <c r="HQ595" s="698"/>
      <c r="HR595" s="698"/>
      <c r="HS595" s="698"/>
      <c r="HT595" s="698"/>
      <c r="HU595" s="698"/>
      <c r="HV595" s="698"/>
      <c r="HW595" s="698"/>
      <c r="HX595" s="698"/>
      <c r="HY595" s="698"/>
      <c r="HZ595" s="698"/>
      <c r="IA595" s="698"/>
      <c r="IB595" s="698"/>
      <c r="IC595" s="698"/>
      <c r="ID595" s="698"/>
      <c r="IE595" s="698"/>
      <c r="IF595" s="698"/>
      <c r="IG595" s="698"/>
      <c r="IH595" s="699"/>
      <c r="II595" s="699"/>
      <c r="IJ595" s="699"/>
      <c r="IK595" s="699"/>
      <c r="IL595" s="699"/>
      <c r="IM595" s="699"/>
      <c r="IN595" s="699"/>
      <c r="IO595" s="699"/>
      <c r="IP595" s="699"/>
      <c r="IQ595" s="699"/>
      <c r="IR595" s="699"/>
      <c r="IS595" s="699"/>
      <c r="IT595" s="698"/>
      <c r="IU595" s="698"/>
      <c r="IV595" s="698"/>
    </row>
    <row r="596" spans="2:256" s="172" customFormat="1" ht="12.75"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HA596" s="698"/>
      <c r="HB596" s="698"/>
      <c r="HC596" s="698"/>
      <c r="HD596" s="698"/>
      <c r="HE596" s="698"/>
      <c r="HF596" s="698"/>
      <c r="HG596" s="698"/>
      <c r="HH596" s="698"/>
      <c r="HI596" s="698"/>
      <c r="HJ596" s="698"/>
      <c r="HK596" s="698"/>
      <c r="HL596" s="698"/>
      <c r="HM596" s="698"/>
      <c r="HN596" s="698"/>
      <c r="HO596" s="698"/>
      <c r="HP596" s="698"/>
      <c r="HQ596" s="698"/>
      <c r="HR596" s="698"/>
      <c r="HS596" s="698"/>
      <c r="HT596" s="698"/>
      <c r="HU596" s="698"/>
      <c r="HV596" s="698"/>
      <c r="HW596" s="698"/>
      <c r="HX596" s="698"/>
      <c r="HY596" s="698"/>
      <c r="HZ596" s="698"/>
      <c r="IA596" s="698"/>
      <c r="IB596" s="698"/>
      <c r="IC596" s="698"/>
      <c r="ID596" s="698"/>
      <c r="IE596" s="698"/>
      <c r="IF596" s="698"/>
      <c r="IG596" s="698"/>
      <c r="IH596" s="699"/>
      <c r="II596" s="699"/>
      <c r="IJ596" s="699"/>
      <c r="IK596" s="699"/>
      <c r="IL596" s="699"/>
      <c r="IM596" s="699"/>
      <c r="IN596" s="699"/>
      <c r="IO596" s="699"/>
      <c r="IP596" s="699"/>
      <c r="IQ596" s="699"/>
      <c r="IR596" s="699"/>
      <c r="IS596" s="699"/>
      <c r="IT596" s="698"/>
      <c r="IU596" s="698"/>
      <c r="IV596" s="698"/>
    </row>
    <row r="597" spans="2:256" s="172" customFormat="1" ht="12.75"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HA597" s="698"/>
      <c r="HB597" s="698"/>
      <c r="HC597" s="698"/>
      <c r="HD597" s="698"/>
      <c r="HE597" s="698"/>
      <c r="HF597" s="698"/>
      <c r="HG597" s="698"/>
      <c r="HH597" s="698"/>
      <c r="HI597" s="698"/>
      <c r="HJ597" s="698"/>
      <c r="HK597" s="698"/>
      <c r="HL597" s="698"/>
      <c r="HM597" s="698"/>
      <c r="HN597" s="698"/>
      <c r="HO597" s="698"/>
      <c r="HP597" s="698"/>
      <c r="HQ597" s="698"/>
      <c r="HR597" s="698"/>
      <c r="HS597" s="698"/>
      <c r="HT597" s="698"/>
      <c r="HU597" s="698"/>
      <c r="HV597" s="698"/>
      <c r="HW597" s="698"/>
      <c r="HX597" s="698"/>
      <c r="HY597" s="698"/>
      <c r="HZ597" s="698"/>
      <c r="IA597" s="698"/>
      <c r="IB597" s="698"/>
      <c r="IC597" s="698"/>
      <c r="ID597" s="698"/>
      <c r="IE597" s="698"/>
      <c r="IF597" s="698"/>
      <c r="IG597" s="698"/>
      <c r="IH597" s="699"/>
      <c r="II597" s="699"/>
      <c r="IJ597" s="699"/>
      <c r="IK597" s="699"/>
      <c r="IL597" s="699"/>
      <c r="IM597" s="699"/>
      <c r="IN597" s="699"/>
      <c r="IO597" s="699"/>
      <c r="IP597" s="699"/>
      <c r="IQ597" s="699"/>
      <c r="IR597" s="699"/>
      <c r="IS597" s="699"/>
      <c r="IT597" s="698"/>
      <c r="IU597" s="698"/>
      <c r="IV597" s="698"/>
    </row>
    <row r="598" spans="2:256" s="172" customFormat="1" ht="12.75"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HA598" s="698"/>
      <c r="HB598" s="698"/>
      <c r="HC598" s="698"/>
      <c r="HD598" s="698"/>
      <c r="HE598" s="698"/>
      <c r="HF598" s="698"/>
      <c r="HG598" s="698"/>
      <c r="HH598" s="698"/>
      <c r="HI598" s="698"/>
      <c r="HJ598" s="698"/>
      <c r="HK598" s="698"/>
      <c r="HL598" s="698"/>
      <c r="HM598" s="698"/>
      <c r="HN598" s="698"/>
      <c r="HO598" s="698"/>
      <c r="HP598" s="698"/>
      <c r="HQ598" s="698"/>
      <c r="HR598" s="698"/>
      <c r="HS598" s="698"/>
      <c r="HT598" s="698"/>
      <c r="HU598" s="698"/>
      <c r="HV598" s="698"/>
      <c r="HW598" s="698"/>
      <c r="HX598" s="698"/>
      <c r="HY598" s="698"/>
      <c r="HZ598" s="698"/>
      <c r="IA598" s="698"/>
      <c r="IB598" s="698"/>
      <c r="IC598" s="698"/>
      <c r="ID598" s="698"/>
      <c r="IE598" s="698"/>
      <c r="IF598" s="698"/>
      <c r="IG598" s="698"/>
      <c r="IH598" s="699"/>
      <c r="II598" s="699"/>
      <c r="IJ598" s="699"/>
      <c r="IK598" s="699"/>
      <c r="IL598" s="699"/>
      <c r="IM598" s="699"/>
      <c r="IN598" s="699"/>
      <c r="IO598" s="699"/>
      <c r="IP598" s="699"/>
      <c r="IQ598" s="699"/>
      <c r="IR598" s="699"/>
      <c r="IS598" s="699"/>
      <c r="IT598" s="698"/>
      <c r="IU598" s="698"/>
      <c r="IV598" s="698"/>
    </row>
    <row r="599" spans="2:256" s="172" customFormat="1" ht="12.75"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HA599" s="698"/>
      <c r="HB599" s="698"/>
      <c r="HC599" s="698"/>
      <c r="HD599" s="698"/>
      <c r="HE599" s="698"/>
      <c r="HF599" s="698"/>
      <c r="HG599" s="698"/>
      <c r="HH599" s="698"/>
      <c r="HI599" s="698"/>
      <c r="HJ599" s="698"/>
      <c r="HK599" s="698"/>
      <c r="HL599" s="698"/>
      <c r="HM599" s="698"/>
      <c r="HN599" s="698"/>
      <c r="HO599" s="698"/>
      <c r="HP599" s="698"/>
      <c r="HQ599" s="698"/>
      <c r="HR599" s="698"/>
      <c r="HS599" s="698"/>
      <c r="HT599" s="698"/>
      <c r="HU599" s="698"/>
      <c r="HV599" s="698"/>
      <c r="HW599" s="698"/>
      <c r="HX599" s="698"/>
      <c r="HY599" s="698"/>
      <c r="HZ599" s="698"/>
      <c r="IA599" s="698"/>
      <c r="IB599" s="698"/>
      <c r="IC599" s="698"/>
      <c r="ID599" s="698"/>
      <c r="IE599" s="698"/>
      <c r="IF599" s="698"/>
      <c r="IG599" s="698"/>
      <c r="IH599" s="699"/>
      <c r="II599" s="699"/>
      <c r="IJ599" s="699"/>
      <c r="IK599" s="699"/>
      <c r="IL599" s="699"/>
      <c r="IM599" s="699"/>
      <c r="IN599" s="699"/>
      <c r="IO599" s="699"/>
      <c r="IP599" s="699"/>
      <c r="IQ599" s="699"/>
      <c r="IR599" s="699"/>
      <c r="IS599" s="699"/>
      <c r="IT599" s="698"/>
      <c r="IU599" s="698"/>
      <c r="IV599" s="698"/>
    </row>
    <row r="600" spans="2:256" s="172" customFormat="1" ht="12.75"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HA600" s="698"/>
      <c r="HB600" s="698"/>
      <c r="HC600" s="698"/>
      <c r="HD600" s="698"/>
      <c r="HE600" s="698"/>
      <c r="HF600" s="698"/>
      <c r="HG600" s="698"/>
      <c r="HH600" s="698"/>
      <c r="HI600" s="698"/>
      <c r="HJ600" s="698"/>
      <c r="HK600" s="698"/>
      <c r="HL600" s="698"/>
      <c r="HM600" s="698"/>
      <c r="HN600" s="698"/>
      <c r="HO600" s="698"/>
      <c r="HP600" s="698"/>
      <c r="HQ600" s="698"/>
      <c r="HR600" s="698"/>
      <c r="HS600" s="698"/>
      <c r="HT600" s="698"/>
      <c r="HU600" s="698"/>
      <c r="HV600" s="698"/>
      <c r="HW600" s="698"/>
      <c r="HX600" s="698"/>
      <c r="HY600" s="698"/>
      <c r="HZ600" s="698"/>
      <c r="IA600" s="698"/>
      <c r="IB600" s="698"/>
      <c r="IC600" s="698"/>
      <c r="ID600" s="698"/>
      <c r="IE600" s="698"/>
      <c r="IF600" s="698"/>
      <c r="IG600" s="698"/>
      <c r="IH600" s="699"/>
      <c r="II600" s="699"/>
      <c r="IJ600" s="699"/>
      <c r="IK600" s="699"/>
      <c r="IL600" s="699"/>
      <c r="IM600" s="699"/>
      <c r="IN600" s="699"/>
      <c r="IO600" s="699"/>
      <c r="IP600" s="699"/>
      <c r="IQ600" s="699"/>
      <c r="IR600" s="699"/>
      <c r="IS600" s="699"/>
      <c r="IT600" s="698"/>
      <c r="IU600" s="698"/>
      <c r="IV600" s="698"/>
    </row>
    <row r="601" spans="2:256" s="172" customFormat="1" ht="12.75"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HA601" s="698"/>
      <c r="HB601" s="698"/>
      <c r="HC601" s="698"/>
      <c r="HD601" s="698"/>
      <c r="HE601" s="698"/>
      <c r="HF601" s="698"/>
      <c r="HG601" s="698"/>
      <c r="HH601" s="698"/>
      <c r="HI601" s="698"/>
      <c r="HJ601" s="698"/>
      <c r="HK601" s="698"/>
      <c r="HL601" s="698"/>
      <c r="HM601" s="698"/>
      <c r="HN601" s="698"/>
      <c r="HO601" s="698"/>
      <c r="HP601" s="698"/>
      <c r="HQ601" s="698"/>
      <c r="HR601" s="698"/>
      <c r="HS601" s="698"/>
      <c r="HT601" s="698"/>
      <c r="HU601" s="698"/>
      <c r="HV601" s="698"/>
      <c r="HW601" s="698"/>
      <c r="HX601" s="698"/>
      <c r="HY601" s="698"/>
      <c r="HZ601" s="698"/>
      <c r="IA601" s="698"/>
      <c r="IB601" s="698"/>
      <c r="IC601" s="698"/>
      <c r="ID601" s="698"/>
      <c r="IE601" s="698"/>
      <c r="IF601" s="698"/>
      <c r="IG601" s="698"/>
      <c r="IH601" s="699"/>
      <c r="II601" s="699"/>
      <c r="IJ601" s="699"/>
      <c r="IK601" s="699"/>
      <c r="IL601" s="699"/>
      <c r="IM601" s="699"/>
      <c r="IN601" s="699"/>
      <c r="IO601" s="699"/>
      <c r="IP601" s="699"/>
      <c r="IQ601" s="699"/>
      <c r="IR601" s="699"/>
      <c r="IS601" s="699"/>
      <c r="IT601" s="698"/>
      <c r="IU601" s="698"/>
      <c r="IV601" s="698"/>
    </row>
    <row r="602" spans="2:256" s="172" customFormat="1" ht="12.75"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HA602" s="698"/>
      <c r="HB602" s="698"/>
      <c r="HC602" s="698"/>
      <c r="HD602" s="698"/>
      <c r="HE602" s="698"/>
      <c r="HF602" s="698"/>
      <c r="HG602" s="698"/>
      <c r="HH602" s="698"/>
      <c r="HI602" s="698"/>
      <c r="HJ602" s="698"/>
      <c r="HK602" s="698"/>
      <c r="HL602" s="698"/>
      <c r="HM602" s="698"/>
      <c r="HN602" s="698"/>
      <c r="HO602" s="698"/>
      <c r="HP602" s="698"/>
      <c r="HQ602" s="698"/>
      <c r="HR602" s="698"/>
      <c r="HS602" s="698"/>
      <c r="HT602" s="698"/>
      <c r="HU602" s="698"/>
      <c r="HV602" s="698"/>
      <c r="HW602" s="698"/>
      <c r="HX602" s="698"/>
      <c r="HY602" s="698"/>
      <c r="HZ602" s="698"/>
      <c r="IA602" s="698"/>
      <c r="IB602" s="698"/>
      <c r="IC602" s="698"/>
      <c r="ID602" s="698"/>
      <c r="IE602" s="698"/>
      <c r="IF602" s="698"/>
      <c r="IG602" s="698"/>
      <c r="IH602" s="699"/>
      <c r="II602" s="699"/>
      <c r="IJ602" s="699"/>
      <c r="IK602" s="699"/>
      <c r="IL602" s="699"/>
      <c r="IM602" s="699"/>
      <c r="IN602" s="699"/>
      <c r="IO602" s="699"/>
      <c r="IP602" s="699"/>
      <c r="IQ602" s="699"/>
      <c r="IR602" s="699"/>
      <c r="IS602" s="699"/>
      <c r="IT602" s="698"/>
      <c r="IU602" s="698"/>
      <c r="IV602" s="698"/>
    </row>
    <row r="603" spans="2:256" s="172" customFormat="1" ht="12.75"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HA603" s="698"/>
      <c r="HB603" s="698"/>
      <c r="HC603" s="698"/>
      <c r="HD603" s="698"/>
      <c r="HE603" s="698"/>
      <c r="HF603" s="698"/>
      <c r="HG603" s="698"/>
      <c r="HH603" s="698"/>
      <c r="HI603" s="698"/>
      <c r="HJ603" s="698"/>
      <c r="HK603" s="698"/>
      <c r="HL603" s="698"/>
      <c r="HM603" s="698"/>
      <c r="HN603" s="698"/>
      <c r="HO603" s="698"/>
      <c r="HP603" s="698"/>
      <c r="HQ603" s="698"/>
      <c r="HR603" s="698"/>
      <c r="HS603" s="698"/>
      <c r="HT603" s="698"/>
      <c r="HU603" s="698"/>
      <c r="HV603" s="698"/>
      <c r="HW603" s="698"/>
      <c r="HX603" s="698"/>
      <c r="HY603" s="698"/>
      <c r="HZ603" s="698"/>
      <c r="IA603" s="698"/>
      <c r="IB603" s="698"/>
      <c r="IC603" s="698"/>
      <c r="ID603" s="698"/>
      <c r="IE603" s="698"/>
      <c r="IF603" s="698"/>
      <c r="IG603" s="698"/>
      <c r="IH603" s="699"/>
      <c r="II603" s="699"/>
      <c r="IJ603" s="699"/>
      <c r="IK603" s="699"/>
      <c r="IL603" s="699"/>
      <c r="IM603" s="699"/>
      <c r="IN603" s="699"/>
      <c r="IO603" s="699"/>
      <c r="IP603" s="699"/>
      <c r="IQ603" s="699"/>
      <c r="IR603" s="699"/>
      <c r="IS603" s="699"/>
      <c r="IT603" s="698"/>
      <c r="IU603" s="698"/>
      <c r="IV603" s="698"/>
    </row>
    <row r="604" spans="2:256" s="172" customFormat="1" ht="12.75"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HA604" s="698"/>
      <c r="HB604" s="698"/>
      <c r="HC604" s="698"/>
      <c r="HD604" s="698"/>
      <c r="HE604" s="698"/>
      <c r="HF604" s="698"/>
      <c r="HG604" s="698"/>
      <c r="HH604" s="698"/>
      <c r="HI604" s="698"/>
      <c r="HJ604" s="698"/>
      <c r="HK604" s="698"/>
      <c r="HL604" s="698"/>
      <c r="HM604" s="698"/>
      <c r="HN604" s="698"/>
      <c r="HO604" s="698"/>
      <c r="HP604" s="698"/>
      <c r="HQ604" s="698"/>
      <c r="HR604" s="698"/>
      <c r="HS604" s="698"/>
      <c r="HT604" s="698"/>
      <c r="HU604" s="698"/>
      <c r="HV604" s="698"/>
      <c r="HW604" s="698"/>
      <c r="HX604" s="698"/>
      <c r="HY604" s="698"/>
      <c r="HZ604" s="698"/>
      <c r="IA604" s="698"/>
      <c r="IB604" s="698"/>
      <c r="IC604" s="698"/>
      <c r="ID604" s="698"/>
      <c r="IE604" s="698"/>
      <c r="IF604" s="698"/>
      <c r="IG604" s="698"/>
      <c r="IH604" s="699"/>
      <c r="II604" s="699"/>
      <c r="IJ604" s="699"/>
      <c r="IK604" s="699"/>
      <c r="IL604" s="699"/>
      <c r="IM604" s="699"/>
      <c r="IN604" s="699"/>
      <c r="IO604" s="699"/>
      <c r="IP604" s="699"/>
      <c r="IQ604" s="699"/>
      <c r="IR604" s="699"/>
      <c r="IS604" s="699"/>
      <c r="IT604" s="698"/>
      <c r="IU604" s="698"/>
      <c r="IV604" s="698"/>
    </row>
    <row r="605" spans="2:256" s="172" customFormat="1" ht="12.75"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HA605" s="698"/>
      <c r="HB605" s="698"/>
      <c r="HC605" s="698"/>
      <c r="HD605" s="698"/>
      <c r="HE605" s="698"/>
      <c r="HF605" s="698"/>
      <c r="HG605" s="698"/>
      <c r="HH605" s="698"/>
      <c r="HI605" s="698"/>
      <c r="HJ605" s="698"/>
      <c r="HK605" s="698"/>
      <c r="HL605" s="698"/>
      <c r="HM605" s="698"/>
      <c r="HN605" s="698"/>
      <c r="HO605" s="698"/>
      <c r="HP605" s="698"/>
      <c r="HQ605" s="698"/>
      <c r="HR605" s="698"/>
      <c r="HS605" s="698"/>
      <c r="HT605" s="698"/>
      <c r="HU605" s="698"/>
      <c r="HV605" s="698"/>
      <c r="HW605" s="698"/>
      <c r="HX605" s="698"/>
      <c r="HY605" s="698"/>
      <c r="HZ605" s="698"/>
      <c r="IA605" s="698"/>
      <c r="IB605" s="698"/>
      <c r="IC605" s="698"/>
      <c r="ID605" s="698"/>
      <c r="IE605" s="698"/>
      <c r="IF605" s="698"/>
      <c r="IG605" s="698"/>
      <c r="IH605" s="699"/>
      <c r="II605" s="699"/>
      <c r="IJ605" s="699"/>
      <c r="IK605" s="699"/>
      <c r="IL605" s="699"/>
      <c r="IM605" s="699"/>
      <c r="IN605" s="699"/>
      <c r="IO605" s="699"/>
      <c r="IP605" s="699"/>
      <c r="IQ605" s="699"/>
      <c r="IR605" s="699"/>
      <c r="IS605" s="699"/>
      <c r="IT605" s="698"/>
      <c r="IU605" s="698"/>
      <c r="IV605" s="698"/>
    </row>
    <row r="606" spans="2:256" s="172" customFormat="1" ht="12.75"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HA606" s="698"/>
      <c r="HB606" s="698"/>
      <c r="HC606" s="698"/>
      <c r="HD606" s="698"/>
      <c r="HE606" s="698"/>
      <c r="HF606" s="698"/>
      <c r="HG606" s="698"/>
      <c r="HH606" s="698"/>
      <c r="HI606" s="698"/>
      <c r="HJ606" s="698"/>
      <c r="HK606" s="698"/>
      <c r="HL606" s="698"/>
      <c r="HM606" s="698"/>
      <c r="HN606" s="698"/>
      <c r="HO606" s="698"/>
      <c r="HP606" s="698"/>
      <c r="HQ606" s="698"/>
      <c r="HR606" s="698"/>
      <c r="HS606" s="698"/>
      <c r="HT606" s="698"/>
      <c r="HU606" s="698"/>
      <c r="HV606" s="698"/>
      <c r="HW606" s="698"/>
      <c r="HX606" s="698"/>
      <c r="HY606" s="698"/>
      <c r="HZ606" s="698"/>
      <c r="IA606" s="698"/>
      <c r="IB606" s="698"/>
      <c r="IC606" s="698"/>
      <c r="ID606" s="698"/>
      <c r="IE606" s="698"/>
      <c r="IF606" s="698"/>
      <c r="IG606" s="698"/>
      <c r="IH606" s="699"/>
      <c r="II606" s="699"/>
      <c r="IJ606" s="699"/>
      <c r="IK606" s="699"/>
      <c r="IL606" s="699"/>
      <c r="IM606" s="699"/>
      <c r="IN606" s="699"/>
      <c r="IO606" s="699"/>
      <c r="IP606" s="699"/>
      <c r="IQ606" s="699"/>
      <c r="IR606" s="699"/>
      <c r="IS606" s="699"/>
      <c r="IT606" s="698"/>
      <c r="IU606" s="698"/>
      <c r="IV606" s="698"/>
    </row>
    <row r="607" spans="2:256" s="172" customFormat="1" ht="12.75"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HA607" s="698"/>
      <c r="HB607" s="698"/>
      <c r="HC607" s="698"/>
      <c r="HD607" s="698"/>
      <c r="HE607" s="698"/>
      <c r="HF607" s="698"/>
      <c r="HG607" s="698"/>
      <c r="HH607" s="698"/>
      <c r="HI607" s="698"/>
      <c r="HJ607" s="698"/>
      <c r="HK607" s="698"/>
      <c r="HL607" s="698"/>
      <c r="HM607" s="698"/>
      <c r="HN607" s="698"/>
      <c r="HO607" s="698"/>
      <c r="HP607" s="698"/>
      <c r="HQ607" s="698"/>
      <c r="HR607" s="698"/>
      <c r="HS607" s="698"/>
      <c r="HT607" s="698"/>
      <c r="HU607" s="698"/>
      <c r="HV607" s="698"/>
      <c r="HW607" s="698"/>
      <c r="HX607" s="698"/>
      <c r="HY607" s="698"/>
      <c r="HZ607" s="698"/>
      <c r="IA607" s="698"/>
      <c r="IB607" s="698"/>
      <c r="IC607" s="698"/>
      <c r="ID607" s="698"/>
      <c r="IE607" s="698"/>
      <c r="IF607" s="698"/>
      <c r="IG607" s="698"/>
      <c r="IH607" s="699"/>
      <c r="II607" s="699"/>
      <c r="IJ607" s="699"/>
      <c r="IK607" s="699"/>
      <c r="IL607" s="699"/>
      <c r="IM607" s="699"/>
      <c r="IN607" s="699"/>
      <c r="IO607" s="699"/>
      <c r="IP607" s="699"/>
      <c r="IQ607" s="699"/>
      <c r="IR607" s="699"/>
      <c r="IS607" s="699"/>
      <c r="IT607" s="698"/>
      <c r="IU607" s="698"/>
      <c r="IV607" s="698"/>
    </row>
    <row r="608" spans="2:256" s="172" customFormat="1" ht="12.75"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HA608" s="698"/>
      <c r="HB608" s="698"/>
      <c r="HC608" s="698"/>
      <c r="HD608" s="698"/>
      <c r="HE608" s="698"/>
      <c r="HF608" s="698"/>
      <c r="HG608" s="698"/>
      <c r="HH608" s="698"/>
      <c r="HI608" s="698"/>
      <c r="HJ608" s="698"/>
      <c r="HK608" s="698"/>
      <c r="HL608" s="698"/>
      <c r="HM608" s="698"/>
      <c r="HN608" s="698"/>
      <c r="HO608" s="698"/>
      <c r="HP608" s="698"/>
      <c r="HQ608" s="698"/>
      <c r="HR608" s="698"/>
      <c r="HS608" s="698"/>
      <c r="HT608" s="698"/>
      <c r="HU608" s="698"/>
      <c r="HV608" s="698"/>
      <c r="HW608" s="698"/>
      <c r="HX608" s="698"/>
      <c r="HY608" s="698"/>
      <c r="HZ608" s="698"/>
      <c r="IA608" s="698"/>
      <c r="IB608" s="698"/>
      <c r="IC608" s="698"/>
      <c r="ID608" s="698"/>
      <c r="IE608" s="698"/>
      <c r="IF608" s="698"/>
      <c r="IG608" s="698"/>
      <c r="IH608" s="699"/>
      <c r="II608" s="699"/>
      <c r="IJ608" s="699"/>
      <c r="IK608" s="699"/>
      <c r="IL608" s="699"/>
      <c r="IM608" s="699"/>
      <c r="IN608" s="699"/>
      <c r="IO608" s="699"/>
      <c r="IP608" s="699"/>
      <c r="IQ608" s="699"/>
      <c r="IR608" s="699"/>
      <c r="IS608" s="699"/>
      <c r="IT608" s="698"/>
      <c r="IU608" s="698"/>
      <c r="IV608" s="698"/>
    </row>
    <row r="609" spans="2:256" s="172" customFormat="1" ht="12.75"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HA609" s="698"/>
      <c r="HB609" s="698"/>
      <c r="HC609" s="698"/>
      <c r="HD609" s="698"/>
      <c r="HE609" s="698"/>
      <c r="HF609" s="698"/>
      <c r="HG609" s="698"/>
      <c r="HH609" s="698"/>
      <c r="HI609" s="698"/>
      <c r="HJ609" s="698"/>
      <c r="HK609" s="698"/>
      <c r="HL609" s="698"/>
      <c r="HM609" s="698"/>
      <c r="HN609" s="698"/>
      <c r="HO609" s="698"/>
      <c r="HP609" s="698"/>
      <c r="HQ609" s="698"/>
      <c r="HR609" s="698"/>
      <c r="HS609" s="698"/>
      <c r="HT609" s="698"/>
      <c r="HU609" s="698"/>
      <c r="HV609" s="698"/>
      <c r="HW609" s="698"/>
      <c r="HX609" s="698"/>
      <c r="HY609" s="698"/>
      <c r="HZ609" s="698"/>
      <c r="IA609" s="698"/>
      <c r="IB609" s="698"/>
      <c r="IC609" s="698"/>
      <c r="ID609" s="698"/>
      <c r="IE609" s="698"/>
      <c r="IF609" s="698"/>
      <c r="IG609" s="698"/>
      <c r="IH609" s="699"/>
      <c r="II609" s="699"/>
      <c r="IJ609" s="699"/>
      <c r="IK609" s="699"/>
      <c r="IL609" s="699"/>
      <c r="IM609" s="699"/>
      <c r="IN609" s="699"/>
      <c r="IO609" s="699"/>
      <c r="IP609" s="699"/>
      <c r="IQ609" s="699"/>
      <c r="IR609" s="699"/>
      <c r="IS609" s="699"/>
      <c r="IT609" s="698"/>
      <c r="IU609" s="698"/>
      <c r="IV609" s="698"/>
    </row>
    <row r="610" spans="2:256" s="172" customFormat="1" ht="12.75"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HA610" s="698"/>
      <c r="HB610" s="698"/>
      <c r="HC610" s="698"/>
      <c r="HD610" s="698"/>
      <c r="HE610" s="698"/>
      <c r="HF610" s="698"/>
      <c r="HG610" s="698"/>
      <c r="HH610" s="698"/>
      <c r="HI610" s="698"/>
      <c r="HJ610" s="698"/>
      <c r="HK610" s="698"/>
      <c r="HL610" s="698"/>
      <c r="HM610" s="698"/>
      <c r="HN610" s="698"/>
      <c r="HO610" s="698"/>
      <c r="HP610" s="698"/>
      <c r="HQ610" s="698"/>
      <c r="HR610" s="698"/>
      <c r="HS610" s="698"/>
      <c r="HT610" s="698"/>
      <c r="HU610" s="698"/>
      <c r="HV610" s="698"/>
      <c r="HW610" s="698"/>
      <c r="HX610" s="698"/>
      <c r="HY610" s="698"/>
      <c r="HZ610" s="698"/>
      <c r="IA610" s="698"/>
      <c r="IB610" s="698"/>
      <c r="IC610" s="698"/>
      <c r="ID610" s="698"/>
      <c r="IE610" s="698"/>
      <c r="IF610" s="698"/>
      <c r="IG610" s="698"/>
      <c r="IH610" s="699"/>
      <c r="II610" s="699"/>
      <c r="IJ610" s="699"/>
      <c r="IK610" s="699"/>
      <c r="IL610" s="699"/>
      <c r="IM610" s="699"/>
      <c r="IN610" s="699"/>
      <c r="IO610" s="699"/>
      <c r="IP610" s="699"/>
      <c r="IQ610" s="699"/>
      <c r="IR610" s="699"/>
      <c r="IS610" s="699"/>
      <c r="IT610" s="698"/>
      <c r="IU610" s="698"/>
      <c r="IV610" s="698"/>
    </row>
    <row r="611" spans="2:256" s="172" customFormat="1" ht="12.75"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HA611" s="698"/>
      <c r="HB611" s="698"/>
      <c r="HC611" s="698"/>
      <c r="HD611" s="698"/>
      <c r="HE611" s="698"/>
      <c r="HF611" s="698"/>
      <c r="HG611" s="698"/>
      <c r="HH611" s="698"/>
      <c r="HI611" s="698"/>
      <c r="HJ611" s="698"/>
      <c r="HK611" s="698"/>
      <c r="HL611" s="698"/>
      <c r="HM611" s="698"/>
      <c r="HN611" s="698"/>
      <c r="HO611" s="698"/>
      <c r="HP611" s="698"/>
      <c r="HQ611" s="698"/>
      <c r="HR611" s="698"/>
      <c r="HS611" s="698"/>
      <c r="HT611" s="698"/>
      <c r="HU611" s="698"/>
      <c r="HV611" s="698"/>
      <c r="HW611" s="698"/>
      <c r="HX611" s="698"/>
      <c r="HY611" s="698"/>
      <c r="HZ611" s="698"/>
      <c r="IA611" s="698"/>
      <c r="IB611" s="698"/>
      <c r="IC611" s="698"/>
      <c r="ID611" s="698"/>
      <c r="IE611" s="698"/>
      <c r="IF611" s="698"/>
      <c r="IG611" s="698"/>
      <c r="IH611" s="699"/>
      <c r="II611" s="699"/>
      <c r="IJ611" s="699"/>
      <c r="IK611" s="699"/>
      <c r="IL611" s="699"/>
      <c r="IM611" s="699"/>
      <c r="IN611" s="699"/>
      <c r="IO611" s="699"/>
      <c r="IP611" s="699"/>
      <c r="IQ611" s="699"/>
      <c r="IR611" s="699"/>
      <c r="IS611" s="699"/>
      <c r="IT611" s="698"/>
      <c r="IU611" s="698"/>
      <c r="IV611" s="698"/>
    </row>
    <row r="612" spans="2:256" s="172" customFormat="1" ht="12.75"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HA612" s="698"/>
      <c r="HB612" s="698"/>
      <c r="HC612" s="698"/>
      <c r="HD612" s="698"/>
      <c r="HE612" s="698"/>
      <c r="HF612" s="698"/>
      <c r="HG612" s="698"/>
      <c r="HH612" s="698"/>
      <c r="HI612" s="698"/>
      <c r="HJ612" s="698"/>
      <c r="HK612" s="698"/>
      <c r="HL612" s="698"/>
      <c r="HM612" s="698"/>
      <c r="HN612" s="698"/>
      <c r="HO612" s="698"/>
      <c r="HP612" s="698"/>
      <c r="HQ612" s="698"/>
      <c r="HR612" s="698"/>
      <c r="HS612" s="698"/>
      <c r="HT612" s="698"/>
      <c r="HU612" s="698"/>
      <c r="HV612" s="698"/>
      <c r="HW612" s="698"/>
      <c r="HX612" s="698"/>
      <c r="HY612" s="698"/>
      <c r="HZ612" s="698"/>
      <c r="IA612" s="698"/>
      <c r="IB612" s="698"/>
      <c r="IC612" s="698"/>
      <c r="ID612" s="698"/>
      <c r="IE612" s="698"/>
      <c r="IF612" s="698"/>
      <c r="IG612" s="698"/>
      <c r="IH612" s="699"/>
      <c r="II612" s="699"/>
      <c r="IJ612" s="699"/>
      <c r="IK612" s="699"/>
      <c r="IL612" s="699"/>
      <c r="IM612" s="699"/>
      <c r="IN612" s="699"/>
      <c r="IO612" s="699"/>
      <c r="IP612" s="699"/>
      <c r="IQ612" s="699"/>
      <c r="IR612" s="699"/>
      <c r="IS612" s="699"/>
      <c r="IT612" s="698"/>
      <c r="IU612" s="698"/>
      <c r="IV612" s="698"/>
    </row>
    <row r="613" spans="2:256" s="172" customFormat="1" ht="12.75"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HA613" s="698"/>
      <c r="HB613" s="698"/>
      <c r="HC613" s="698"/>
      <c r="HD613" s="698"/>
      <c r="HE613" s="698"/>
      <c r="HF613" s="698"/>
      <c r="HG613" s="698"/>
      <c r="HH613" s="698"/>
      <c r="HI613" s="698"/>
      <c r="HJ613" s="698"/>
      <c r="HK613" s="698"/>
      <c r="HL613" s="698"/>
      <c r="HM613" s="698"/>
      <c r="HN613" s="698"/>
      <c r="HO613" s="698"/>
      <c r="HP613" s="698"/>
      <c r="HQ613" s="698"/>
      <c r="HR613" s="698"/>
      <c r="HS613" s="698"/>
      <c r="HT613" s="698"/>
      <c r="HU613" s="698"/>
      <c r="HV613" s="698"/>
      <c r="HW613" s="698"/>
      <c r="HX613" s="698"/>
      <c r="HY613" s="698"/>
      <c r="HZ613" s="698"/>
      <c r="IA613" s="698"/>
      <c r="IB613" s="698"/>
      <c r="IC613" s="698"/>
      <c r="ID613" s="698"/>
      <c r="IE613" s="698"/>
      <c r="IF613" s="698"/>
      <c r="IG613" s="698"/>
      <c r="IH613" s="699"/>
      <c r="II613" s="699"/>
      <c r="IJ613" s="699"/>
      <c r="IK613" s="699"/>
      <c r="IL613" s="699"/>
      <c r="IM613" s="699"/>
      <c r="IN613" s="699"/>
      <c r="IO613" s="699"/>
      <c r="IP613" s="699"/>
      <c r="IQ613" s="699"/>
      <c r="IR613" s="699"/>
      <c r="IS613" s="699"/>
      <c r="IT613" s="698"/>
      <c r="IU613" s="698"/>
      <c r="IV613" s="698"/>
    </row>
    <row r="614" spans="2:256" s="172" customFormat="1" ht="12.75"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HA614" s="698"/>
      <c r="HB614" s="698"/>
      <c r="HC614" s="698"/>
      <c r="HD614" s="698"/>
      <c r="HE614" s="698"/>
      <c r="HF614" s="698"/>
      <c r="HG614" s="698"/>
      <c r="HH614" s="698"/>
      <c r="HI614" s="698"/>
      <c r="HJ614" s="698"/>
      <c r="HK614" s="698"/>
      <c r="HL614" s="698"/>
      <c r="HM614" s="698"/>
      <c r="HN614" s="698"/>
      <c r="HO614" s="698"/>
      <c r="HP614" s="698"/>
      <c r="HQ614" s="698"/>
      <c r="HR614" s="698"/>
      <c r="HS614" s="698"/>
      <c r="HT614" s="698"/>
      <c r="HU614" s="698"/>
      <c r="HV614" s="698"/>
      <c r="HW614" s="698"/>
      <c r="HX614" s="698"/>
      <c r="HY614" s="698"/>
      <c r="HZ614" s="698"/>
      <c r="IA614" s="698"/>
      <c r="IB614" s="698"/>
      <c r="IC614" s="698"/>
      <c r="ID614" s="698"/>
      <c r="IE614" s="698"/>
      <c r="IF614" s="698"/>
      <c r="IG614" s="698"/>
      <c r="IH614" s="699"/>
      <c r="II614" s="699"/>
      <c r="IJ614" s="699"/>
      <c r="IK614" s="699"/>
      <c r="IL614" s="699"/>
      <c r="IM614" s="699"/>
      <c r="IN614" s="699"/>
      <c r="IO614" s="699"/>
      <c r="IP614" s="699"/>
      <c r="IQ614" s="699"/>
      <c r="IR614" s="699"/>
      <c r="IS614" s="699"/>
      <c r="IT614" s="698"/>
      <c r="IU614" s="698"/>
      <c r="IV614" s="698"/>
    </row>
    <row r="615" spans="2:256" s="172" customFormat="1" ht="12.75"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HA615" s="698"/>
      <c r="HB615" s="698"/>
      <c r="HC615" s="698"/>
      <c r="HD615" s="698"/>
      <c r="HE615" s="698"/>
      <c r="HF615" s="698"/>
      <c r="HG615" s="698"/>
      <c r="HH615" s="698"/>
      <c r="HI615" s="698"/>
      <c r="HJ615" s="698"/>
      <c r="HK615" s="698"/>
      <c r="HL615" s="698"/>
      <c r="HM615" s="698"/>
      <c r="HN615" s="698"/>
      <c r="HO615" s="698"/>
      <c r="HP615" s="698"/>
      <c r="HQ615" s="698"/>
      <c r="HR615" s="698"/>
      <c r="HS615" s="698"/>
      <c r="HT615" s="698"/>
      <c r="HU615" s="698"/>
      <c r="HV615" s="698"/>
      <c r="HW615" s="698"/>
      <c r="HX615" s="698"/>
      <c r="HY615" s="698"/>
      <c r="HZ615" s="698"/>
      <c r="IA615" s="698"/>
      <c r="IB615" s="698"/>
      <c r="IC615" s="698"/>
      <c r="ID615" s="698"/>
      <c r="IE615" s="698"/>
      <c r="IF615" s="698"/>
      <c r="IG615" s="698"/>
      <c r="IH615" s="699"/>
      <c r="II615" s="699"/>
      <c r="IJ615" s="699"/>
      <c r="IK615" s="699"/>
      <c r="IL615" s="699"/>
      <c r="IM615" s="699"/>
      <c r="IN615" s="699"/>
      <c r="IO615" s="699"/>
      <c r="IP615" s="699"/>
      <c r="IQ615" s="699"/>
      <c r="IR615" s="699"/>
      <c r="IS615" s="699"/>
      <c r="IT615" s="698"/>
      <c r="IU615" s="698"/>
      <c r="IV615" s="698"/>
    </row>
    <row r="616" spans="2:256" s="172" customFormat="1" ht="12.75"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HA616" s="698"/>
      <c r="HB616" s="698"/>
      <c r="HC616" s="698"/>
      <c r="HD616" s="698"/>
      <c r="HE616" s="698"/>
      <c r="HF616" s="698"/>
      <c r="HG616" s="698"/>
      <c r="HH616" s="698"/>
      <c r="HI616" s="698"/>
      <c r="HJ616" s="698"/>
      <c r="HK616" s="698"/>
      <c r="HL616" s="698"/>
      <c r="HM616" s="698"/>
      <c r="HN616" s="698"/>
      <c r="HO616" s="698"/>
      <c r="HP616" s="698"/>
      <c r="HQ616" s="698"/>
      <c r="HR616" s="698"/>
      <c r="HS616" s="698"/>
      <c r="HT616" s="698"/>
      <c r="HU616" s="698"/>
      <c r="HV616" s="698"/>
      <c r="HW616" s="698"/>
      <c r="HX616" s="698"/>
      <c r="HY616" s="698"/>
      <c r="HZ616" s="698"/>
      <c r="IA616" s="698"/>
      <c r="IB616" s="698"/>
      <c r="IC616" s="698"/>
      <c r="ID616" s="698"/>
      <c r="IE616" s="698"/>
      <c r="IF616" s="698"/>
      <c r="IG616" s="698"/>
      <c r="IH616" s="699"/>
      <c r="II616" s="699"/>
      <c r="IJ616" s="699"/>
      <c r="IK616" s="699"/>
      <c r="IL616" s="699"/>
      <c r="IM616" s="699"/>
      <c r="IN616" s="699"/>
      <c r="IO616" s="699"/>
      <c r="IP616" s="699"/>
      <c r="IQ616" s="699"/>
      <c r="IR616" s="699"/>
      <c r="IS616" s="699"/>
      <c r="IT616" s="698"/>
      <c r="IU616" s="698"/>
      <c r="IV616" s="698"/>
    </row>
    <row r="617" spans="242:253" ht="12.75">
      <c r="IH617" s="602"/>
      <c r="II617" s="602"/>
      <c r="IJ617" s="602"/>
      <c r="IK617" s="602"/>
      <c r="IL617" s="602"/>
      <c r="IM617" s="602"/>
      <c r="IN617" s="602"/>
      <c r="IO617" s="602"/>
      <c r="IP617" s="602"/>
      <c r="IQ617" s="602"/>
      <c r="IR617" s="602"/>
      <c r="IS617" s="602"/>
    </row>
    <row r="618" spans="242:253" ht="12.75">
      <c r="IH618" s="602"/>
      <c r="II618" s="602"/>
      <c r="IJ618" s="602"/>
      <c r="IK618" s="602"/>
      <c r="IL618" s="602"/>
      <c r="IM618" s="602"/>
      <c r="IN618" s="602"/>
      <c r="IO618" s="602"/>
      <c r="IP618" s="602"/>
      <c r="IQ618" s="602"/>
      <c r="IR618" s="602"/>
      <c r="IS618" s="602"/>
    </row>
    <row r="619" spans="242:253" ht="12.75">
      <c r="IH619" s="602"/>
      <c r="II619" s="602"/>
      <c r="IJ619" s="602"/>
      <c r="IK619" s="602"/>
      <c r="IL619" s="602"/>
      <c r="IM619" s="602"/>
      <c r="IN619" s="602"/>
      <c r="IO619" s="602"/>
      <c r="IP619" s="602"/>
      <c r="IQ619" s="602"/>
      <c r="IR619" s="602"/>
      <c r="IS619" s="602"/>
    </row>
    <row r="620" spans="242:253" ht="12.75">
      <c r="IH620" s="602"/>
      <c r="II620" s="602"/>
      <c r="IJ620" s="602"/>
      <c r="IK620" s="602"/>
      <c r="IL620" s="602"/>
      <c r="IM620" s="602"/>
      <c r="IN620" s="602"/>
      <c r="IO620" s="602"/>
      <c r="IP620" s="602"/>
      <c r="IQ620" s="602"/>
      <c r="IR620" s="602"/>
      <c r="IS620" s="602"/>
    </row>
    <row r="621" spans="242:253" ht="12.75">
      <c r="IH621" s="602"/>
      <c r="II621" s="602"/>
      <c r="IJ621" s="602"/>
      <c r="IK621" s="602"/>
      <c r="IL621" s="602"/>
      <c r="IM621" s="602"/>
      <c r="IN621" s="602"/>
      <c r="IO621" s="602"/>
      <c r="IP621" s="602"/>
      <c r="IQ621" s="602"/>
      <c r="IR621" s="602"/>
      <c r="IS621" s="602"/>
    </row>
    <row r="622" spans="242:253" ht="12.75">
      <c r="IH622" s="602"/>
      <c r="II622" s="602"/>
      <c r="IJ622" s="602"/>
      <c r="IK622" s="602"/>
      <c r="IL622" s="602"/>
      <c r="IM622" s="602"/>
      <c r="IN622" s="602"/>
      <c r="IO622" s="602"/>
      <c r="IP622" s="602"/>
      <c r="IQ622" s="602"/>
      <c r="IR622" s="602"/>
      <c r="IS622" s="602"/>
    </row>
    <row r="623" spans="242:253" ht="12.75">
      <c r="IH623" s="602"/>
      <c r="II623" s="602"/>
      <c r="IJ623" s="602"/>
      <c r="IK623" s="602"/>
      <c r="IL623" s="602"/>
      <c r="IM623" s="602"/>
      <c r="IN623" s="602"/>
      <c r="IO623" s="602"/>
      <c r="IP623" s="602"/>
      <c r="IQ623" s="602"/>
      <c r="IR623" s="602"/>
      <c r="IS623" s="602"/>
    </row>
    <row r="624" spans="242:253" ht="12.75">
      <c r="IH624" s="602"/>
      <c r="II624" s="602"/>
      <c r="IJ624" s="602"/>
      <c r="IK624" s="602"/>
      <c r="IL624" s="602"/>
      <c r="IM624" s="602"/>
      <c r="IN624" s="602"/>
      <c r="IO624" s="602"/>
      <c r="IP624" s="602"/>
      <c r="IQ624" s="602"/>
      <c r="IR624" s="602"/>
      <c r="IS624" s="602"/>
    </row>
    <row r="625" spans="242:253" ht="12.75">
      <c r="IH625" s="602"/>
      <c r="II625" s="602"/>
      <c r="IJ625" s="602"/>
      <c r="IK625" s="602"/>
      <c r="IL625" s="602"/>
      <c r="IM625" s="602"/>
      <c r="IN625" s="602"/>
      <c r="IO625" s="602"/>
      <c r="IP625" s="602"/>
      <c r="IQ625" s="602"/>
      <c r="IR625" s="602"/>
      <c r="IS625" s="602"/>
    </row>
    <row r="626" spans="242:253" ht="12.75">
      <c r="IH626" s="602"/>
      <c r="II626" s="602"/>
      <c r="IJ626" s="602"/>
      <c r="IK626" s="602"/>
      <c r="IL626" s="602"/>
      <c r="IM626" s="602"/>
      <c r="IN626" s="602"/>
      <c r="IO626" s="602"/>
      <c r="IP626" s="602"/>
      <c r="IQ626" s="602"/>
      <c r="IR626" s="602"/>
      <c r="IS626" s="602"/>
    </row>
    <row r="627" spans="242:253" ht="12.75">
      <c r="IH627" s="602"/>
      <c r="II627" s="602"/>
      <c r="IJ627" s="602"/>
      <c r="IK627" s="602"/>
      <c r="IL627" s="602"/>
      <c r="IM627" s="602"/>
      <c r="IN627" s="602"/>
      <c r="IO627" s="602"/>
      <c r="IP627" s="602"/>
      <c r="IQ627" s="602"/>
      <c r="IR627" s="602"/>
      <c r="IS627" s="602"/>
    </row>
    <row r="628" spans="242:253" ht="12.75">
      <c r="IH628" s="602"/>
      <c r="II628" s="602"/>
      <c r="IJ628" s="602"/>
      <c r="IK628" s="602"/>
      <c r="IL628" s="602"/>
      <c r="IM628" s="602"/>
      <c r="IN628" s="602"/>
      <c r="IO628" s="602"/>
      <c r="IP628" s="602"/>
      <c r="IQ628" s="602"/>
      <c r="IR628" s="602"/>
      <c r="IS628" s="602"/>
    </row>
    <row r="629" spans="242:253" ht="12.75">
      <c r="IH629" s="602"/>
      <c r="II629" s="602"/>
      <c r="IJ629" s="602"/>
      <c r="IK629" s="602"/>
      <c r="IL629" s="602"/>
      <c r="IM629" s="602"/>
      <c r="IN629" s="602"/>
      <c r="IO629" s="602"/>
      <c r="IP629" s="602"/>
      <c r="IQ629" s="602"/>
      <c r="IR629" s="602"/>
      <c r="IS629" s="602"/>
    </row>
    <row r="630" spans="242:253" ht="12.75">
      <c r="IH630" s="602"/>
      <c r="II630" s="602"/>
      <c r="IJ630" s="602"/>
      <c r="IK630" s="602"/>
      <c r="IL630" s="602"/>
      <c r="IM630" s="602"/>
      <c r="IN630" s="602"/>
      <c r="IO630" s="602"/>
      <c r="IP630" s="602"/>
      <c r="IQ630" s="602"/>
      <c r="IR630" s="602"/>
      <c r="IS630" s="602"/>
    </row>
    <row r="631" spans="242:253" ht="12.75">
      <c r="IH631" s="602"/>
      <c r="II631" s="602"/>
      <c r="IJ631" s="602"/>
      <c r="IK631" s="602"/>
      <c r="IL631" s="602"/>
      <c r="IM631" s="602"/>
      <c r="IN631" s="602"/>
      <c r="IO631" s="602"/>
      <c r="IP631" s="602"/>
      <c r="IQ631" s="602"/>
      <c r="IR631" s="602"/>
      <c r="IS631" s="602"/>
    </row>
    <row r="632" spans="242:253" ht="12.75">
      <c r="IH632" s="602"/>
      <c r="II632" s="602"/>
      <c r="IJ632" s="602"/>
      <c r="IK632" s="602"/>
      <c r="IL632" s="602"/>
      <c r="IM632" s="602"/>
      <c r="IN632" s="602"/>
      <c r="IO632" s="602"/>
      <c r="IP632" s="602"/>
      <c r="IQ632" s="602"/>
      <c r="IR632" s="602"/>
      <c r="IS632" s="602"/>
    </row>
    <row r="633" spans="242:253" ht="12.75">
      <c r="IH633" s="602"/>
      <c r="II633" s="602"/>
      <c r="IJ633" s="602"/>
      <c r="IK633" s="602"/>
      <c r="IL633" s="602"/>
      <c r="IM633" s="602"/>
      <c r="IN633" s="602"/>
      <c r="IO633" s="602"/>
      <c r="IP633" s="602"/>
      <c r="IQ633" s="602"/>
      <c r="IR633" s="602"/>
      <c r="IS633" s="602"/>
    </row>
    <row r="634" spans="242:253" ht="12.75">
      <c r="IH634" s="602"/>
      <c r="II634" s="602"/>
      <c r="IJ634" s="602"/>
      <c r="IK634" s="602"/>
      <c r="IL634" s="602"/>
      <c r="IM634" s="602"/>
      <c r="IN634" s="602"/>
      <c r="IO634" s="602"/>
      <c r="IP634" s="602"/>
      <c r="IQ634" s="602"/>
      <c r="IR634" s="602"/>
      <c r="IS634" s="602"/>
    </row>
    <row r="635" spans="242:253" ht="12.75">
      <c r="IH635" s="602"/>
      <c r="II635" s="602"/>
      <c r="IJ635" s="602"/>
      <c r="IK635" s="602"/>
      <c r="IL635" s="602"/>
      <c r="IM635" s="602"/>
      <c r="IN635" s="602"/>
      <c r="IO635" s="602"/>
      <c r="IP635" s="602"/>
      <c r="IQ635" s="602"/>
      <c r="IR635" s="602"/>
      <c r="IS635" s="602"/>
    </row>
    <row r="636" spans="242:253" ht="12.75">
      <c r="IH636" s="602"/>
      <c r="II636" s="602"/>
      <c r="IJ636" s="602"/>
      <c r="IK636" s="602"/>
      <c r="IL636" s="602"/>
      <c r="IM636" s="602"/>
      <c r="IN636" s="602"/>
      <c r="IO636" s="602"/>
      <c r="IP636" s="602"/>
      <c r="IQ636" s="602"/>
      <c r="IR636" s="602"/>
      <c r="IS636" s="602"/>
    </row>
    <row r="637" spans="242:253" ht="12.75">
      <c r="IH637" s="602"/>
      <c r="II637" s="602"/>
      <c r="IJ637" s="602"/>
      <c r="IK637" s="602"/>
      <c r="IL637" s="602"/>
      <c r="IM637" s="602"/>
      <c r="IN637" s="602"/>
      <c r="IO637" s="602"/>
      <c r="IP637" s="602"/>
      <c r="IQ637" s="602"/>
      <c r="IR637" s="602"/>
      <c r="IS637" s="602"/>
    </row>
    <row r="638" spans="242:253" ht="12.75">
      <c r="IH638" s="602"/>
      <c r="II638" s="602"/>
      <c r="IJ638" s="602"/>
      <c r="IK638" s="602"/>
      <c r="IL638" s="602"/>
      <c r="IM638" s="602"/>
      <c r="IN638" s="602"/>
      <c r="IO638" s="602"/>
      <c r="IP638" s="602"/>
      <c r="IQ638" s="602"/>
      <c r="IR638" s="602"/>
      <c r="IS638" s="602"/>
    </row>
    <row r="639" spans="242:253" ht="12.75">
      <c r="IH639" s="602"/>
      <c r="II639" s="602"/>
      <c r="IJ639" s="602"/>
      <c r="IK639" s="602"/>
      <c r="IL639" s="602"/>
      <c r="IM639" s="602"/>
      <c r="IN639" s="602"/>
      <c r="IO639" s="602"/>
      <c r="IP639" s="602"/>
      <c r="IQ639" s="602"/>
      <c r="IR639" s="602"/>
      <c r="IS639" s="602"/>
    </row>
    <row r="640" spans="242:253" ht="12.75">
      <c r="IH640" s="602"/>
      <c r="II640" s="602"/>
      <c r="IJ640" s="602"/>
      <c r="IK640" s="602"/>
      <c r="IL640" s="602"/>
      <c r="IM640" s="602"/>
      <c r="IN640" s="602"/>
      <c r="IO640" s="602"/>
      <c r="IP640" s="602"/>
      <c r="IQ640" s="602"/>
      <c r="IR640" s="602"/>
      <c r="IS640" s="602"/>
    </row>
    <row r="641" spans="242:253" ht="12.75">
      <c r="IH641" s="602"/>
      <c r="II641" s="602"/>
      <c r="IJ641" s="602"/>
      <c r="IK641" s="602"/>
      <c r="IL641" s="602"/>
      <c r="IM641" s="602"/>
      <c r="IN641" s="602"/>
      <c r="IO641" s="602"/>
      <c r="IP641" s="602"/>
      <c r="IQ641" s="602"/>
      <c r="IR641" s="602"/>
      <c r="IS641" s="602"/>
    </row>
    <row r="642" spans="242:253" ht="12.75">
      <c r="IH642" s="602"/>
      <c r="II642" s="602"/>
      <c r="IJ642" s="602"/>
      <c r="IK642" s="602"/>
      <c r="IL642" s="602"/>
      <c r="IM642" s="602"/>
      <c r="IN642" s="602"/>
      <c r="IO642" s="602"/>
      <c r="IP642" s="602"/>
      <c r="IQ642" s="602"/>
      <c r="IR642" s="602"/>
      <c r="IS642" s="602"/>
    </row>
    <row r="643" spans="242:253" ht="12.75">
      <c r="IH643" s="602"/>
      <c r="II643" s="602"/>
      <c r="IJ643" s="602"/>
      <c r="IK643" s="602"/>
      <c r="IL643" s="602"/>
      <c r="IM643" s="602"/>
      <c r="IN643" s="602"/>
      <c r="IO643" s="602"/>
      <c r="IP643" s="602"/>
      <c r="IQ643" s="602"/>
      <c r="IR643" s="602"/>
      <c r="IS643" s="602"/>
    </row>
    <row r="644" spans="242:253" ht="12.75">
      <c r="IH644" s="602"/>
      <c r="II644" s="602"/>
      <c r="IJ644" s="602"/>
      <c r="IK644" s="602"/>
      <c r="IL644" s="602"/>
      <c r="IM644" s="602"/>
      <c r="IN644" s="602"/>
      <c r="IO644" s="602"/>
      <c r="IP644" s="602"/>
      <c r="IQ644" s="602"/>
      <c r="IR644" s="602"/>
      <c r="IS644" s="602"/>
    </row>
    <row r="645" spans="242:253" ht="12.75">
      <c r="IH645" s="602"/>
      <c r="II645" s="602"/>
      <c r="IJ645" s="602"/>
      <c r="IK645" s="602"/>
      <c r="IL645" s="602"/>
      <c r="IM645" s="602"/>
      <c r="IN645" s="602"/>
      <c r="IO645" s="602"/>
      <c r="IP645" s="602"/>
      <c r="IQ645" s="602"/>
      <c r="IR645" s="602"/>
      <c r="IS645" s="602"/>
    </row>
    <row r="646" spans="242:253" ht="12.75">
      <c r="IH646" s="602"/>
      <c r="II646" s="602"/>
      <c r="IJ646" s="602"/>
      <c r="IK646" s="602"/>
      <c r="IL646" s="602"/>
      <c r="IM646" s="602"/>
      <c r="IN646" s="602"/>
      <c r="IO646" s="602"/>
      <c r="IP646" s="602"/>
      <c r="IQ646" s="602"/>
      <c r="IR646" s="602"/>
      <c r="IS646" s="602"/>
    </row>
    <row r="647" spans="242:253" ht="12.75">
      <c r="IH647" s="602"/>
      <c r="II647" s="602"/>
      <c r="IJ647" s="602"/>
      <c r="IK647" s="602"/>
      <c r="IL647" s="602"/>
      <c r="IM647" s="602"/>
      <c r="IN647" s="602"/>
      <c r="IO647" s="602"/>
      <c r="IP647" s="602"/>
      <c r="IQ647" s="602"/>
      <c r="IR647" s="602"/>
      <c r="IS647" s="602"/>
    </row>
    <row r="648" spans="242:253" ht="12.75">
      <c r="IH648" s="602"/>
      <c r="II648" s="602"/>
      <c r="IJ648" s="602"/>
      <c r="IK648" s="602"/>
      <c r="IL648" s="602"/>
      <c r="IM648" s="602"/>
      <c r="IN648" s="602"/>
      <c r="IO648" s="602"/>
      <c r="IP648" s="602"/>
      <c r="IQ648" s="602"/>
      <c r="IR648" s="602"/>
      <c r="IS648" s="602"/>
    </row>
    <row r="649" spans="242:253" ht="12.75">
      <c r="IH649" s="602"/>
      <c r="II649" s="602"/>
      <c r="IJ649" s="602"/>
      <c r="IK649" s="602"/>
      <c r="IL649" s="602"/>
      <c r="IM649" s="602"/>
      <c r="IN649" s="602"/>
      <c r="IO649" s="602"/>
      <c r="IP649" s="602"/>
      <c r="IQ649" s="602"/>
      <c r="IR649" s="602"/>
      <c r="IS649" s="602"/>
    </row>
    <row r="650" spans="242:253" ht="12.75">
      <c r="IH650" s="602"/>
      <c r="II650" s="602"/>
      <c r="IJ650" s="602"/>
      <c r="IK650" s="602"/>
      <c r="IL650" s="602"/>
      <c r="IM650" s="602"/>
      <c r="IN650" s="602"/>
      <c r="IO650" s="602"/>
      <c r="IP650" s="602"/>
      <c r="IQ650" s="602"/>
      <c r="IR650" s="602"/>
      <c r="IS650" s="602"/>
    </row>
    <row r="651" spans="242:253" ht="12.75">
      <c r="IH651" s="602"/>
      <c r="II651" s="602"/>
      <c r="IJ651" s="602"/>
      <c r="IK651" s="602"/>
      <c r="IL651" s="602"/>
      <c r="IM651" s="602"/>
      <c r="IN651" s="602"/>
      <c r="IO651" s="602"/>
      <c r="IP651" s="602"/>
      <c r="IQ651" s="602"/>
      <c r="IR651" s="602"/>
      <c r="IS651" s="602"/>
    </row>
    <row r="652" spans="242:253" ht="12.75">
      <c r="IH652" s="602"/>
      <c r="II652" s="602"/>
      <c r="IJ652" s="602"/>
      <c r="IK652" s="602"/>
      <c r="IL652" s="602"/>
      <c r="IM652" s="602"/>
      <c r="IN652" s="602"/>
      <c r="IO652" s="602"/>
      <c r="IP652" s="602"/>
      <c r="IQ652" s="602"/>
      <c r="IR652" s="602"/>
      <c r="IS652" s="602"/>
    </row>
    <row r="653" spans="242:253" ht="12.75">
      <c r="IH653" s="602"/>
      <c r="II653" s="602"/>
      <c r="IJ653" s="602"/>
      <c r="IK653" s="602"/>
      <c r="IL653" s="602"/>
      <c r="IM653" s="602"/>
      <c r="IN653" s="602"/>
      <c r="IO653" s="602"/>
      <c r="IP653" s="602"/>
      <c r="IQ653" s="602"/>
      <c r="IR653" s="602"/>
      <c r="IS653" s="602"/>
    </row>
    <row r="654" spans="242:253" ht="12.75">
      <c r="IH654" s="602"/>
      <c r="II654" s="602"/>
      <c r="IJ654" s="602"/>
      <c r="IK654" s="602"/>
      <c r="IL654" s="602"/>
      <c r="IM654" s="602"/>
      <c r="IN654" s="602"/>
      <c r="IO654" s="602"/>
      <c r="IP654" s="602"/>
      <c r="IQ654" s="602"/>
      <c r="IR654" s="602"/>
      <c r="IS654" s="602"/>
    </row>
    <row r="655" spans="242:253" ht="12.75">
      <c r="IH655" s="602"/>
      <c r="II655" s="602"/>
      <c r="IJ655" s="602"/>
      <c r="IK655" s="602"/>
      <c r="IL655" s="602"/>
      <c r="IM655" s="602"/>
      <c r="IN655" s="602"/>
      <c r="IO655" s="602"/>
      <c r="IP655" s="602"/>
      <c r="IQ655" s="602"/>
      <c r="IR655" s="602"/>
      <c r="IS655" s="602"/>
    </row>
    <row r="656" spans="242:253" ht="12.75">
      <c r="IH656" s="602"/>
      <c r="II656" s="602"/>
      <c r="IJ656" s="602"/>
      <c r="IK656" s="602"/>
      <c r="IL656" s="602"/>
      <c r="IM656" s="602"/>
      <c r="IN656" s="602"/>
      <c r="IO656" s="602"/>
      <c r="IP656" s="602"/>
      <c r="IQ656" s="602"/>
      <c r="IR656" s="602"/>
      <c r="IS656" s="602"/>
    </row>
    <row r="657" spans="242:253" ht="12.75">
      <c r="IH657" s="602"/>
      <c r="II657" s="602"/>
      <c r="IJ657" s="602"/>
      <c r="IK657" s="602"/>
      <c r="IL657" s="602"/>
      <c r="IM657" s="602"/>
      <c r="IN657" s="602"/>
      <c r="IO657" s="602"/>
      <c r="IP657" s="602"/>
      <c r="IQ657" s="602"/>
      <c r="IR657" s="602"/>
      <c r="IS657" s="602"/>
    </row>
    <row r="658" spans="242:253" ht="12.75">
      <c r="IH658" s="602"/>
      <c r="II658" s="602"/>
      <c r="IJ658" s="602"/>
      <c r="IK658" s="602"/>
      <c r="IL658" s="602"/>
      <c r="IM658" s="602"/>
      <c r="IN658" s="602"/>
      <c r="IO658" s="602"/>
      <c r="IP658" s="602"/>
      <c r="IQ658" s="602"/>
      <c r="IR658" s="602"/>
      <c r="IS658" s="602"/>
    </row>
    <row r="659" spans="242:253" ht="12.75">
      <c r="IH659" s="602"/>
      <c r="II659" s="602"/>
      <c r="IJ659" s="602"/>
      <c r="IK659" s="602"/>
      <c r="IL659" s="602"/>
      <c r="IM659" s="602"/>
      <c r="IN659" s="602"/>
      <c r="IO659" s="602"/>
      <c r="IP659" s="602"/>
      <c r="IQ659" s="602"/>
      <c r="IR659" s="602"/>
      <c r="IS659" s="602"/>
    </row>
    <row r="660" spans="242:253" ht="12.75">
      <c r="IH660" s="602"/>
      <c r="II660" s="602"/>
      <c r="IJ660" s="602"/>
      <c r="IK660" s="602"/>
      <c r="IL660" s="602"/>
      <c r="IM660" s="602"/>
      <c r="IN660" s="602"/>
      <c r="IO660" s="602"/>
      <c r="IP660" s="602"/>
      <c r="IQ660" s="602"/>
      <c r="IR660" s="602"/>
      <c r="IS660" s="602"/>
    </row>
    <row r="661" spans="242:253" ht="12.75">
      <c r="IH661" s="602"/>
      <c r="II661" s="602"/>
      <c r="IJ661" s="602"/>
      <c r="IK661" s="602"/>
      <c r="IL661" s="602"/>
      <c r="IM661" s="602"/>
      <c r="IN661" s="602"/>
      <c r="IO661" s="602"/>
      <c r="IP661" s="602"/>
      <c r="IQ661" s="602"/>
      <c r="IR661" s="602"/>
      <c r="IS661" s="602"/>
    </row>
    <row r="662" spans="242:253" ht="12.75">
      <c r="IH662" s="602"/>
      <c r="II662" s="602"/>
      <c r="IJ662" s="602"/>
      <c r="IK662" s="602"/>
      <c r="IL662" s="602"/>
      <c r="IM662" s="602"/>
      <c r="IN662" s="602"/>
      <c r="IO662" s="602"/>
      <c r="IP662" s="602"/>
      <c r="IQ662" s="602"/>
      <c r="IR662" s="602"/>
      <c r="IS662" s="602"/>
    </row>
    <row r="663" spans="242:253" ht="12.75">
      <c r="IH663" s="602"/>
      <c r="II663" s="602"/>
      <c r="IJ663" s="602"/>
      <c r="IK663" s="602"/>
      <c r="IL663" s="602"/>
      <c r="IM663" s="602"/>
      <c r="IN663" s="602"/>
      <c r="IO663" s="602"/>
      <c r="IP663" s="602"/>
      <c r="IQ663" s="602"/>
      <c r="IR663" s="602"/>
      <c r="IS663" s="602"/>
    </row>
    <row r="664" spans="242:253" ht="12.75">
      <c r="IH664" s="602"/>
      <c r="II664" s="602"/>
      <c r="IJ664" s="602"/>
      <c r="IK664" s="602"/>
      <c r="IL664" s="602"/>
      <c r="IM664" s="602"/>
      <c r="IN664" s="602"/>
      <c r="IO664" s="602"/>
      <c r="IP664" s="602"/>
      <c r="IQ664" s="602"/>
      <c r="IR664" s="602"/>
      <c r="IS664" s="602"/>
    </row>
    <row r="665" spans="242:253" ht="12.75">
      <c r="IH665" s="602"/>
      <c r="II665" s="602"/>
      <c r="IJ665" s="602"/>
      <c r="IK665" s="602"/>
      <c r="IL665" s="602"/>
      <c r="IM665" s="602"/>
      <c r="IN665" s="602"/>
      <c r="IO665" s="602"/>
      <c r="IP665" s="602"/>
      <c r="IQ665" s="602"/>
      <c r="IR665" s="602"/>
      <c r="IS665" s="602"/>
    </row>
    <row r="666" spans="242:253" ht="12.75">
      <c r="IH666" s="602"/>
      <c r="II666" s="602"/>
      <c r="IJ666" s="602"/>
      <c r="IK666" s="602"/>
      <c r="IL666" s="602"/>
      <c r="IM666" s="602"/>
      <c r="IN666" s="602"/>
      <c r="IO666" s="602"/>
      <c r="IP666" s="602"/>
      <c r="IQ666" s="602"/>
      <c r="IR666" s="602"/>
      <c r="IS666" s="602"/>
    </row>
    <row r="667" spans="242:253" ht="12.75">
      <c r="IH667" s="602"/>
      <c r="II667" s="602"/>
      <c r="IJ667" s="602"/>
      <c r="IK667" s="602"/>
      <c r="IL667" s="602"/>
      <c r="IM667" s="602"/>
      <c r="IN667" s="602"/>
      <c r="IO667" s="602"/>
      <c r="IP667" s="602"/>
      <c r="IQ667" s="602"/>
      <c r="IR667" s="602"/>
      <c r="IS667" s="602"/>
    </row>
    <row r="668" spans="242:253" ht="12.75">
      <c r="IH668" s="602"/>
      <c r="II668" s="602"/>
      <c r="IJ668" s="602"/>
      <c r="IK668" s="602"/>
      <c r="IL668" s="602"/>
      <c r="IM668" s="602"/>
      <c r="IN668" s="602"/>
      <c r="IO668" s="602"/>
      <c r="IP668" s="602"/>
      <c r="IQ668" s="602"/>
      <c r="IR668" s="602"/>
      <c r="IS668" s="602"/>
    </row>
    <row r="669" spans="242:253" ht="12.75">
      <c r="IH669" s="602"/>
      <c r="II669" s="602"/>
      <c r="IJ669" s="602"/>
      <c r="IK669" s="602"/>
      <c r="IL669" s="602"/>
      <c r="IM669" s="602"/>
      <c r="IN669" s="602"/>
      <c r="IO669" s="602"/>
      <c r="IP669" s="602"/>
      <c r="IQ669" s="602"/>
      <c r="IR669" s="602"/>
      <c r="IS669" s="602"/>
    </row>
    <row r="670" spans="242:253" ht="12.75">
      <c r="IH670" s="602"/>
      <c r="II670" s="602"/>
      <c r="IJ670" s="602"/>
      <c r="IK670" s="602"/>
      <c r="IL670" s="602"/>
      <c r="IM670" s="602"/>
      <c r="IN670" s="602"/>
      <c r="IO670" s="602"/>
      <c r="IP670" s="602"/>
      <c r="IQ670" s="602"/>
      <c r="IR670" s="602"/>
      <c r="IS670" s="602"/>
    </row>
    <row r="671" spans="242:253" ht="12.75">
      <c r="IH671" s="602"/>
      <c r="II671" s="602"/>
      <c r="IJ671" s="602"/>
      <c r="IK671" s="602"/>
      <c r="IL671" s="602"/>
      <c r="IM671" s="602"/>
      <c r="IN671" s="602"/>
      <c r="IO671" s="602"/>
      <c r="IP671" s="602"/>
      <c r="IQ671" s="602"/>
      <c r="IR671" s="602"/>
      <c r="IS671" s="602"/>
    </row>
    <row r="672" spans="242:253" ht="12.75">
      <c r="IH672" s="602"/>
      <c r="II672" s="602"/>
      <c r="IJ672" s="602"/>
      <c r="IK672" s="602"/>
      <c r="IL672" s="602"/>
      <c r="IM672" s="602"/>
      <c r="IN672" s="602"/>
      <c r="IO672" s="602"/>
      <c r="IP672" s="602"/>
      <c r="IQ672" s="602"/>
      <c r="IR672" s="602"/>
      <c r="IS672" s="602"/>
    </row>
    <row r="673" spans="242:253" ht="12.75">
      <c r="IH673" s="602"/>
      <c r="II673" s="602"/>
      <c r="IJ673" s="602"/>
      <c r="IK673" s="602"/>
      <c r="IL673" s="602"/>
      <c r="IM673" s="602"/>
      <c r="IN673" s="602"/>
      <c r="IO673" s="602"/>
      <c r="IP673" s="602"/>
      <c r="IQ673" s="602"/>
      <c r="IR673" s="602"/>
      <c r="IS673" s="602"/>
    </row>
    <row r="674" spans="242:253" ht="12.75">
      <c r="IH674" s="602"/>
      <c r="II674" s="602"/>
      <c r="IJ674" s="602"/>
      <c r="IK674" s="602"/>
      <c r="IL674" s="602"/>
      <c r="IM674" s="602"/>
      <c r="IN674" s="602"/>
      <c r="IO674" s="602"/>
      <c r="IP674" s="602"/>
      <c r="IQ674" s="602"/>
      <c r="IR674" s="602"/>
      <c r="IS674" s="602"/>
    </row>
    <row r="675" spans="242:253" ht="12.75">
      <c r="IH675" s="602"/>
      <c r="II675" s="602"/>
      <c r="IJ675" s="602"/>
      <c r="IK675" s="602"/>
      <c r="IL675" s="602"/>
      <c r="IM675" s="602"/>
      <c r="IN675" s="602"/>
      <c r="IO675" s="602"/>
      <c r="IP675" s="602"/>
      <c r="IQ675" s="602"/>
      <c r="IR675" s="602"/>
      <c r="IS675" s="602"/>
    </row>
    <row r="676" spans="242:253" ht="12.75">
      <c r="IH676" s="602"/>
      <c r="II676" s="602"/>
      <c r="IJ676" s="602"/>
      <c r="IK676" s="602"/>
      <c r="IL676" s="602"/>
      <c r="IM676" s="602"/>
      <c r="IN676" s="602"/>
      <c r="IO676" s="602"/>
      <c r="IP676" s="602"/>
      <c r="IQ676" s="602"/>
      <c r="IR676" s="602"/>
      <c r="IS676" s="602"/>
    </row>
    <row r="677" spans="242:253" ht="12.75">
      <c r="IH677" s="602"/>
      <c r="II677" s="602"/>
      <c r="IJ677" s="602"/>
      <c r="IK677" s="602"/>
      <c r="IL677" s="602"/>
      <c r="IM677" s="602"/>
      <c r="IN677" s="602"/>
      <c r="IO677" s="602"/>
      <c r="IP677" s="602"/>
      <c r="IQ677" s="602"/>
      <c r="IR677" s="602"/>
      <c r="IS677" s="602"/>
    </row>
    <row r="678" spans="242:253" ht="12.75">
      <c r="IH678" s="602"/>
      <c r="II678" s="602"/>
      <c r="IJ678" s="602"/>
      <c r="IK678" s="602"/>
      <c r="IL678" s="602"/>
      <c r="IM678" s="602"/>
      <c r="IN678" s="602"/>
      <c r="IO678" s="602"/>
      <c r="IP678" s="602"/>
      <c r="IQ678" s="602"/>
      <c r="IR678" s="602"/>
      <c r="IS678" s="602"/>
    </row>
    <row r="679" spans="242:253" ht="12.75">
      <c r="IH679" s="602"/>
      <c r="II679" s="602"/>
      <c r="IJ679" s="602"/>
      <c r="IK679" s="602"/>
      <c r="IL679" s="602"/>
      <c r="IM679" s="602"/>
      <c r="IN679" s="602"/>
      <c r="IO679" s="602"/>
      <c r="IP679" s="602"/>
      <c r="IQ679" s="602"/>
      <c r="IR679" s="602"/>
      <c r="IS679" s="602"/>
    </row>
    <row r="680" spans="242:253" ht="12.75">
      <c r="IH680" s="602"/>
      <c r="II680" s="602"/>
      <c r="IJ680" s="602"/>
      <c r="IK680" s="602"/>
      <c r="IL680" s="602"/>
      <c r="IM680" s="602"/>
      <c r="IN680" s="602"/>
      <c r="IO680" s="602"/>
      <c r="IP680" s="602"/>
      <c r="IQ680" s="602"/>
      <c r="IR680" s="602"/>
      <c r="IS680" s="602"/>
    </row>
    <row r="681" spans="242:253" ht="12.75">
      <c r="IH681" s="602"/>
      <c r="II681" s="602"/>
      <c r="IJ681" s="602"/>
      <c r="IK681" s="602"/>
      <c r="IL681" s="602"/>
      <c r="IM681" s="602"/>
      <c r="IN681" s="602"/>
      <c r="IO681" s="602"/>
      <c r="IP681" s="602"/>
      <c r="IQ681" s="602"/>
      <c r="IR681" s="602"/>
      <c r="IS681" s="602"/>
    </row>
    <row r="682" spans="242:253" ht="12.75">
      <c r="IH682" s="602"/>
      <c r="II682" s="602"/>
      <c r="IJ682" s="602"/>
      <c r="IK682" s="602"/>
      <c r="IL682" s="602"/>
      <c r="IM682" s="602"/>
      <c r="IN682" s="602"/>
      <c r="IO682" s="602"/>
      <c r="IP682" s="602"/>
      <c r="IQ682" s="602"/>
      <c r="IR682" s="602"/>
      <c r="IS682" s="602"/>
    </row>
    <row r="683" spans="242:253" ht="12.75">
      <c r="IH683" s="602"/>
      <c r="II683" s="602"/>
      <c r="IJ683" s="602"/>
      <c r="IK683" s="602"/>
      <c r="IL683" s="602"/>
      <c r="IM683" s="602"/>
      <c r="IN683" s="602"/>
      <c r="IO683" s="602"/>
      <c r="IP683" s="602"/>
      <c r="IQ683" s="602"/>
      <c r="IR683" s="602"/>
      <c r="IS683" s="602"/>
    </row>
    <row r="684" spans="242:253" ht="12.75">
      <c r="IH684" s="602"/>
      <c r="II684" s="602"/>
      <c r="IJ684" s="602"/>
      <c r="IK684" s="602"/>
      <c r="IL684" s="602"/>
      <c r="IM684" s="602"/>
      <c r="IN684" s="602"/>
      <c r="IO684" s="602"/>
      <c r="IP684" s="602"/>
      <c r="IQ684" s="602"/>
      <c r="IR684" s="602"/>
      <c r="IS684" s="602"/>
    </row>
    <row r="685" spans="242:253" ht="12.75">
      <c r="IH685" s="602"/>
      <c r="II685" s="602"/>
      <c r="IJ685" s="602"/>
      <c r="IK685" s="602"/>
      <c r="IL685" s="602"/>
      <c r="IM685" s="602"/>
      <c r="IN685" s="602"/>
      <c r="IO685" s="602"/>
      <c r="IP685" s="602"/>
      <c r="IQ685" s="602"/>
      <c r="IR685" s="602"/>
      <c r="IS685" s="602"/>
    </row>
    <row r="686" spans="242:253" ht="12.75">
      <c r="IH686" s="602"/>
      <c r="II686" s="602"/>
      <c r="IJ686" s="602"/>
      <c r="IK686" s="602"/>
      <c r="IL686" s="602"/>
      <c r="IM686" s="602"/>
      <c r="IN686" s="602"/>
      <c r="IO686" s="602"/>
      <c r="IP686" s="602"/>
      <c r="IQ686" s="602"/>
      <c r="IR686" s="602"/>
      <c r="IS686" s="602"/>
    </row>
    <row r="687" spans="242:253" ht="12.75">
      <c r="IH687" s="602"/>
      <c r="II687" s="602"/>
      <c r="IJ687" s="602"/>
      <c r="IK687" s="602"/>
      <c r="IL687" s="602"/>
      <c r="IM687" s="602"/>
      <c r="IN687" s="602"/>
      <c r="IO687" s="602"/>
      <c r="IP687" s="602"/>
      <c r="IQ687" s="602"/>
      <c r="IR687" s="602"/>
      <c r="IS687" s="602"/>
    </row>
    <row r="688" spans="242:253" ht="12.75">
      <c r="IH688" s="602"/>
      <c r="II688" s="602"/>
      <c r="IJ688" s="602"/>
      <c r="IK688" s="602"/>
      <c r="IL688" s="602"/>
      <c r="IM688" s="602"/>
      <c r="IN688" s="602"/>
      <c r="IO688" s="602"/>
      <c r="IP688" s="602"/>
      <c r="IQ688" s="602"/>
      <c r="IR688" s="602"/>
      <c r="IS688" s="602"/>
    </row>
    <row r="689" spans="242:253" ht="12.75">
      <c r="IH689" s="602"/>
      <c r="II689" s="602"/>
      <c r="IJ689" s="602"/>
      <c r="IK689" s="602"/>
      <c r="IL689" s="602"/>
      <c r="IM689" s="602"/>
      <c r="IN689" s="602"/>
      <c r="IO689" s="602"/>
      <c r="IP689" s="602"/>
      <c r="IQ689" s="602"/>
      <c r="IR689" s="602"/>
      <c r="IS689" s="602"/>
    </row>
    <row r="690" spans="242:253" ht="12.75">
      <c r="IH690" s="602"/>
      <c r="II690" s="602"/>
      <c r="IJ690" s="602"/>
      <c r="IK690" s="602"/>
      <c r="IL690" s="602"/>
      <c r="IM690" s="602"/>
      <c r="IN690" s="602"/>
      <c r="IO690" s="602"/>
      <c r="IP690" s="602"/>
      <c r="IQ690" s="602"/>
      <c r="IR690" s="602"/>
      <c r="IS690" s="602"/>
    </row>
    <row r="691" spans="242:253" ht="12.75">
      <c r="IH691" s="602"/>
      <c r="II691" s="602"/>
      <c r="IJ691" s="602"/>
      <c r="IK691" s="602"/>
      <c r="IL691" s="602"/>
      <c r="IM691" s="602"/>
      <c r="IN691" s="602"/>
      <c r="IO691" s="602"/>
      <c r="IP691" s="602"/>
      <c r="IQ691" s="602"/>
      <c r="IR691" s="602"/>
      <c r="IS691" s="602"/>
    </row>
    <row r="692" spans="242:253" ht="12.75">
      <c r="IH692" s="602"/>
      <c r="II692" s="602"/>
      <c r="IJ692" s="602"/>
      <c r="IK692" s="602"/>
      <c r="IL692" s="602"/>
      <c r="IM692" s="602"/>
      <c r="IN692" s="602"/>
      <c r="IO692" s="602"/>
      <c r="IP692" s="602"/>
      <c r="IQ692" s="602"/>
      <c r="IR692" s="602"/>
      <c r="IS692" s="602"/>
    </row>
    <row r="693" spans="242:253" ht="12.75">
      <c r="IH693" s="602"/>
      <c r="II693" s="602"/>
      <c r="IJ693" s="602"/>
      <c r="IK693" s="602"/>
      <c r="IL693" s="602"/>
      <c r="IM693" s="602"/>
      <c r="IN693" s="602"/>
      <c r="IO693" s="602"/>
      <c r="IP693" s="602"/>
      <c r="IQ693" s="602"/>
      <c r="IR693" s="602"/>
      <c r="IS693" s="602"/>
    </row>
    <row r="694" spans="242:253" ht="12.75">
      <c r="IH694" s="602"/>
      <c r="II694" s="602"/>
      <c r="IJ694" s="602"/>
      <c r="IK694" s="602"/>
      <c r="IL694" s="602"/>
      <c r="IM694" s="602"/>
      <c r="IN694" s="602"/>
      <c r="IO694" s="602"/>
      <c r="IP694" s="602"/>
      <c r="IQ694" s="602"/>
      <c r="IR694" s="602"/>
      <c r="IS694" s="602"/>
    </row>
    <row r="695" spans="242:253" ht="12.75">
      <c r="IH695" s="602"/>
      <c r="II695" s="602"/>
      <c r="IJ695" s="602"/>
      <c r="IK695" s="602"/>
      <c r="IL695" s="602"/>
      <c r="IM695" s="602"/>
      <c r="IN695" s="602"/>
      <c r="IO695" s="602"/>
      <c r="IP695" s="602"/>
      <c r="IQ695" s="602"/>
      <c r="IR695" s="602"/>
      <c r="IS695" s="602"/>
    </row>
    <row r="696" spans="242:253" ht="12.75">
      <c r="IH696" s="602"/>
      <c r="II696" s="602"/>
      <c r="IJ696" s="602"/>
      <c r="IK696" s="602"/>
      <c r="IL696" s="602"/>
      <c r="IM696" s="602"/>
      <c r="IN696" s="602"/>
      <c r="IO696" s="602"/>
      <c r="IP696" s="602"/>
      <c r="IQ696" s="602"/>
      <c r="IR696" s="602"/>
      <c r="IS696" s="602"/>
    </row>
    <row r="697" spans="242:253" ht="12.75">
      <c r="IH697" s="602"/>
      <c r="II697" s="602"/>
      <c r="IJ697" s="602"/>
      <c r="IK697" s="602"/>
      <c r="IL697" s="602"/>
      <c r="IM697" s="602"/>
      <c r="IN697" s="602"/>
      <c r="IO697" s="602"/>
      <c r="IP697" s="602"/>
      <c r="IQ697" s="602"/>
      <c r="IR697" s="602"/>
      <c r="IS697" s="602"/>
    </row>
    <row r="698" spans="242:253" ht="12.75">
      <c r="IH698" s="602"/>
      <c r="II698" s="602"/>
      <c r="IJ698" s="602"/>
      <c r="IK698" s="602"/>
      <c r="IL698" s="602"/>
      <c r="IM698" s="602"/>
      <c r="IN698" s="602"/>
      <c r="IO698" s="602"/>
      <c r="IP698" s="602"/>
      <c r="IQ698" s="602"/>
      <c r="IR698" s="602"/>
      <c r="IS698" s="602"/>
    </row>
    <row r="699" spans="242:253" ht="12.75">
      <c r="IH699" s="602"/>
      <c r="II699" s="602"/>
      <c r="IJ699" s="602"/>
      <c r="IK699" s="602"/>
      <c r="IL699" s="602"/>
      <c r="IM699" s="602"/>
      <c r="IN699" s="602"/>
      <c r="IO699" s="602"/>
      <c r="IP699" s="602"/>
      <c r="IQ699" s="602"/>
      <c r="IR699" s="602"/>
      <c r="IS699" s="602"/>
    </row>
    <row r="700" spans="242:253" ht="12.75">
      <c r="IH700" s="602"/>
      <c r="II700" s="602"/>
      <c r="IJ700" s="602"/>
      <c r="IK700" s="602"/>
      <c r="IL700" s="602"/>
      <c r="IM700" s="602"/>
      <c r="IN700" s="602"/>
      <c r="IO700" s="602"/>
      <c r="IP700" s="602"/>
      <c r="IQ700" s="602"/>
      <c r="IR700" s="602"/>
      <c r="IS700" s="602"/>
    </row>
    <row r="701" spans="242:253" ht="12.75">
      <c r="IH701" s="602"/>
      <c r="II701" s="602"/>
      <c r="IJ701" s="602"/>
      <c r="IK701" s="602"/>
      <c r="IL701" s="602"/>
      <c r="IM701" s="602"/>
      <c r="IN701" s="602"/>
      <c r="IO701" s="602"/>
      <c r="IP701" s="602"/>
      <c r="IQ701" s="602"/>
      <c r="IR701" s="602"/>
      <c r="IS701" s="602"/>
    </row>
    <row r="702" spans="242:253" ht="12.75">
      <c r="IH702" s="602"/>
      <c r="II702" s="602"/>
      <c r="IJ702" s="602"/>
      <c r="IK702" s="602"/>
      <c r="IL702" s="602"/>
      <c r="IM702" s="602"/>
      <c r="IN702" s="602"/>
      <c r="IO702" s="602"/>
      <c r="IP702" s="602"/>
      <c r="IQ702" s="602"/>
      <c r="IR702" s="602"/>
      <c r="IS702" s="602"/>
    </row>
    <row r="703" spans="242:253" ht="12.75">
      <c r="IH703" s="602"/>
      <c r="II703" s="602"/>
      <c r="IJ703" s="602"/>
      <c r="IK703" s="602"/>
      <c r="IL703" s="602"/>
      <c r="IM703" s="602"/>
      <c r="IN703" s="602"/>
      <c r="IO703" s="602"/>
      <c r="IP703" s="602"/>
      <c r="IQ703" s="602"/>
      <c r="IR703" s="602"/>
      <c r="IS703" s="602"/>
    </row>
    <row r="704" spans="242:253" ht="12.75">
      <c r="IH704" s="602"/>
      <c r="II704" s="602"/>
      <c r="IJ704" s="602"/>
      <c r="IK704" s="602"/>
      <c r="IL704" s="602"/>
      <c r="IM704" s="602"/>
      <c r="IN704" s="602"/>
      <c r="IO704" s="602"/>
      <c r="IP704" s="602"/>
      <c r="IQ704" s="602"/>
      <c r="IR704" s="602"/>
      <c r="IS704" s="602"/>
    </row>
    <row r="705" spans="242:253" ht="12.75">
      <c r="IH705" s="602"/>
      <c r="II705" s="602"/>
      <c r="IJ705" s="602"/>
      <c r="IK705" s="602"/>
      <c r="IL705" s="602"/>
      <c r="IM705" s="602"/>
      <c r="IN705" s="602"/>
      <c r="IO705" s="602"/>
      <c r="IP705" s="602"/>
      <c r="IQ705" s="602"/>
      <c r="IR705" s="602"/>
      <c r="IS705" s="602"/>
    </row>
    <row r="706" spans="242:253" ht="12.75">
      <c r="IH706" s="602"/>
      <c r="II706" s="602"/>
      <c r="IJ706" s="602"/>
      <c r="IK706" s="602"/>
      <c r="IL706" s="602"/>
      <c r="IM706" s="602"/>
      <c r="IN706" s="602"/>
      <c r="IO706" s="602"/>
      <c r="IP706" s="602"/>
      <c r="IQ706" s="602"/>
      <c r="IR706" s="602"/>
      <c r="IS706" s="602"/>
    </row>
    <row r="707" spans="242:253" ht="12.75">
      <c r="IH707" s="602"/>
      <c r="II707" s="602"/>
      <c r="IJ707" s="602"/>
      <c r="IK707" s="602"/>
      <c r="IL707" s="602"/>
      <c r="IM707" s="602"/>
      <c r="IN707" s="602"/>
      <c r="IO707" s="602"/>
      <c r="IP707" s="602"/>
      <c r="IQ707" s="602"/>
      <c r="IR707" s="602"/>
      <c r="IS707" s="602"/>
    </row>
    <row r="708" spans="242:253" ht="12.75">
      <c r="IH708" s="602"/>
      <c r="II708" s="602"/>
      <c r="IJ708" s="602"/>
      <c r="IK708" s="602"/>
      <c r="IL708" s="602"/>
      <c r="IM708" s="602"/>
      <c r="IN708" s="602"/>
      <c r="IO708" s="602"/>
      <c r="IP708" s="602"/>
      <c r="IQ708" s="602"/>
      <c r="IR708" s="602"/>
      <c r="IS708" s="602"/>
    </row>
    <row r="709" spans="242:253" ht="12.75">
      <c r="IH709" s="602"/>
      <c r="II709" s="602"/>
      <c r="IJ709" s="602"/>
      <c r="IK709" s="602"/>
      <c r="IL709" s="602"/>
      <c r="IM709" s="602"/>
      <c r="IN709" s="602"/>
      <c r="IO709" s="602"/>
      <c r="IP709" s="602"/>
      <c r="IQ709" s="602"/>
      <c r="IR709" s="602"/>
      <c r="IS709" s="602"/>
    </row>
    <row r="710" spans="242:253" ht="12.75">
      <c r="IH710" s="602"/>
      <c r="II710" s="602"/>
      <c r="IJ710" s="602"/>
      <c r="IK710" s="602"/>
      <c r="IL710" s="602"/>
      <c r="IM710" s="602"/>
      <c r="IN710" s="602"/>
      <c r="IO710" s="602"/>
      <c r="IP710" s="602"/>
      <c r="IQ710" s="602"/>
      <c r="IR710" s="602"/>
      <c r="IS710" s="602"/>
    </row>
    <row r="711" spans="242:253" ht="12.75">
      <c r="IH711" s="602"/>
      <c r="II711" s="602"/>
      <c r="IJ711" s="602"/>
      <c r="IK711" s="602"/>
      <c r="IL711" s="602"/>
      <c r="IM711" s="602"/>
      <c r="IN711" s="602"/>
      <c r="IO711" s="602"/>
      <c r="IP711" s="602"/>
      <c r="IQ711" s="602"/>
      <c r="IR711" s="602"/>
      <c r="IS711" s="602"/>
    </row>
    <row r="712" spans="242:253" ht="12.75">
      <c r="IH712" s="602"/>
      <c r="II712" s="602"/>
      <c r="IJ712" s="602"/>
      <c r="IK712" s="602"/>
      <c r="IL712" s="602"/>
      <c r="IM712" s="602"/>
      <c r="IN712" s="602"/>
      <c r="IO712" s="602"/>
      <c r="IP712" s="602"/>
      <c r="IQ712" s="602"/>
      <c r="IR712" s="602"/>
      <c r="IS712" s="602"/>
    </row>
    <row r="713" spans="242:253" ht="12.75">
      <c r="IH713" s="602"/>
      <c r="II713" s="602"/>
      <c r="IJ713" s="602"/>
      <c r="IK713" s="602"/>
      <c r="IL713" s="602"/>
      <c r="IM713" s="602"/>
      <c r="IN713" s="602"/>
      <c r="IO713" s="602"/>
      <c r="IP713" s="602"/>
      <c r="IQ713" s="602"/>
      <c r="IR713" s="602"/>
      <c r="IS713" s="602"/>
    </row>
    <row r="714" spans="242:253" ht="12.75">
      <c r="IH714" s="602"/>
      <c r="II714" s="602"/>
      <c r="IJ714" s="602"/>
      <c r="IK714" s="602"/>
      <c r="IL714" s="602"/>
      <c r="IM714" s="602"/>
      <c r="IN714" s="602"/>
      <c r="IO714" s="602"/>
      <c r="IP714" s="602"/>
      <c r="IQ714" s="602"/>
      <c r="IR714" s="602"/>
      <c r="IS714" s="602"/>
    </row>
    <row r="715" spans="242:253" ht="12.75">
      <c r="IH715" s="602"/>
      <c r="II715" s="602"/>
      <c r="IJ715" s="602"/>
      <c r="IK715" s="602"/>
      <c r="IL715" s="602"/>
      <c r="IM715" s="602"/>
      <c r="IN715" s="602"/>
      <c r="IO715" s="602"/>
      <c r="IP715" s="602"/>
      <c r="IQ715" s="602"/>
      <c r="IR715" s="602"/>
      <c r="IS715" s="602"/>
    </row>
    <row r="716" spans="242:253" ht="12.75">
      <c r="IH716" s="602"/>
      <c r="II716" s="602"/>
      <c r="IJ716" s="602"/>
      <c r="IK716" s="602"/>
      <c r="IL716" s="602"/>
      <c r="IM716" s="602"/>
      <c r="IN716" s="602"/>
      <c r="IO716" s="602"/>
      <c r="IP716" s="602"/>
      <c r="IQ716" s="602"/>
      <c r="IR716" s="602"/>
      <c r="IS716" s="602"/>
    </row>
    <row r="717" spans="242:253" ht="12.75">
      <c r="IH717" s="602"/>
      <c r="II717" s="602"/>
      <c r="IJ717" s="602"/>
      <c r="IK717" s="602"/>
      <c r="IL717" s="602"/>
      <c r="IM717" s="602"/>
      <c r="IN717" s="602"/>
      <c r="IO717" s="602"/>
      <c r="IP717" s="602"/>
      <c r="IQ717" s="602"/>
      <c r="IR717" s="602"/>
      <c r="IS717" s="602"/>
    </row>
    <row r="718" spans="242:253" ht="12.75">
      <c r="IH718" s="602"/>
      <c r="II718" s="602"/>
      <c r="IJ718" s="602"/>
      <c r="IK718" s="602"/>
      <c r="IL718" s="602"/>
      <c r="IM718" s="602"/>
      <c r="IN718" s="602"/>
      <c r="IO718" s="602"/>
      <c r="IP718" s="602"/>
      <c r="IQ718" s="602"/>
      <c r="IR718" s="602"/>
      <c r="IS718" s="602"/>
    </row>
    <row r="719" spans="242:253" ht="12.75">
      <c r="IH719" s="602"/>
      <c r="II719" s="602"/>
      <c r="IJ719" s="602"/>
      <c r="IK719" s="602"/>
      <c r="IL719" s="602"/>
      <c r="IM719" s="602"/>
      <c r="IN719" s="602"/>
      <c r="IO719" s="602"/>
      <c r="IP719" s="602"/>
      <c r="IQ719" s="602"/>
      <c r="IR719" s="602"/>
      <c r="IS719" s="602"/>
    </row>
    <row r="720" spans="242:253" ht="12.75">
      <c r="IH720" s="602"/>
      <c r="II720" s="602"/>
      <c r="IJ720" s="602"/>
      <c r="IK720" s="602"/>
      <c r="IL720" s="602"/>
      <c r="IM720" s="602"/>
      <c r="IN720" s="602"/>
      <c r="IO720" s="602"/>
      <c r="IP720" s="602"/>
      <c r="IQ720" s="602"/>
      <c r="IR720" s="602"/>
      <c r="IS720" s="602"/>
    </row>
    <row r="721" spans="242:253" ht="12.75">
      <c r="IH721" s="602"/>
      <c r="II721" s="602"/>
      <c r="IJ721" s="602"/>
      <c r="IK721" s="602"/>
      <c r="IL721" s="602"/>
      <c r="IM721" s="602"/>
      <c r="IN721" s="602"/>
      <c r="IO721" s="602"/>
      <c r="IP721" s="602"/>
      <c r="IQ721" s="602"/>
      <c r="IR721" s="602"/>
      <c r="IS721" s="602"/>
    </row>
    <row r="722" spans="242:253" ht="12.75">
      <c r="IH722" s="602"/>
      <c r="II722" s="602"/>
      <c r="IJ722" s="602"/>
      <c r="IK722" s="602"/>
      <c r="IL722" s="602"/>
      <c r="IM722" s="602"/>
      <c r="IN722" s="602"/>
      <c r="IO722" s="602"/>
      <c r="IP722" s="602"/>
      <c r="IQ722" s="602"/>
      <c r="IR722" s="602"/>
      <c r="IS722" s="602"/>
    </row>
    <row r="723" spans="242:253" ht="12.75">
      <c r="IH723" s="602"/>
      <c r="II723" s="602"/>
      <c r="IJ723" s="602"/>
      <c r="IK723" s="602"/>
      <c r="IL723" s="602"/>
      <c r="IM723" s="602"/>
      <c r="IN723" s="602"/>
      <c r="IO723" s="602"/>
      <c r="IP723" s="602"/>
      <c r="IQ723" s="602"/>
      <c r="IR723" s="602"/>
      <c r="IS723" s="602"/>
    </row>
    <row r="724" spans="242:253" ht="12.75">
      <c r="IH724" s="602"/>
      <c r="II724" s="602"/>
      <c r="IJ724" s="602"/>
      <c r="IK724" s="602"/>
      <c r="IL724" s="602"/>
      <c r="IM724" s="602"/>
      <c r="IN724" s="602"/>
      <c r="IO724" s="602"/>
      <c r="IP724" s="602"/>
      <c r="IQ724" s="602"/>
      <c r="IR724" s="602"/>
      <c r="IS724" s="602"/>
    </row>
    <row r="725" spans="242:253" ht="12.75">
      <c r="IH725" s="602"/>
      <c r="II725" s="602"/>
      <c r="IJ725" s="602"/>
      <c r="IK725" s="602"/>
      <c r="IL725" s="602"/>
      <c r="IM725" s="602"/>
      <c r="IN725" s="602"/>
      <c r="IO725" s="602"/>
      <c r="IP725" s="602"/>
      <c r="IQ725" s="602"/>
      <c r="IR725" s="602"/>
      <c r="IS725" s="602"/>
    </row>
    <row r="726" spans="242:253" ht="12.75">
      <c r="IH726" s="602"/>
      <c r="II726" s="602"/>
      <c r="IJ726" s="602"/>
      <c r="IK726" s="602"/>
      <c r="IL726" s="602"/>
      <c r="IM726" s="602"/>
      <c r="IN726" s="602"/>
      <c r="IO726" s="602"/>
      <c r="IP726" s="602"/>
      <c r="IQ726" s="602"/>
      <c r="IR726" s="602"/>
      <c r="IS726" s="602"/>
    </row>
    <row r="727" spans="242:253" ht="12.75">
      <c r="IH727" s="602"/>
      <c r="II727" s="602"/>
      <c r="IJ727" s="602"/>
      <c r="IK727" s="602"/>
      <c r="IL727" s="602"/>
      <c r="IM727" s="602"/>
      <c r="IN727" s="602"/>
      <c r="IO727" s="602"/>
      <c r="IP727" s="602"/>
      <c r="IQ727" s="602"/>
      <c r="IR727" s="602"/>
      <c r="IS727" s="602"/>
    </row>
    <row r="728" spans="242:253" ht="12.75">
      <c r="IH728" s="602"/>
      <c r="II728" s="602"/>
      <c r="IJ728" s="602"/>
      <c r="IK728" s="602"/>
      <c r="IL728" s="602"/>
      <c r="IM728" s="602"/>
      <c r="IN728" s="602"/>
      <c r="IO728" s="602"/>
      <c r="IP728" s="602"/>
      <c r="IQ728" s="602"/>
      <c r="IR728" s="602"/>
      <c r="IS728" s="602"/>
    </row>
    <row r="729" spans="242:253" ht="12.75">
      <c r="IH729" s="602"/>
      <c r="II729" s="602"/>
      <c r="IJ729" s="602"/>
      <c r="IK729" s="602"/>
      <c r="IL729" s="602"/>
      <c r="IM729" s="602"/>
      <c r="IN729" s="602"/>
      <c r="IO729" s="602"/>
      <c r="IP729" s="602"/>
      <c r="IQ729" s="602"/>
      <c r="IR729" s="602"/>
      <c r="IS729" s="602"/>
    </row>
    <row r="730" spans="242:253" ht="12.75">
      <c r="IH730" s="602"/>
      <c r="II730" s="602"/>
      <c r="IJ730" s="602"/>
      <c r="IK730" s="602"/>
      <c r="IL730" s="602"/>
      <c r="IM730" s="602"/>
      <c r="IN730" s="602"/>
      <c r="IO730" s="602"/>
      <c r="IP730" s="602"/>
      <c r="IQ730" s="602"/>
      <c r="IR730" s="602"/>
      <c r="IS730" s="602"/>
    </row>
    <row r="731" spans="242:253" ht="12.75">
      <c r="IH731" s="602"/>
      <c r="II731" s="602"/>
      <c r="IJ731" s="602"/>
      <c r="IK731" s="602"/>
      <c r="IL731" s="602"/>
      <c r="IM731" s="602"/>
      <c r="IN731" s="602"/>
      <c r="IO731" s="602"/>
      <c r="IP731" s="602"/>
      <c r="IQ731" s="602"/>
      <c r="IR731" s="602"/>
      <c r="IS731" s="602"/>
    </row>
    <row r="732" spans="242:253" ht="12.75">
      <c r="IH732" s="602"/>
      <c r="II732" s="602"/>
      <c r="IJ732" s="602"/>
      <c r="IK732" s="602"/>
      <c r="IL732" s="602"/>
      <c r="IM732" s="602"/>
      <c r="IN732" s="602"/>
      <c r="IO732" s="602"/>
      <c r="IP732" s="602"/>
      <c r="IQ732" s="602"/>
      <c r="IR732" s="602"/>
      <c r="IS732" s="602"/>
    </row>
    <row r="733" spans="242:253" ht="12.75">
      <c r="IH733" s="602"/>
      <c r="II733" s="602"/>
      <c r="IJ733" s="602"/>
      <c r="IK733" s="602"/>
      <c r="IL733" s="602"/>
      <c r="IM733" s="602"/>
      <c r="IN733" s="602"/>
      <c r="IO733" s="602"/>
      <c r="IP733" s="602"/>
      <c r="IQ733" s="602"/>
      <c r="IR733" s="602"/>
      <c r="IS733" s="602"/>
    </row>
    <row r="734" spans="242:253" ht="12.75">
      <c r="IH734" s="602"/>
      <c r="II734" s="602"/>
      <c r="IJ734" s="602"/>
      <c r="IK734" s="602"/>
      <c r="IL734" s="602"/>
      <c r="IM734" s="602"/>
      <c r="IN734" s="602"/>
      <c r="IO734" s="602"/>
      <c r="IP734" s="602"/>
      <c r="IQ734" s="602"/>
      <c r="IR734" s="602"/>
      <c r="IS734" s="602"/>
    </row>
    <row r="735" spans="242:253" ht="12.75">
      <c r="IH735" s="602"/>
      <c r="II735" s="602"/>
      <c r="IJ735" s="602"/>
      <c r="IK735" s="602"/>
      <c r="IL735" s="602"/>
      <c r="IM735" s="602"/>
      <c r="IN735" s="602"/>
      <c r="IO735" s="602"/>
      <c r="IP735" s="602"/>
      <c r="IQ735" s="602"/>
      <c r="IR735" s="602"/>
      <c r="IS735" s="602"/>
    </row>
    <row r="736" spans="242:253" ht="12.75">
      <c r="IH736" s="602"/>
      <c r="II736" s="602"/>
      <c r="IJ736" s="602"/>
      <c r="IK736" s="602"/>
      <c r="IL736" s="602"/>
      <c r="IM736" s="602"/>
      <c r="IN736" s="602"/>
      <c r="IO736" s="602"/>
      <c r="IP736" s="602"/>
      <c r="IQ736" s="602"/>
      <c r="IR736" s="602"/>
      <c r="IS736" s="602"/>
    </row>
    <row r="737" spans="242:253" ht="12.75">
      <c r="IH737" s="602"/>
      <c r="II737" s="602"/>
      <c r="IJ737" s="602"/>
      <c r="IK737" s="602"/>
      <c r="IL737" s="602"/>
      <c r="IM737" s="602"/>
      <c r="IN737" s="602"/>
      <c r="IO737" s="602"/>
      <c r="IP737" s="602"/>
      <c r="IQ737" s="602"/>
      <c r="IR737" s="602"/>
      <c r="IS737" s="602"/>
    </row>
    <row r="738" spans="242:253" ht="12.75">
      <c r="IH738" s="602"/>
      <c r="II738" s="602"/>
      <c r="IJ738" s="602"/>
      <c r="IK738" s="602"/>
      <c r="IL738" s="602"/>
      <c r="IM738" s="602"/>
      <c r="IN738" s="602"/>
      <c r="IO738" s="602"/>
      <c r="IP738" s="602"/>
      <c r="IQ738" s="602"/>
      <c r="IR738" s="602"/>
      <c r="IS738" s="602"/>
    </row>
    <row r="739" spans="242:253" ht="12.75">
      <c r="IH739" s="602"/>
      <c r="II739" s="602"/>
      <c r="IJ739" s="602"/>
      <c r="IK739" s="602"/>
      <c r="IL739" s="602"/>
      <c r="IM739" s="602"/>
      <c r="IN739" s="602"/>
      <c r="IO739" s="602"/>
      <c r="IP739" s="602"/>
      <c r="IQ739" s="602"/>
      <c r="IR739" s="602"/>
      <c r="IS739" s="602"/>
    </row>
    <row r="740" spans="242:253" ht="12.75">
      <c r="IH740" s="602"/>
      <c r="II740" s="602"/>
      <c r="IJ740" s="602"/>
      <c r="IK740" s="602"/>
      <c r="IL740" s="602"/>
      <c r="IM740" s="602"/>
      <c r="IN740" s="602"/>
      <c r="IO740" s="602"/>
      <c r="IP740" s="602"/>
      <c r="IQ740" s="602"/>
      <c r="IR740" s="602"/>
      <c r="IS740" s="602"/>
    </row>
    <row r="741" spans="242:253" ht="12.75">
      <c r="IH741" s="602"/>
      <c r="II741" s="602"/>
      <c r="IJ741" s="602"/>
      <c r="IK741" s="602"/>
      <c r="IL741" s="602"/>
      <c r="IM741" s="602"/>
      <c r="IN741" s="602"/>
      <c r="IO741" s="602"/>
      <c r="IP741" s="602"/>
      <c r="IQ741" s="602"/>
      <c r="IR741" s="602"/>
      <c r="IS741" s="602"/>
    </row>
    <row r="742" spans="242:253" ht="12.75">
      <c r="IH742" s="602"/>
      <c r="II742" s="602"/>
      <c r="IJ742" s="602"/>
      <c r="IK742" s="602"/>
      <c r="IL742" s="602"/>
      <c r="IM742" s="602"/>
      <c r="IN742" s="602"/>
      <c r="IO742" s="602"/>
      <c r="IP742" s="602"/>
      <c r="IQ742" s="602"/>
      <c r="IR742" s="602"/>
      <c r="IS742" s="602"/>
    </row>
    <row r="743" spans="242:253" ht="12.75">
      <c r="IH743" s="602"/>
      <c r="II743" s="602"/>
      <c r="IJ743" s="602"/>
      <c r="IK743" s="602"/>
      <c r="IL743" s="602"/>
      <c r="IM743" s="602"/>
      <c r="IN743" s="602"/>
      <c r="IO743" s="602"/>
      <c r="IP743" s="602"/>
      <c r="IQ743" s="602"/>
      <c r="IR743" s="602"/>
      <c r="IS743" s="602"/>
    </row>
    <row r="744" spans="242:253" ht="12.75">
      <c r="IH744" s="602"/>
      <c r="II744" s="602"/>
      <c r="IJ744" s="602"/>
      <c r="IK744" s="602"/>
      <c r="IL744" s="602"/>
      <c r="IM744" s="602"/>
      <c r="IN744" s="602"/>
      <c r="IO744" s="602"/>
      <c r="IP744" s="602"/>
      <c r="IQ744" s="602"/>
      <c r="IR744" s="602"/>
      <c r="IS744" s="602"/>
    </row>
    <row r="745" spans="242:253" ht="12.75">
      <c r="IH745" s="602"/>
      <c r="II745" s="602"/>
      <c r="IJ745" s="602"/>
      <c r="IK745" s="602"/>
      <c r="IL745" s="602"/>
      <c r="IM745" s="602"/>
      <c r="IN745" s="602"/>
      <c r="IO745" s="602"/>
      <c r="IP745" s="602"/>
      <c r="IQ745" s="602"/>
      <c r="IR745" s="602"/>
      <c r="IS745" s="602"/>
    </row>
    <row r="746" spans="242:253" ht="12.75">
      <c r="IH746" s="602"/>
      <c r="II746" s="602"/>
      <c r="IJ746" s="602"/>
      <c r="IK746" s="602"/>
      <c r="IL746" s="602"/>
      <c r="IM746" s="602"/>
      <c r="IN746" s="602"/>
      <c r="IO746" s="602"/>
      <c r="IP746" s="602"/>
      <c r="IQ746" s="602"/>
      <c r="IR746" s="602"/>
      <c r="IS746" s="602"/>
    </row>
    <row r="747" spans="242:253" ht="12.75">
      <c r="IH747" s="602"/>
      <c r="II747" s="602"/>
      <c r="IJ747" s="602"/>
      <c r="IK747" s="602"/>
      <c r="IL747" s="602"/>
      <c r="IM747" s="602"/>
      <c r="IN747" s="602"/>
      <c r="IO747" s="602"/>
      <c r="IP747" s="602"/>
      <c r="IQ747" s="602"/>
      <c r="IR747" s="602"/>
      <c r="IS747" s="602"/>
    </row>
    <row r="748" spans="242:253" ht="12.75">
      <c r="IH748" s="602"/>
      <c r="II748" s="602"/>
      <c r="IJ748" s="602"/>
      <c r="IK748" s="602"/>
      <c r="IL748" s="602"/>
      <c r="IM748" s="602"/>
      <c r="IN748" s="602"/>
      <c r="IO748" s="602"/>
      <c r="IP748" s="602"/>
      <c r="IQ748" s="602"/>
      <c r="IR748" s="602"/>
      <c r="IS748" s="602"/>
    </row>
    <row r="749" spans="242:253" ht="12.75">
      <c r="IH749" s="602"/>
      <c r="II749" s="602"/>
      <c r="IJ749" s="602"/>
      <c r="IK749" s="602"/>
      <c r="IL749" s="602"/>
      <c r="IM749" s="602"/>
      <c r="IN749" s="602"/>
      <c r="IO749" s="602"/>
      <c r="IP749" s="602"/>
      <c r="IQ749" s="602"/>
      <c r="IR749" s="602"/>
      <c r="IS749" s="602"/>
    </row>
    <row r="750" spans="242:253" ht="12.75">
      <c r="IH750" s="602"/>
      <c r="II750" s="602"/>
      <c r="IJ750" s="602"/>
      <c r="IK750" s="602"/>
      <c r="IL750" s="602"/>
      <c r="IM750" s="602"/>
      <c r="IN750" s="602"/>
      <c r="IO750" s="602"/>
      <c r="IP750" s="602"/>
      <c r="IQ750" s="602"/>
      <c r="IR750" s="602"/>
      <c r="IS750" s="602"/>
    </row>
    <row r="751" spans="242:253" ht="12.75">
      <c r="IH751" s="602"/>
      <c r="II751" s="602"/>
      <c r="IJ751" s="602"/>
      <c r="IK751" s="602"/>
      <c r="IL751" s="602"/>
      <c r="IM751" s="602"/>
      <c r="IN751" s="602"/>
      <c r="IO751" s="602"/>
      <c r="IP751" s="602"/>
      <c r="IQ751" s="602"/>
      <c r="IR751" s="602"/>
      <c r="IS751" s="602"/>
    </row>
    <row r="752" spans="242:253" ht="12.75">
      <c r="IH752" s="602"/>
      <c r="II752" s="602"/>
      <c r="IJ752" s="602"/>
      <c r="IK752" s="602"/>
      <c r="IL752" s="602"/>
      <c r="IM752" s="602"/>
      <c r="IN752" s="602"/>
      <c r="IO752" s="602"/>
      <c r="IP752" s="602"/>
      <c r="IQ752" s="602"/>
      <c r="IR752" s="602"/>
      <c r="IS752" s="602"/>
    </row>
    <row r="753" spans="242:253" ht="12.75">
      <c r="IH753" s="602"/>
      <c r="II753" s="602"/>
      <c r="IJ753" s="602"/>
      <c r="IK753" s="602"/>
      <c r="IL753" s="602"/>
      <c r="IM753" s="602"/>
      <c r="IN753" s="602"/>
      <c r="IO753" s="602"/>
      <c r="IP753" s="602"/>
      <c r="IQ753" s="602"/>
      <c r="IR753" s="602"/>
      <c r="IS753" s="602"/>
    </row>
    <row r="754" spans="242:253" ht="12.75">
      <c r="IH754" s="602"/>
      <c r="II754" s="602"/>
      <c r="IJ754" s="602"/>
      <c r="IK754" s="602"/>
      <c r="IL754" s="602"/>
      <c r="IM754" s="602"/>
      <c r="IN754" s="602"/>
      <c r="IO754" s="602"/>
      <c r="IP754" s="602"/>
      <c r="IQ754" s="602"/>
      <c r="IR754" s="602"/>
      <c r="IS754" s="602"/>
    </row>
    <row r="755" spans="242:253" ht="12.75">
      <c r="IH755" s="602"/>
      <c r="II755" s="602"/>
      <c r="IJ755" s="602"/>
      <c r="IK755" s="602"/>
      <c r="IL755" s="602"/>
      <c r="IM755" s="602"/>
      <c r="IN755" s="602"/>
      <c r="IO755" s="602"/>
      <c r="IP755" s="602"/>
      <c r="IQ755" s="602"/>
      <c r="IR755" s="602"/>
      <c r="IS755" s="602"/>
    </row>
    <row r="756" spans="242:253" ht="12.75">
      <c r="IH756" s="602"/>
      <c r="II756" s="602"/>
      <c r="IJ756" s="602"/>
      <c r="IK756" s="602"/>
      <c r="IL756" s="602"/>
      <c r="IM756" s="602"/>
      <c r="IN756" s="602"/>
      <c r="IO756" s="602"/>
      <c r="IP756" s="602"/>
      <c r="IQ756" s="602"/>
      <c r="IR756" s="602"/>
      <c r="IS756" s="602"/>
    </row>
    <row r="757" spans="242:253" ht="12.75">
      <c r="IH757" s="602"/>
      <c r="II757" s="602"/>
      <c r="IJ757" s="602"/>
      <c r="IK757" s="602"/>
      <c r="IL757" s="602"/>
      <c r="IM757" s="602"/>
      <c r="IN757" s="602"/>
      <c r="IO757" s="602"/>
      <c r="IP757" s="602"/>
      <c r="IQ757" s="602"/>
      <c r="IR757" s="602"/>
      <c r="IS757" s="602"/>
    </row>
    <row r="758" spans="242:253" ht="12.75">
      <c r="IH758" s="602"/>
      <c r="II758" s="602"/>
      <c r="IJ758" s="602"/>
      <c r="IK758" s="602"/>
      <c r="IL758" s="602"/>
      <c r="IM758" s="602"/>
      <c r="IN758" s="602"/>
      <c r="IO758" s="602"/>
      <c r="IP758" s="602"/>
      <c r="IQ758" s="602"/>
      <c r="IR758" s="602"/>
      <c r="IS758" s="602"/>
    </row>
    <row r="759" spans="242:253" ht="12.75">
      <c r="IH759" s="602"/>
      <c r="II759" s="602"/>
      <c r="IJ759" s="602"/>
      <c r="IK759" s="602"/>
      <c r="IL759" s="602"/>
      <c r="IM759" s="602"/>
      <c r="IN759" s="602"/>
      <c r="IO759" s="602"/>
      <c r="IP759" s="602"/>
      <c r="IQ759" s="602"/>
      <c r="IR759" s="602"/>
      <c r="IS759" s="602"/>
    </row>
    <row r="760" spans="242:253" ht="12.75">
      <c r="IH760" s="602"/>
      <c r="II760" s="602"/>
      <c r="IJ760" s="602"/>
      <c r="IK760" s="602"/>
      <c r="IL760" s="602"/>
      <c r="IM760" s="602"/>
      <c r="IN760" s="602"/>
      <c r="IO760" s="602"/>
      <c r="IP760" s="602"/>
      <c r="IQ760" s="602"/>
      <c r="IR760" s="602"/>
      <c r="IS760" s="602"/>
    </row>
    <row r="761" spans="242:253" ht="12.75">
      <c r="IH761" s="602"/>
      <c r="II761" s="602"/>
      <c r="IJ761" s="602"/>
      <c r="IK761" s="602"/>
      <c r="IL761" s="602"/>
      <c r="IM761" s="602"/>
      <c r="IN761" s="602"/>
      <c r="IO761" s="602"/>
      <c r="IP761" s="602"/>
      <c r="IQ761" s="602"/>
      <c r="IR761" s="602"/>
      <c r="IS761" s="602"/>
    </row>
    <row r="762" spans="242:253" ht="12.75">
      <c r="IH762" s="602"/>
      <c r="II762" s="602"/>
      <c r="IJ762" s="602"/>
      <c r="IK762" s="602"/>
      <c r="IL762" s="602"/>
      <c r="IM762" s="602"/>
      <c r="IN762" s="602"/>
      <c r="IO762" s="602"/>
      <c r="IP762" s="602"/>
      <c r="IQ762" s="602"/>
      <c r="IR762" s="602"/>
      <c r="IS762" s="602"/>
    </row>
    <row r="763" spans="242:253" ht="12.75">
      <c r="IH763" s="602"/>
      <c r="II763" s="602"/>
      <c r="IJ763" s="602"/>
      <c r="IK763" s="602"/>
      <c r="IL763" s="602"/>
      <c r="IM763" s="602"/>
      <c r="IN763" s="602"/>
      <c r="IO763" s="602"/>
      <c r="IP763" s="602"/>
      <c r="IQ763" s="602"/>
      <c r="IR763" s="602"/>
      <c r="IS763" s="602"/>
    </row>
    <row r="764" spans="242:253" ht="12.75">
      <c r="IH764" s="602"/>
      <c r="II764" s="602"/>
      <c r="IJ764" s="602"/>
      <c r="IK764" s="602"/>
      <c r="IL764" s="602"/>
      <c r="IM764" s="602"/>
      <c r="IN764" s="602"/>
      <c r="IO764" s="602"/>
      <c r="IP764" s="602"/>
      <c r="IQ764" s="602"/>
      <c r="IR764" s="602"/>
      <c r="IS764" s="602"/>
    </row>
    <row r="765" spans="242:253" ht="12.75">
      <c r="IH765" s="602"/>
      <c r="II765" s="602"/>
      <c r="IJ765" s="602"/>
      <c r="IK765" s="602"/>
      <c r="IL765" s="602"/>
      <c r="IM765" s="602"/>
      <c r="IN765" s="602"/>
      <c r="IO765" s="602"/>
      <c r="IP765" s="602"/>
      <c r="IQ765" s="602"/>
      <c r="IR765" s="602"/>
      <c r="IS765" s="602"/>
    </row>
    <row r="766" spans="242:253" ht="12.75">
      <c r="IH766" s="602"/>
      <c r="II766" s="602"/>
      <c r="IJ766" s="602"/>
      <c r="IK766" s="602"/>
      <c r="IL766" s="602"/>
      <c r="IM766" s="602"/>
      <c r="IN766" s="602"/>
      <c r="IO766" s="602"/>
      <c r="IP766" s="602"/>
      <c r="IQ766" s="602"/>
      <c r="IR766" s="602"/>
      <c r="IS766" s="602"/>
    </row>
    <row r="767" spans="242:253" ht="12.75">
      <c r="IH767" s="602"/>
      <c r="II767" s="602"/>
      <c r="IJ767" s="602"/>
      <c r="IK767" s="602"/>
      <c r="IL767" s="602"/>
      <c r="IM767" s="602"/>
      <c r="IN767" s="602"/>
      <c r="IO767" s="602"/>
      <c r="IP767" s="602"/>
      <c r="IQ767" s="602"/>
      <c r="IR767" s="602"/>
      <c r="IS767" s="602"/>
    </row>
    <row r="768" spans="242:253" ht="12.75">
      <c r="IH768" s="602"/>
      <c r="II768" s="602"/>
      <c r="IJ768" s="602"/>
      <c r="IK768" s="602"/>
      <c r="IL768" s="602"/>
      <c r="IM768" s="602"/>
      <c r="IN768" s="602"/>
      <c r="IO768" s="602"/>
      <c r="IP768" s="602"/>
      <c r="IQ768" s="602"/>
      <c r="IR768" s="602"/>
      <c r="IS768" s="602"/>
    </row>
    <row r="769" spans="242:253" ht="12.75">
      <c r="IH769" s="602"/>
      <c r="II769" s="602"/>
      <c r="IJ769" s="602"/>
      <c r="IK769" s="602"/>
      <c r="IL769" s="602"/>
      <c r="IM769" s="602"/>
      <c r="IN769" s="602"/>
      <c r="IO769" s="602"/>
      <c r="IP769" s="602"/>
      <c r="IQ769" s="602"/>
      <c r="IR769" s="602"/>
      <c r="IS769" s="602"/>
    </row>
    <row r="770" spans="242:253" ht="12.75">
      <c r="IH770" s="602"/>
      <c r="II770" s="602"/>
      <c r="IJ770" s="602"/>
      <c r="IK770" s="602"/>
      <c r="IL770" s="602"/>
      <c r="IM770" s="602"/>
      <c r="IN770" s="602"/>
      <c r="IO770" s="602"/>
      <c r="IP770" s="602"/>
      <c r="IQ770" s="602"/>
      <c r="IR770" s="602"/>
      <c r="IS770" s="602"/>
    </row>
    <row r="771" spans="242:253" ht="12.75">
      <c r="IH771" s="602"/>
      <c r="II771" s="602"/>
      <c r="IJ771" s="602"/>
      <c r="IK771" s="602"/>
      <c r="IL771" s="602"/>
      <c r="IM771" s="602"/>
      <c r="IN771" s="602"/>
      <c r="IO771" s="602"/>
      <c r="IP771" s="602"/>
      <c r="IQ771" s="602"/>
      <c r="IR771" s="602"/>
      <c r="IS771" s="602"/>
    </row>
    <row r="772" spans="242:253" ht="12.75">
      <c r="IH772" s="602"/>
      <c r="II772" s="602"/>
      <c r="IJ772" s="602"/>
      <c r="IK772" s="602"/>
      <c r="IL772" s="602"/>
      <c r="IM772" s="602"/>
      <c r="IN772" s="602"/>
      <c r="IO772" s="602"/>
      <c r="IP772" s="602"/>
      <c r="IQ772" s="602"/>
      <c r="IR772" s="602"/>
      <c r="IS772" s="602"/>
    </row>
    <row r="773" spans="242:253" ht="12.75">
      <c r="IH773" s="602"/>
      <c r="II773" s="602"/>
      <c r="IJ773" s="602"/>
      <c r="IK773" s="602"/>
      <c r="IL773" s="602"/>
      <c r="IM773" s="602"/>
      <c r="IN773" s="602"/>
      <c r="IO773" s="602"/>
      <c r="IP773" s="602"/>
      <c r="IQ773" s="602"/>
      <c r="IR773" s="602"/>
      <c r="IS773" s="602"/>
    </row>
    <row r="774" spans="242:253" ht="12.75">
      <c r="IH774" s="602"/>
      <c r="II774" s="602"/>
      <c r="IJ774" s="602"/>
      <c r="IK774" s="602"/>
      <c r="IL774" s="602"/>
      <c r="IM774" s="602"/>
      <c r="IN774" s="602"/>
      <c r="IO774" s="602"/>
      <c r="IP774" s="602"/>
      <c r="IQ774" s="602"/>
      <c r="IR774" s="602"/>
      <c r="IS774" s="602"/>
    </row>
    <row r="775" spans="242:253" ht="12.75">
      <c r="IH775" s="602"/>
      <c r="II775" s="602"/>
      <c r="IJ775" s="602"/>
      <c r="IK775" s="602"/>
      <c r="IL775" s="602"/>
      <c r="IM775" s="602"/>
      <c r="IN775" s="602"/>
      <c r="IO775" s="602"/>
      <c r="IP775" s="602"/>
      <c r="IQ775" s="602"/>
      <c r="IR775" s="602"/>
      <c r="IS775" s="602"/>
    </row>
    <row r="776" spans="242:253" ht="12.75">
      <c r="IH776" s="602"/>
      <c r="II776" s="602"/>
      <c r="IJ776" s="602"/>
      <c r="IK776" s="602"/>
      <c r="IL776" s="602"/>
      <c r="IM776" s="602"/>
      <c r="IN776" s="602"/>
      <c r="IO776" s="602"/>
      <c r="IP776" s="602"/>
      <c r="IQ776" s="602"/>
      <c r="IR776" s="602"/>
      <c r="IS776" s="602"/>
    </row>
    <row r="777" spans="242:253" ht="12.75">
      <c r="IH777" s="602"/>
      <c r="II777" s="602"/>
      <c r="IJ777" s="602"/>
      <c r="IK777" s="602"/>
      <c r="IL777" s="602"/>
      <c r="IM777" s="602"/>
      <c r="IN777" s="602"/>
      <c r="IO777" s="602"/>
      <c r="IP777" s="602"/>
      <c r="IQ777" s="602"/>
      <c r="IR777" s="602"/>
      <c r="IS777" s="602"/>
    </row>
    <row r="778" spans="242:253" ht="12.75">
      <c r="IH778" s="602"/>
      <c r="II778" s="602"/>
      <c r="IJ778" s="602"/>
      <c r="IK778" s="602"/>
      <c r="IL778" s="602"/>
      <c r="IM778" s="602"/>
      <c r="IN778" s="602"/>
      <c r="IO778" s="602"/>
      <c r="IP778" s="602"/>
      <c r="IQ778" s="602"/>
      <c r="IR778" s="602"/>
      <c r="IS778" s="602"/>
    </row>
    <row r="779" spans="242:253" ht="12.75">
      <c r="IH779" s="602"/>
      <c r="II779" s="602"/>
      <c r="IJ779" s="602"/>
      <c r="IK779" s="602"/>
      <c r="IL779" s="602"/>
      <c r="IM779" s="602"/>
      <c r="IN779" s="602"/>
      <c r="IO779" s="602"/>
      <c r="IP779" s="602"/>
      <c r="IQ779" s="602"/>
      <c r="IR779" s="602"/>
      <c r="IS779" s="602"/>
    </row>
    <row r="780" spans="242:253" ht="12.75">
      <c r="IH780" s="602"/>
      <c r="II780" s="602"/>
      <c r="IJ780" s="602"/>
      <c r="IK780" s="602"/>
      <c r="IL780" s="602"/>
      <c r="IM780" s="602"/>
      <c r="IN780" s="602"/>
      <c r="IO780" s="602"/>
      <c r="IP780" s="602"/>
      <c r="IQ780" s="602"/>
      <c r="IR780" s="602"/>
      <c r="IS780" s="602"/>
    </row>
    <row r="781" spans="242:253" ht="12.75">
      <c r="IH781" s="602"/>
      <c r="II781" s="602"/>
      <c r="IJ781" s="602"/>
      <c r="IK781" s="602"/>
      <c r="IL781" s="602"/>
      <c r="IM781" s="602"/>
      <c r="IN781" s="602"/>
      <c r="IO781" s="602"/>
      <c r="IP781" s="602"/>
      <c r="IQ781" s="602"/>
      <c r="IR781" s="602"/>
      <c r="IS781" s="602"/>
    </row>
    <row r="782" spans="242:253" ht="12.75">
      <c r="IH782" s="602"/>
      <c r="II782" s="602"/>
      <c r="IJ782" s="602"/>
      <c r="IK782" s="602"/>
      <c r="IL782" s="602"/>
      <c r="IM782" s="602"/>
      <c r="IN782" s="602"/>
      <c r="IO782" s="602"/>
      <c r="IP782" s="602"/>
      <c r="IQ782" s="602"/>
      <c r="IR782" s="602"/>
      <c r="IS782" s="602"/>
    </row>
    <row r="783" spans="242:253" ht="12.75">
      <c r="IH783" s="602"/>
      <c r="II783" s="602"/>
      <c r="IJ783" s="602"/>
      <c r="IK783" s="602"/>
      <c r="IL783" s="602"/>
      <c r="IM783" s="602"/>
      <c r="IN783" s="602"/>
      <c r="IO783" s="602"/>
      <c r="IP783" s="602"/>
      <c r="IQ783" s="602"/>
      <c r="IR783" s="602"/>
      <c r="IS783" s="602"/>
    </row>
    <row r="784" spans="242:253" ht="12.75">
      <c r="IH784" s="602"/>
      <c r="II784" s="602"/>
      <c r="IJ784" s="602"/>
      <c r="IK784" s="602"/>
      <c r="IL784" s="602"/>
      <c r="IM784" s="602"/>
      <c r="IN784" s="602"/>
      <c r="IO784" s="602"/>
      <c r="IP784" s="602"/>
      <c r="IQ784" s="602"/>
      <c r="IR784" s="602"/>
      <c r="IS784" s="602"/>
    </row>
    <row r="785" spans="242:253" ht="12.75">
      <c r="IH785" s="602"/>
      <c r="II785" s="602"/>
      <c r="IJ785" s="602"/>
      <c r="IK785" s="602"/>
      <c r="IL785" s="602"/>
      <c r="IM785" s="602"/>
      <c r="IN785" s="602"/>
      <c r="IO785" s="602"/>
      <c r="IP785" s="602"/>
      <c r="IQ785" s="602"/>
      <c r="IR785" s="602"/>
      <c r="IS785" s="602"/>
    </row>
    <row r="786" spans="242:253" ht="12.75">
      <c r="IH786" s="602"/>
      <c r="II786" s="602"/>
      <c r="IJ786" s="602"/>
      <c r="IK786" s="602"/>
      <c r="IL786" s="602"/>
      <c r="IM786" s="602"/>
      <c r="IN786" s="602"/>
      <c r="IO786" s="602"/>
      <c r="IP786" s="602"/>
      <c r="IQ786" s="602"/>
      <c r="IR786" s="602"/>
      <c r="IS786" s="602"/>
    </row>
    <row r="787" spans="242:253" ht="12.75">
      <c r="IH787" s="602"/>
      <c r="II787" s="602"/>
      <c r="IJ787" s="602"/>
      <c r="IK787" s="602"/>
      <c r="IL787" s="602"/>
      <c r="IM787" s="602"/>
      <c r="IN787" s="602"/>
      <c r="IO787" s="602"/>
      <c r="IP787" s="602"/>
      <c r="IQ787" s="602"/>
      <c r="IR787" s="602"/>
      <c r="IS787" s="602"/>
    </row>
    <row r="788" spans="242:253" ht="12.75">
      <c r="IH788" s="602"/>
      <c r="II788" s="602"/>
      <c r="IJ788" s="602"/>
      <c r="IK788" s="602"/>
      <c r="IL788" s="602"/>
      <c r="IM788" s="602"/>
      <c r="IN788" s="602"/>
      <c r="IO788" s="602"/>
      <c r="IP788" s="602"/>
      <c r="IQ788" s="602"/>
      <c r="IR788" s="602"/>
      <c r="IS788" s="602"/>
    </row>
    <row r="789" spans="242:253" ht="12.75">
      <c r="IH789" s="602"/>
      <c r="II789" s="602"/>
      <c r="IJ789" s="602"/>
      <c r="IK789" s="602"/>
      <c r="IL789" s="602"/>
      <c r="IM789" s="602"/>
      <c r="IN789" s="602"/>
      <c r="IO789" s="602"/>
      <c r="IP789" s="602"/>
      <c r="IQ789" s="602"/>
      <c r="IR789" s="602"/>
      <c r="IS789" s="602"/>
    </row>
    <row r="790" spans="242:253" ht="12.75">
      <c r="IH790" s="602"/>
      <c r="II790" s="602"/>
      <c r="IJ790" s="602"/>
      <c r="IK790" s="602"/>
      <c r="IL790" s="602"/>
      <c r="IM790" s="602"/>
      <c r="IN790" s="602"/>
      <c r="IO790" s="602"/>
      <c r="IP790" s="602"/>
      <c r="IQ790" s="602"/>
      <c r="IR790" s="602"/>
      <c r="IS790" s="602"/>
    </row>
    <row r="791" spans="242:253" ht="12.75">
      <c r="IH791" s="602"/>
      <c r="II791" s="602"/>
      <c r="IJ791" s="602"/>
      <c r="IK791" s="602"/>
      <c r="IL791" s="602"/>
      <c r="IM791" s="602"/>
      <c r="IN791" s="602"/>
      <c r="IO791" s="602"/>
      <c r="IP791" s="602"/>
      <c r="IQ791" s="602"/>
      <c r="IR791" s="602"/>
      <c r="IS791" s="602"/>
    </row>
    <row r="792" spans="242:253" ht="12.75">
      <c r="IH792" s="602"/>
      <c r="II792" s="602"/>
      <c r="IJ792" s="602"/>
      <c r="IK792" s="602"/>
      <c r="IL792" s="602"/>
      <c r="IM792" s="602"/>
      <c r="IN792" s="602"/>
      <c r="IO792" s="602"/>
      <c r="IP792" s="602"/>
      <c r="IQ792" s="602"/>
      <c r="IR792" s="602"/>
      <c r="IS792" s="602"/>
    </row>
    <row r="793" spans="242:253" ht="12.75">
      <c r="IH793" s="602"/>
      <c r="II793" s="602"/>
      <c r="IJ793" s="602"/>
      <c r="IK793" s="602"/>
      <c r="IL793" s="602"/>
      <c r="IM793" s="602"/>
      <c r="IN793" s="602"/>
      <c r="IO793" s="602"/>
      <c r="IP793" s="602"/>
      <c r="IQ793" s="602"/>
      <c r="IR793" s="602"/>
      <c r="IS793" s="602"/>
    </row>
    <row r="794" spans="242:253" ht="12.75">
      <c r="IH794" s="602"/>
      <c r="II794" s="602"/>
      <c r="IJ794" s="602"/>
      <c r="IK794" s="602"/>
      <c r="IL794" s="602"/>
      <c r="IM794" s="602"/>
      <c r="IN794" s="602"/>
      <c r="IO794" s="602"/>
      <c r="IP794" s="602"/>
      <c r="IQ794" s="602"/>
      <c r="IR794" s="602"/>
      <c r="IS794" s="602"/>
    </row>
    <row r="795" spans="242:253" ht="12.75">
      <c r="IH795" s="602"/>
      <c r="II795" s="602"/>
      <c r="IJ795" s="602"/>
      <c r="IK795" s="602"/>
      <c r="IL795" s="602"/>
      <c r="IM795" s="602"/>
      <c r="IN795" s="602"/>
      <c r="IO795" s="602"/>
      <c r="IP795" s="602"/>
      <c r="IQ795" s="602"/>
      <c r="IR795" s="602"/>
      <c r="IS795" s="602"/>
    </row>
    <row r="796" spans="242:253" ht="12.75">
      <c r="IH796" s="602"/>
      <c r="II796" s="602"/>
      <c r="IJ796" s="602"/>
      <c r="IK796" s="602"/>
      <c r="IL796" s="602"/>
      <c r="IM796" s="602"/>
      <c r="IN796" s="602"/>
      <c r="IO796" s="602"/>
      <c r="IP796" s="602"/>
      <c r="IQ796" s="602"/>
      <c r="IR796" s="602"/>
      <c r="IS796" s="602"/>
    </row>
    <row r="797" spans="242:253" ht="12.75">
      <c r="IH797" s="602"/>
      <c r="II797" s="602"/>
      <c r="IJ797" s="602"/>
      <c r="IK797" s="602"/>
      <c r="IL797" s="602"/>
      <c r="IM797" s="602"/>
      <c r="IN797" s="602"/>
      <c r="IO797" s="602"/>
      <c r="IP797" s="602"/>
      <c r="IQ797" s="602"/>
      <c r="IR797" s="602"/>
      <c r="IS797" s="602"/>
    </row>
    <row r="798" spans="242:253" ht="12.75">
      <c r="IH798" s="602"/>
      <c r="II798" s="602"/>
      <c r="IJ798" s="602"/>
      <c r="IK798" s="602"/>
      <c r="IL798" s="602"/>
      <c r="IM798" s="602"/>
      <c r="IN798" s="602"/>
      <c r="IO798" s="602"/>
      <c r="IP798" s="602"/>
      <c r="IQ798" s="602"/>
      <c r="IR798" s="602"/>
      <c r="IS798" s="602"/>
    </row>
    <row r="799" spans="242:253" ht="12.75">
      <c r="IH799" s="602"/>
      <c r="II799" s="602"/>
      <c r="IJ799" s="602"/>
      <c r="IK799" s="602"/>
      <c r="IL799" s="602"/>
      <c r="IM799" s="602"/>
      <c r="IN799" s="602"/>
      <c r="IO799" s="602"/>
      <c r="IP799" s="602"/>
      <c r="IQ799" s="602"/>
      <c r="IR799" s="602"/>
      <c r="IS799" s="602"/>
    </row>
    <row r="800" spans="242:253" ht="12.75">
      <c r="IH800" s="602"/>
      <c r="II800" s="602"/>
      <c r="IJ800" s="602"/>
      <c r="IK800" s="602"/>
      <c r="IL800" s="602"/>
      <c r="IM800" s="602"/>
      <c r="IN800" s="602"/>
      <c r="IO800" s="602"/>
      <c r="IP800" s="602"/>
      <c r="IQ800" s="602"/>
      <c r="IR800" s="602"/>
      <c r="IS800" s="602"/>
    </row>
    <row r="801" spans="242:253" ht="12.75">
      <c r="IH801" s="602"/>
      <c r="II801" s="602"/>
      <c r="IJ801" s="602"/>
      <c r="IK801" s="602"/>
      <c r="IL801" s="602"/>
      <c r="IM801" s="602"/>
      <c r="IN801" s="602"/>
      <c r="IO801" s="602"/>
      <c r="IP801" s="602"/>
      <c r="IQ801" s="602"/>
      <c r="IR801" s="602"/>
      <c r="IS801" s="602"/>
    </row>
    <row r="802" spans="242:253" ht="12.75">
      <c r="IH802" s="602"/>
      <c r="II802" s="602"/>
      <c r="IJ802" s="602"/>
      <c r="IK802" s="602"/>
      <c r="IL802" s="602"/>
      <c r="IM802" s="602"/>
      <c r="IN802" s="602"/>
      <c r="IO802" s="602"/>
      <c r="IP802" s="602"/>
      <c r="IQ802" s="602"/>
      <c r="IR802" s="602"/>
      <c r="IS802" s="602"/>
    </row>
    <row r="803" spans="242:253" ht="12.75">
      <c r="IH803" s="602"/>
      <c r="II803" s="602"/>
      <c r="IJ803" s="602"/>
      <c r="IK803" s="602"/>
      <c r="IL803" s="602"/>
      <c r="IM803" s="602"/>
      <c r="IN803" s="602"/>
      <c r="IO803" s="602"/>
      <c r="IP803" s="602"/>
      <c r="IQ803" s="602"/>
      <c r="IR803" s="602"/>
      <c r="IS803" s="602"/>
    </row>
    <row r="804" spans="242:253" ht="12.75">
      <c r="IH804" s="602"/>
      <c r="II804" s="602"/>
      <c r="IJ804" s="602"/>
      <c r="IK804" s="602"/>
      <c r="IL804" s="602"/>
      <c r="IM804" s="602"/>
      <c r="IN804" s="602"/>
      <c r="IO804" s="602"/>
      <c r="IP804" s="602"/>
      <c r="IQ804" s="602"/>
      <c r="IR804" s="602"/>
      <c r="IS804" s="602"/>
    </row>
    <row r="805" spans="242:253" ht="12.75">
      <c r="IH805" s="602"/>
      <c r="II805" s="602"/>
      <c r="IJ805" s="602"/>
      <c r="IK805" s="602"/>
      <c r="IL805" s="602"/>
      <c r="IM805" s="602"/>
      <c r="IN805" s="602"/>
      <c r="IO805" s="602"/>
      <c r="IP805" s="602"/>
      <c r="IQ805" s="602"/>
      <c r="IR805" s="602"/>
      <c r="IS805" s="602"/>
    </row>
    <row r="806" spans="242:253" ht="12.75">
      <c r="IH806" s="602"/>
      <c r="II806" s="602"/>
      <c r="IJ806" s="602"/>
      <c r="IK806" s="602"/>
      <c r="IL806" s="602"/>
      <c r="IM806" s="602"/>
      <c r="IN806" s="602"/>
      <c r="IO806" s="602"/>
      <c r="IP806" s="602"/>
      <c r="IQ806" s="602"/>
      <c r="IR806" s="602"/>
      <c r="IS806" s="602"/>
    </row>
    <row r="807" spans="242:253" ht="12.75">
      <c r="IH807" s="602"/>
      <c r="II807" s="602"/>
      <c r="IJ807" s="602"/>
      <c r="IK807" s="602"/>
      <c r="IL807" s="602"/>
      <c r="IM807" s="602"/>
      <c r="IN807" s="602"/>
      <c r="IO807" s="602"/>
      <c r="IP807" s="602"/>
      <c r="IQ807" s="602"/>
      <c r="IR807" s="602"/>
      <c r="IS807" s="602"/>
    </row>
    <row r="808" spans="242:253" ht="12.75">
      <c r="IH808" s="602"/>
      <c r="II808" s="602"/>
      <c r="IJ808" s="602"/>
      <c r="IK808" s="602"/>
      <c r="IL808" s="602"/>
      <c r="IM808" s="602"/>
      <c r="IN808" s="602"/>
      <c r="IO808" s="602"/>
      <c r="IP808" s="602"/>
      <c r="IQ808" s="602"/>
      <c r="IR808" s="602"/>
      <c r="IS808" s="602"/>
    </row>
    <row r="809" spans="242:253" ht="12.75">
      <c r="IH809" s="602"/>
      <c r="II809" s="602"/>
      <c r="IJ809" s="602"/>
      <c r="IK809" s="602"/>
      <c r="IL809" s="602"/>
      <c r="IM809" s="602"/>
      <c r="IN809" s="602"/>
      <c r="IO809" s="602"/>
      <c r="IP809" s="602"/>
      <c r="IQ809" s="602"/>
      <c r="IR809" s="602"/>
      <c r="IS809" s="602"/>
    </row>
    <row r="810" spans="242:253" ht="12.75">
      <c r="IH810" s="602"/>
      <c r="II810" s="602"/>
      <c r="IJ810" s="602"/>
      <c r="IK810" s="602"/>
      <c r="IL810" s="602"/>
      <c r="IM810" s="602"/>
      <c r="IN810" s="602"/>
      <c r="IO810" s="602"/>
      <c r="IP810" s="602"/>
      <c r="IQ810" s="602"/>
      <c r="IR810" s="602"/>
      <c r="IS810" s="602"/>
    </row>
    <row r="811" spans="242:253" ht="12.75">
      <c r="IH811" s="602"/>
      <c r="II811" s="602"/>
      <c r="IJ811" s="602"/>
      <c r="IK811" s="602"/>
      <c r="IL811" s="602"/>
      <c r="IM811" s="602"/>
      <c r="IN811" s="602"/>
      <c r="IO811" s="602"/>
      <c r="IP811" s="602"/>
      <c r="IQ811" s="602"/>
      <c r="IR811" s="602"/>
      <c r="IS811" s="602"/>
    </row>
    <row r="812" spans="242:253" ht="12.75">
      <c r="IH812" s="602"/>
      <c r="II812" s="602"/>
      <c r="IJ812" s="602"/>
      <c r="IK812" s="602"/>
      <c r="IL812" s="602"/>
      <c r="IM812" s="602"/>
      <c r="IN812" s="602"/>
      <c r="IO812" s="602"/>
      <c r="IP812" s="602"/>
      <c r="IQ812" s="602"/>
      <c r="IR812" s="602"/>
      <c r="IS812" s="602"/>
    </row>
    <row r="813" spans="242:253" ht="12.75">
      <c r="IH813" s="602"/>
      <c r="II813" s="602"/>
      <c r="IJ813" s="602"/>
      <c r="IK813" s="602"/>
      <c r="IL813" s="602"/>
      <c r="IM813" s="602"/>
      <c r="IN813" s="602"/>
      <c r="IO813" s="602"/>
      <c r="IP813" s="602"/>
      <c r="IQ813" s="602"/>
      <c r="IR813" s="602"/>
      <c r="IS813" s="602"/>
    </row>
    <row r="814" spans="242:253" ht="12.75">
      <c r="IH814" s="602"/>
      <c r="II814" s="602"/>
      <c r="IJ814" s="602"/>
      <c r="IK814" s="602"/>
      <c r="IL814" s="602"/>
      <c r="IM814" s="602"/>
      <c r="IN814" s="602"/>
      <c r="IO814" s="602"/>
      <c r="IP814" s="602"/>
      <c r="IQ814" s="602"/>
      <c r="IR814" s="602"/>
      <c r="IS814" s="602"/>
    </row>
    <row r="815" spans="242:253" ht="12.75">
      <c r="IH815" s="602"/>
      <c r="II815" s="602"/>
      <c r="IJ815" s="602"/>
      <c r="IK815" s="602"/>
      <c r="IL815" s="602"/>
      <c r="IM815" s="602"/>
      <c r="IN815" s="602"/>
      <c r="IO815" s="602"/>
      <c r="IP815" s="602"/>
      <c r="IQ815" s="602"/>
      <c r="IR815" s="602"/>
      <c r="IS815" s="602"/>
    </row>
    <row r="816" spans="242:253" ht="12.75">
      <c r="IH816" s="602"/>
      <c r="II816" s="602"/>
      <c r="IJ816" s="602"/>
      <c r="IK816" s="602"/>
      <c r="IL816" s="602"/>
      <c r="IM816" s="602"/>
      <c r="IN816" s="602"/>
      <c r="IO816" s="602"/>
      <c r="IP816" s="602"/>
      <c r="IQ816" s="602"/>
      <c r="IR816" s="602"/>
      <c r="IS816" s="602"/>
    </row>
    <row r="817" spans="242:253" ht="12.75">
      <c r="IH817" s="602"/>
      <c r="II817" s="602"/>
      <c r="IJ817" s="602"/>
      <c r="IK817" s="602"/>
      <c r="IL817" s="602"/>
      <c r="IM817" s="602"/>
      <c r="IN817" s="602"/>
      <c r="IO817" s="602"/>
      <c r="IP817" s="602"/>
      <c r="IQ817" s="602"/>
      <c r="IR817" s="602"/>
      <c r="IS817" s="602"/>
    </row>
    <row r="818" spans="242:253" ht="12.75">
      <c r="IH818" s="602"/>
      <c r="II818" s="602"/>
      <c r="IJ818" s="602"/>
      <c r="IK818" s="602"/>
      <c r="IL818" s="602"/>
      <c r="IM818" s="602"/>
      <c r="IN818" s="602"/>
      <c r="IO818" s="602"/>
      <c r="IP818" s="602"/>
      <c r="IQ818" s="602"/>
      <c r="IR818" s="602"/>
      <c r="IS818" s="602"/>
    </row>
    <row r="819" spans="242:253" ht="12.75">
      <c r="IH819" s="602"/>
      <c r="II819" s="602"/>
      <c r="IJ819" s="602"/>
      <c r="IK819" s="602"/>
      <c r="IL819" s="602"/>
      <c r="IM819" s="602"/>
      <c r="IN819" s="602"/>
      <c r="IO819" s="602"/>
      <c r="IP819" s="602"/>
      <c r="IQ819" s="602"/>
      <c r="IR819" s="602"/>
      <c r="IS819" s="602"/>
    </row>
    <row r="820" spans="242:253" ht="12.75">
      <c r="IH820" s="602"/>
      <c r="II820" s="602"/>
      <c r="IJ820" s="602"/>
      <c r="IK820" s="602"/>
      <c r="IL820" s="602"/>
      <c r="IM820" s="602"/>
      <c r="IN820" s="602"/>
      <c r="IO820" s="602"/>
      <c r="IP820" s="602"/>
      <c r="IQ820" s="602"/>
      <c r="IR820" s="602"/>
      <c r="IS820" s="602"/>
    </row>
    <row r="821" spans="242:253" ht="12.75">
      <c r="IH821" s="602"/>
      <c r="II821" s="602"/>
      <c r="IJ821" s="602"/>
      <c r="IK821" s="602"/>
      <c r="IL821" s="602"/>
      <c r="IM821" s="602"/>
      <c r="IN821" s="602"/>
      <c r="IO821" s="602"/>
      <c r="IP821" s="602"/>
      <c r="IQ821" s="602"/>
      <c r="IR821" s="602"/>
      <c r="IS821" s="602"/>
    </row>
    <row r="822" spans="242:253" ht="12.75">
      <c r="IH822" s="602"/>
      <c r="II822" s="602"/>
      <c r="IJ822" s="602"/>
      <c r="IK822" s="602"/>
      <c r="IL822" s="602"/>
      <c r="IM822" s="602"/>
      <c r="IN822" s="602"/>
      <c r="IO822" s="602"/>
      <c r="IP822" s="602"/>
      <c r="IQ822" s="602"/>
      <c r="IR822" s="602"/>
      <c r="IS822" s="602"/>
    </row>
    <row r="823" spans="242:253" ht="12.75">
      <c r="IH823" s="602"/>
      <c r="II823" s="602"/>
      <c r="IJ823" s="602"/>
      <c r="IK823" s="602"/>
      <c r="IL823" s="602"/>
      <c r="IM823" s="602"/>
      <c r="IN823" s="602"/>
      <c r="IO823" s="602"/>
      <c r="IP823" s="602"/>
      <c r="IQ823" s="602"/>
      <c r="IR823" s="602"/>
      <c r="IS823" s="602"/>
    </row>
    <row r="824" spans="242:253" ht="12.75">
      <c r="IH824" s="602"/>
      <c r="II824" s="602"/>
      <c r="IJ824" s="602"/>
      <c r="IK824" s="602"/>
      <c r="IL824" s="602"/>
      <c r="IM824" s="602"/>
      <c r="IN824" s="602"/>
      <c r="IO824" s="602"/>
      <c r="IP824" s="602"/>
      <c r="IQ824" s="602"/>
      <c r="IR824" s="602"/>
      <c r="IS824" s="602"/>
    </row>
    <row r="825" spans="242:253" ht="12.75">
      <c r="IH825" s="602"/>
      <c r="II825" s="602"/>
      <c r="IJ825" s="602"/>
      <c r="IK825" s="602"/>
      <c r="IL825" s="602"/>
      <c r="IM825" s="602"/>
      <c r="IN825" s="602"/>
      <c r="IO825" s="602"/>
      <c r="IP825" s="602"/>
      <c r="IQ825" s="602"/>
      <c r="IR825" s="602"/>
      <c r="IS825" s="602"/>
    </row>
    <row r="826" spans="242:253" ht="12.75">
      <c r="IH826" s="602"/>
      <c r="II826" s="602"/>
      <c r="IJ826" s="602"/>
      <c r="IK826" s="602"/>
      <c r="IL826" s="602"/>
      <c r="IM826" s="602"/>
      <c r="IN826" s="602"/>
      <c r="IO826" s="602"/>
      <c r="IP826" s="602"/>
      <c r="IQ826" s="602"/>
      <c r="IR826" s="602"/>
      <c r="IS826" s="602"/>
    </row>
    <row r="827" spans="242:253" ht="12.75">
      <c r="IH827" s="602"/>
      <c r="II827" s="602"/>
      <c r="IJ827" s="602"/>
      <c r="IK827" s="602"/>
      <c r="IL827" s="602"/>
      <c r="IM827" s="602"/>
      <c r="IN827" s="602"/>
      <c r="IO827" s="602"/>
      <c r="IP827" s="602"/>
      <c r="IQ827" s="602"/>
      <c r="IR827" s="602"/>
      <c r="IS827" s="602"/>
    </row>
    <row r="828" spans="242:253" ht="12.75">
      <c r="IH828" s="602"/>
      <c r="II828" s="602"/>
      <c r="IJ828" s="602"/>
      <c r="IK828" s="602"/>
      <c r="IL828" s="602"/>
      <c r="IM828" s="602"/>
      <c r="IN828" s="602"/>
      <c r="IO828" s="602"/>
      <c r="IP828" s="602"/>
      <c r="IQ828" s="602"/>
      <c r="IR828" s="602"/>
      <c r="IS828" s="602"/>
    </row>
    <row r="829" spans="242:253" ht="12.75">
      <c r="IH829" s="602"/>
      <c r="II829" s="602"/>
      <c r="IJ829" s="602"/>
      <c r="IK829" s="602"/>
      <c r="IL829" s="602"/>
      <c r="IM829" s="602"/>
      <c r="IN829" s="602"/>
      <c r="IO829" s="602"/>
      <c r="IP829" s="602"/>
      <c r="IQ829" s="602"/>
      <c r="IR829" s="602"/>
      <c r="IS829" s="602"/>
    </row>
    <row r="830" spans="242:253" ht="12.75">
      <c r="IH830" s="602"/>
      <c r="II830" s="602"/>
      <c r="IJ830" s="602"/>
      <c r="IK830" s="602"/>
      <c r="IL830" s="602"/>
      <c r="IM830" s="602"/>
      <c r="IN830" s="602"/>
      <c r="IO830" s="602"/>
      <c r="IP830" s="602"/>
      <c r="IQ830" s="602"/>
      <c r="IR830" s="602"/>
      <c r="IS830" s="602"/>
    </row>
    <row r="831" spans="242:253" ht="12.75">
      <c r="IH831" s="602"/>
      <c r="II831" s="602"/>
      <c r="IJ831" s="602"/>
      <c r="IK831" s="602"/>
      <c r="IL831" s="602"/>
      <c r="IM831" s="602"/>
      <c r="IN831" s="602"/>
      <c r="IO831" s="602"/>
      <c r="IP831" s="602"/>
      <c r="IQ831" s="602"/>
      <c r="IR831" s="602"/>
      <c r="IS831" s="602"/>
    </row>
    <row r="832" spans="242:253" ht="12.75">
      <c r="IH832" s="602"/>
      <c r="II832" s="602"/>
      <c r="IJ832" s="602"/>
      <c r="IK832" s="602"/>
      <c r="IL832" s="602"/>
      <c r="IM832" s="602"/>
      <c r="IN832" s="602"/>
      <c r="IO832" s="602"/>
      <c r="IP832" s="602"/>
      <c r="IQ832" s="602"/>
      <c r="IR832" s="602"/>
      <c r="IS832" s="602"/>
    </row>
    <row r="833" spans="242:253" ht="12.75">
      <c r="IH833" s="602"/>
      <c r="II833" s="602"/>
      <c r="IJ833" s="602"/>
      <c r="IK833" s="602"/>
      <c r="IL833" s="602"/>
      <c r="IM833" s="602"/>
      <c r="IN833" s="602"/>
      <c r="IO833" s="602"/>
      <c r="IP833" s="602"/>
      <c r="IQ833" s="602"/>
      <c r="IR833" s="602"/>
      <c r="IS833" s="602"/>
    </row>
    <row r="834" spans="242:253" ht="12.75">
      <c r="IH834" s="602"/>
      <c r="II834" s="602"/>
      <c r="IJ834" s="602"/>
      <c r="IK834" s="602"/>
      <c r="IL834" s="602"/>
      <c r="IM834" s="602"/>
      <c r="IN834" s="602"/>
      <c r="IO834" s="602"/>
      <c r="IP834" s="602"/>
      <c r="IQ834" s="602"/>
      <c r="IR834" s="602"/>
      <c r="IS834" s="602"/>
    </row>
    <row r="835" spans="242:253" ht="12.75">
      <c r="IH835" s="602"/>
      <c r="II835" s="602"/>
      <c r="IJ835" s="602"/>
      <c r="IK835" s="602"/>
      <c r="IL835" s="602"/>
      <c r="IM835" s="602"/>
      <c r="IN835" s="602"/>
      <c r="IO835" s="602"/>
      <c r="IP835" s="602"/>
      <c r="IQ835" s="602"/>
      <c r="IR835" s="602"/>
      <c r="IS835" s="602"/>
    </row>
    <row r="836" spans="242:253" ht="12.75">
      <c r="IH836" s="602"/>
      <c r="II836" s="602"/>
      <c r="IJ836" s="602"/>
      <c r="IK836" s="602"/>
      <c r="IL836" s="602"/>
      <c r="IM836" s="602"/>
      <c r="IN836" s="602"/>
      <c r="IO836" s="602"/>
      <c r="IP836" s="602"/>
      <c r="IQ836" s="602"/>
      <c r="IR836" s="602"/>
      <c r="IS836" s="602"/>
    </row>
    <row r="837" spans="242:253" ht="12.75">
      <c r="IH837" s="602"/>
      <c r="II837" s="602"/>
      <c r="IJ837" s="602"/>
      <c r="IK837" s="602"/>
      <c r="IL837" s="602"/>
      <c r="IM837" s="602"/>
      <c r="IN837" s="602"/>
      <c r="IO837" s="602"/>
      <c r="IP837" s="602"/>
      <c r="IQ837" s="602"/>
      <c r="IR837" s="602"/>
      <c r="IS837" s="602"/>
    </row>
    <row r="838" spans="242:253" ht="12.75">
      <c r="IH838" s="602"/>
      <c r="II838" s="602"/>
      <c r="IJ838" s="602"/>
      <c r="IK838" s="602"/>
      <c r="IL838" s="602"/>
      <c r="IM838" s="602"/>
      <c r="IN838" s="602"/>
      <c r="IO838" s="602"/>
      <c r="IP838" s="602"/>
      <c r="IQ838" s="602"/>
      <c r="IR838" s="602"/>
      <c r="IS838" s="602"/>
    </row>
    <row r="839" spans="242:253" ht="12.75">
      <c r="IH839" s="602"/>
      <c r="II839" s="602"/>
      <c r="IJ839" s="602"/>
      <c r="IK839" s="602"/>
      <c r="IL839" s="602"/>
      <c r="IM839" s="602"/>
      <c r="IN839" s="602"/>
      <c r="IO839" s="602"/>
      <c r="IP839" s="602"/>
      <c r="IQ839" s="602"/>
      <c r="IR839" s="602"/>
      <c r="IS839" s="602"/>
    </row>
    <row r="840" spans="242:253" ht="12.75">
      <c r="IH840" s="602"/>
      <c r="II840" s="602"/>
      <c r="IJ840" s="602"/>
      <c r="IK840" s="602"/>
      <c r="IL840" s="602"/>
      <c r="IM840" s="602"/>
      <c r="IN840" s="602"/>
      <c r="IO840" s="602"/>
      <c r="IP840" s="602"/>
      <c r="IQ840" s="602"/>
      <c r="IR840" s="602"/>
      <c r="IS840" s="602"/>
    </row>
    <row r="841" spans="242:253" ht="12.75">
      <c r="IH841" s="602"/>
      <c r="II841" s="602"/>
      <c r="IJ841" s="602"/>
      <c r="IK841" s="602"/>
      <c r="IL841" s="602"/>
      <c r="IM841" s="602"/>
      <c r="IN841" s="602"/>
      <c r="IO841" s="602"/>
      <c r="IP841" s="602"/>
      <c r="IQ841" s="602"/>
      <c r="IR841" s="602"/>
      <c r="IS841" s="602"/>
    </row>
    <row r="842" spans="242:253" ht="12.75">
      <c r="IH842" s="602"/>
      <c r="II842" s="602"/>
      <c r="IJ842" s="602"/>
      <c r="IK842" s="602"/>
      <c r="IL842" s="602"/>
      <c r="IM842" s="602"/>
      <c r="IN842" s="602"/>
      <c r="IO842" s="602"/>
      <c r="IP842" s="602"/>
      <c r="IQ842" s="602"/>
      <c r="IR842" s="602"/>
      <c r="IS842" s="602"/>
    </row>
    <row r="843" spans="242:253" ht="12.75">
      <c r="IH843" s="602"/>
      <c r="II843" s="602"/>
      <c r="IJ843" s="602"/>
      <c r="IK843" s="602"/>
      <c r="IL843" s="602"/>
      <c r="IM843" s="602"/>
      <c r="IN843" s="602"/>
      <c r="IO843" s="602"/>
      <c r="IP843" s="602"/>
      <c r="IQ843" s="602"/>
      <c r="IR843" s="602"/>
      <c r="IS843" s="602"/>
    </row>
    <row r="844" spans="242:253" ht="12.75">
      <c r="IH844" s="602"/>
      <c r="II844" s="602"/>
      <c r="IJ844" s="602"/>
      <c r="IK844" s="602"/>
      <c r="IL844" s="602"/>
      <c r="IM844" s="602"/>
      <c r="IN844" s="602"/>
      <c r="IO844" s="602"/>
      <c r="IP844" s="602"/>
      <c r="IQ844" s="602"/>
      <c r="IR844" s="602"/>
      <c r="IS844" s="602"/>
    </row>
    <row r="845" spans="242:253" ht="12.75">
      <c r="IH845" s="602"/>
      <c r="II845" s="602"/>
      <c r="IJ845" s="602"/>
      <c r="IK845" s="602"/>
      <c r="IL845" s="602"/>
      <c r="IM845" s="602"/>
      <c r="IN845" s="602"/>
      <c r="IO845" s="602"/>
      <c r="IP845" s="602"/>
      <c r="IQ845" s="602"/>
      <c r="IR845" s="602"/>
      <c r="IS845" s="602"/>
    </row>
    <row r="846" spans="242:253" ht="12.75">
      <c r="IH846" s="602"/>
      <c r="II846" s="602"/>
      <c r="IJ846" s="602"/>
      <c r="IK846" s="602"/>
      <c r="IL846" s="602"/>
      <c r="IM846" s="602"/>
      <c r="IN846" s="602"/>
      <c r="IO846" s="602"/>
      <c r="IP846" s="602"/>
      <c r="IQ846" s="602"/>
      <c r="IR846" s="602"/>
      <c r="IS846" s="602"/>
    </row>
    <row r="847" spans="242:253" ht="12.75">
      <c r="IH847" s="602"/>
      <c r="II847" s="602"/>
      <c r="IJ847" s="602"/>
      <c r="IK847" s="602"/>
      <c r="IL847" s="602"/>
      <c r="IM847" s="602"/>
      <c r="IN847" s="602"/>
      <c r="IO847" s="602"/>
      <c r="IP847" s="602"/>
      <c r="IQ847" s="602"/>
      <c r="IR847" s="602"/>
      <c r="IS847" s="602"/>
    </row>
    <row r="848" spans="242:253" ht="12.75">
      <c r="IH848" s="602"/>
      <c r="II848" s="602"/>
      <c r="IJ848" s="602"/>
      <c r="IK848" s="602"/>
      <c r="IL848" s="602"/>
      <c r="IM848" s="602"/>
      <c r="IN848" s="602"/>
      <c r="IO848" s="602"/>
      <c r="IP848" s="602"/>
      <c r="IQ848" s="602"/>
      <c r="IR848" s="602"/>
      <c r="IS848" s="602"/>
    </row>
    <row r="849" spans="242:253" ht="12.75">
      <c r="IH849" s="602"/>
      <c r="II849" s="602"/>
      <c r="IJ849" s="602"/>
      <c r="IK849" s="602"/>
      <c r="IL849" s="602"/>
      <c r="IM849" s="602"/>
      <c r="IN849" s="602"/>
      <c r="IO849" s="602"/>
      <c r="IP849" s="602"/>
      <c r="IQ849" s="602"/>
      <c r="IR849" s="602"/>
      <c r="IS849" s="602"/>
    </row>
    <row r="850" spans="242:253" ht="12.75">
      <c r="IH850" s="602"/>
      <c r="II850" s="602"/>
      <c r="IJ850" s="602"/>
      <c r="IK850" s="602"/>
      <c r="IL850" s="602"/>
      <c r="IM850" s="602"/>
      <c r="IN850" s="602"/>
      <c r="IO850" s="602"/>
      <c r="IP850" s="602"/>
      <c r="IQ850" s="602"/>
      <c r="IR850" s="602"/>
      <c r="IS850" s="602"/>
    </row>
    <row r="851" spans="242:253" ht="12.75">
      <c r="IH851" s="602"/>
      <c r="II851" s="602"/>
      <c r="IJ851" s="602"/>
      <c r="IK851" s="602"/>
      <c r="IL851" s="602"/>
      <c r="IM851" s="602"/>
      <c r="IN851" s="602"/>
      <c r="IO851" s="602"/>
      <c r="IP851" s="602"/>
      <c r="IQ851" s="602"/>
      <c r="IR851" s="602"/>
      <c r="IS851" s="602"/>
    </row>
    <row r="852" spans="242:253" ht="12.75">
      <c r="IH852" s="602"/>
      <c r="II852" s="602"/>
      <c r="IJ852" s="602"/>
      <c r="IK852" s="602"/>
      <c r="IL852" s="602"/>
      <c r="IM852" s="602"/>
      <c r="IN852" s="602"/>
      <c r="IO852" s="602"/>
      <c r="IP852" s="602"/>
      <c r="IQ852" s="602"/>
      <c r="IR852" s="602"/>
      <c r="IS852" s="602"/>
    </row>
    <row r="853" spans="242:253" ht="12.75">
      <c r="IH853" s="602"/>
      <c r="II853" s="602"/>
      <c r="IJ853" s="602"/>
      <c r="IK853" s="602"/>
      <c r="IL853" s="602"/>
      <c r="IM853" s="602"/>
      <c r="IN853" s="602"/>
      <c r="IO853" s="602"/>
      <c r="IP853" s="602"/>
      <c r="IQ853" s="602"/>
      <c r="IR853" s="602"/>
      <c r="IS853" s="602"/>
    </row>
    <row r="854" spans="242:253" ht="12.75">
      <c r="IH854" s="602"/>
      <c r="II854" s="602"/>
      <c r="IJ854" s="602"/>
      <c r="IK854" s="602"/>
      <c r="IL854" s="602"/>
      <c r="IM854" s="602"/>
      <c r="IN854" s="602"/>
      <c r="IO854" s="602"/>
      <c r="IP854" s="602"/>
      <c r="IQ854" s="602"/>
      <c r="IR854" s="602"/>
      <c r="IS854" s="602"/>
    </row>
    <row r="855" spans="242:253" ht="12.75">
      <c r="IH855" s="602"/>
      <c r="II855" s="602"/>
      <c r="IJ855" s="602"/>
      <c r="IK855" s="602"/>
      <c r="IL855" s="602"/>
      <c r="IM855" s="602"/>
      <c r="IN855" s="602"/>
      <c r="IO855" s="602"/>
      <c r="IP855" s="602"/>
      <c r="IQ855" s="602"/>
      <c r="IR855" s="602"/>
      <c r="IS855" s="602"/>
    </row>
    <row r="856" spans="242:253" ht="12.75">
      <c r="IH856" s="602"/>
      <c r="II856" s="602"/>
      <c r="IJ856" s="602"/>
      <c r="IK856" s="602"/>
      <c r="IL856" s="602"/>
      <c r="IM856" s="602"/>
      <c r="IN856" s="602"/>
      <c r="IO856" s="602"/>
      <c r="IP856" s="602"/>
      <c r="IQ856" s="602"/>
      <c r="IR856" s="602"/>
      <c r="IS856" s="602"/>
    </row>
    <row r="857" spans="242:253" ht="12.75">
      <c r="IH857" s="602"/>
      <c r="II857" s="602"/>
      <c r="IJ857" s="602"/>
      <c r="IK857" s="602"/>
      <c r="IL857" s="602"/>
      <c r="IM857" s="602"/>
      <c r="IN857" s="602"/>
      <c r="IO857" s="602"/>
      <c r="IP857" s="602"/>
      <c r="IQ857" s="602"/>
      <c r="IR857" s="602"/>
      <c r="IS857" s="602"/>
    </row>
    <row r="858" spans="242:253" ht="12.75">
      <c r="IH858" s="602"/>
      <c r="II858" s="602"/>
      <c r="IJ858" s="602"/>
      <c r="IK858" s="602"/>
      <c r="IL858" s="602"/>
      <c r="IM858" s="602"/>
      <c r="IN858" s="602"/>
      <c r="IO858" s="602"/>
      <c r="IP858" s="602"/>
      <c r="IQ858" s="602"/>
      <c r="IR858" s="602"/>
      <c r="IS858" s="602"/>
    </row>
    <row r="859" spans="242:253" ht="12.75">
      <c r="IH859" s="602"/>
      <c r="II859" s="602"/>
      <c r="IJ859" s="602"/>
      <c r="IK859" s="602"/>
      <c r="IL859" s="602"/>
      <c r="IM859" s="602"/>
      <c r="IN859" s="602"/>
      <c r="IO859" s="602"/>
      <c r="IP859" s="602"/>
      <c r="IQ859" s="602"/>
      <c r="IR859" s="602"/>
      <c r="IS859" s="602"/>
    </row>
    <row r="860" spans="242:253" ht="12.75">
      <c r="IH860" s="602"/>
      <c r="II860" s="602"/>
      <c r="IJ860" s="602"/>
      <c r="IK860" s="602"/>
      <c r="IL860" s="602"/>
      <c r="IM860" s="602"/>
      <c r="IN860" s="602"/>
      <c r="IO860" s="602"/>
      <c r="IP860" s="602"/>
      <c r="IQ860" s="602"/>
      <c r="IR860" s="602"/>
      <c r="IS860" s="602"/>
    </row>
    <row r="861" spans="242:253" ht="12.75">
      <c r="IH861" s="602"/>
      <c r="II861" s="602"/>
      <c r="IJ861" s="602"/>
      <c r="IK861" s="602"/>
      <c r="IL861" s="602"/>
      <c r="IM861" s="602"/>
      <c r="IN861" s="602"/>
      <c r="IO861" s="602"/>
      <c r="IP861" s="602"/>
      <c r="IQ861" s="602"/>
      <c r="IR861" s="602"/>
      <c r="IS861" s="602"/>
    </row>
    <row r="862" spans="242:253" ht="12.75">
      <c r="IH862" s="602"/>
      <c r="II862" s="602"/>
      <c r="IJ862" s="602"/>
      <c r="IK862" s="602"/>
      <c r="IL862" s="602"/>
      <c r="IM862" s="602"/>
      <c r="IN862" s="602"/>
      <c r="IO862" s="602"/>
      <c r="IP862" s="602"/>
      <c r="IQ862" s="602"/>
      <c r="IR862" s="602"/>
      <c r="IS862" s="602"/>
    </row>
    <row r="863" spans="242:253" ht="12.75">
      <c r="IH863" s="602"/>
      <c r="II863" s="602"/>
      <c r="IJ863" s="602"/>
      <c r="IK863" s="602"/>
      <c r="IL863" s="602"/>
      <c r="IM863" s="602"/>
      <c r="IN863" s="602"/>
      <c r="IO863" s="602"/>
      <c r="IP863" s="602"/>
      <c r="IQ863" s="602"/>
      <c r="IR863" s="602"/>
      <c r="IS863" s="602"/>
    </row>
    <row r="864" spans="242:253" ht="12.75">
      <c r="IH864" s="602"/>
      <c r="II864" s="602"/>
      <c r="IJ864" s="602"/>
      <c r="IK864" s="602"/>
      <c r="IL864" s="602"/>
      <c r="IM864" s="602"/>
      <c r="IN864" s="602"/>
      <c r="IO864" s="602"/>
      <c r="IP864" s="602"/>
      <c r="IQ864" s="602"/>
      <c r="IR864" s="602"/>
      <c r="IS864" s="602"/>
    </row>
    <row r="865" spans="242:253" ht="12.75">
      <c r="IH865" s="602"/>
      <c r="II865" s="602"/>
      <c r="IJ865" s="602"/>
      <c r="IK865" s="602"/>
      <c r="IL865" s="602"/>
      <c r="IM865" s="602"/>
      <c r="IN865" s="602"/>
      <c r="IO865" s="602"/>
      <c r="IP865" s="602"/>
      <c r="IQ865" s="602"/>
      <c r="IR865" s="602"/>
      <c r="IS865" s="602"/>
    </row>
    <row r="866" spans="242:253" ht="12.75">
      <c r="IH866" s="602"/>
      <c r="II866" s="602"/>
      <c r="IJ866" s="602"/>
      <c r="IK866" s="602"/>
      <c r="IL866" s="602"/>
      <c r="IM866" s="602"/>
      <c r="IN866" s="602"/>
      <c r="IO866" s="602"/>
      <c r="IP866" s="602"/>
      <c r="IQ866" s="602"/>
      <c r="IR866" s="602"/>
      <c r="IS866" s="602"/>
    </row>
    <row r="867" spans="242:253" ht="12.75">
      <c r="IH867" s="602"/>
      <c r="II867" s="602"/>
      <c r="IJ867" s="602"/>
      <c r="IK867" s="602"/>
      <c r="IL867" s="602"/>
      <c r="IM867" s="602"/>
      <c r="IN867" s="602"/>
      <c r="IO867" s="602"/>
      <c r="IP867" s="602"/>
      <c r="IQ867" s="602"/>
      <c r="IR867" s="602"/>
      <c r="IS867" s="602"/>
    </row>
    <row r="868" spans="242:253" ht="12.75">
      <c r="IH868" s="602"/>
      <c r="II868" s="602"/>
      <c r="IJ868" s="602"/>
      <c r="IK868" s="602"/>
      <c r="IL868" s="602"/>
      <c r="IM868" s="602"/>
      <c r="IN868" s="602"/>
      <c r="IO868" s="602"/>
      <c r="IP868" s="602"/>
      <c r="IQ868" s="602"/>
      <c r="IR868" s="602"/>
      <c r="IS868" s="602"/>
    </row>
    <row r="869" spans="242:253" ht="12.75">
      <c r="IH869" s="602"/>
      <c r="II869" s="602"/>
      <c r="IJ869" s="602"/>
      <c r="IK869" s="602"/>
      <c r="IL869" s="602"/>
      <c r="IM869" s="602"/>
      <c r="IN869" s="602"/>
      <c r="IO869" s="602"/>
      <c r="IP869" s="602"/>
      <c r="IQ869" s="602"/>
      <c r="IR869" s="602"/>
      <c r="IS869" s="602"/>
    </row>
    <row r="870" spans="242:253" ht="12.75">
      <c r="IH870" s="602"/>
      <c r="II870" s="602"/>
      <c r="IJ870" s="602"/>
      <c r="IK870" s="602"/>
      <c r="IL870" s="602"/>
      <c r="IM870" s="602"/>
      <c r="IN870" s="602"/>
      <c r="IO870" s="602"/>
      <c r="IP870" s="602"/>
      <c r="IQ870" s="602"/>
      <c r="IR870" s="602"/>
      <c r="IS870" s="602"/>
    </row>
    <row r="871" spans="242:253" ht="12.75">
      <c r="IH871" s="602"/>
      <c r="II871" s="602"/>
      <c r="IJ871" s="602"/>
      <c r="IK871" s="602"/>
      <c r="IL871" s="602"/>
      <c r="IM871" s="602"/>
      <c r="IN871" s="602"/>
      <c r="IO871" s="602"/>
      <c r="IP871" s="602"/>
      <c r="IQ871" s="602"/>
      <c r="IR871" s="602"/>
      <c r="IS871" s="602"/>
    </row>
    <row r="872" spans="242:253" ht="12.75">
      <c r="IH872" s="602"/>
      <c r="II872" s="602"/>
      <c r="IJ872" s="602"/>
      <c r="IK872" s="602"/>
      <c r="IL872" s="602"/>
      <c r="IM872" s="602"/>
      <c r="IN872" s="602"/>
      <c r="IO872" s="602"/>
      <c r="IP872" s="602"/>
      <c r="IQ872" s="602"/>
      <c r="IR872" s="602"/>
      <c r="IS872" s="602"/>
    </row>
    <row r="873" spans="242:253" ht="12.75">
      <c r="IH873" s="602"/>
      <c r="II873" s="602"/>
      <c r="IJ873" s="602"/>
      <c r="IK873" s="602"/>
      <c r="IL873" s="602"/>
      <c r="IM873" s="602"/>
      <c r="IN873" s="602"/>
      <c r="IO873" s="602"/>
      <c r="IP873" s="602"/>
      <c r="IQ873" s="602"/>
      <c r="IR873" s="602"/>
      <c r="IS873" s="602"/>
    </row>
    <row r="874" spans="242:253" ht="12.75">
      <c r="IH874" s="602"/>
      <c r="II874" s="602"/>
      <c r="IJ874" s="602"/>
      <c r="IK874" s="602"/>
      <c r="IL874" s="602"/>
      <c r="IM874" s="602"/>
      <c r="IN874" s="602"/>
      <c r="IO874" s="602"/>
      <c r="IP874" s="602"/>
      <c r="IQ874" s="602"/>
      <c r="IR874" s="602"/>
      <c r="IS874" s="602"/>
    </row>
    <row r="875" spans="242:253" ht="12.75">
      <c r="IH875" s="602"/>
      <c r="II875" s="602"/>
      <c r="IJ875" s="602"/>
      <c r="IK875" s="602"/>
      <c r="IL875" s="602"/>
      <c r="IM875" s="602"/>
      <c r="IN875" s="602"/>
      <c r="IO875" s="602"/>
      <c r="IP875" s="602"/>
      <c r="IQ875" s="602"/>
      <c r="IR875" s="602"/>
      <c r="IS875" s="602"/>
    </row>
    <row r="876" spans="242:253" ht="12.75">
      <c r="IH876" s="602"/>
      <c r="II876" s="602"/>
      <c r="IJ876" s="602"/>
      <c r="IK876" s="602"/>
      <c r="IL876" s="602"/>
      <c r="IM876" s="602"/>
      <c r="IN876" s="602"/>
      <c r="IO876" s="602"/>
      <c r="IP876" s="602"/>
      <c r="IQ876" s="602"/>
      <c r="IR876" s="602"/>
      <c r="IS876" s="602"/>
    </row>
    <row r="877" spans="242:253" ht="12.75">
      <c r="IH877" s="602"/>
      <c r="II877" s="602"/>
      <c r="IJ877" s="602"/>
      <c r="IK877" s="602"/>
      <c r="IL877" s="602"/>
      <c r="IM877" s="602"/>
      <c r="IN877" s="602"/>
      <c r="IO877" s="602"/>
      <c r="IP877" s="602"/>
      <c r="IQ877" s="602"/>
      <c r="IR877" s="602"/>
      <c r="IS877" s="602"/>
    </row>
    <row r="878" spans="242:253" ht="12.75">
      <c r="IH878" s="602"/>
      <c r="II878" s="602"/>
      <c r="IJ878" s="602"/>
      <c r="IK878" s="602"/>
      <c r="IL878" s="602"/>
      <c r="IM878" s="602"/>
      <c r="IN878" s="602"/>
      <c r="IO878" s="602"/>
      <c r="IP878" s="602"/>
      <c r="IQ878" s="602"/>
      <c r="IR878" s="602"/>
      <c r="IS878" s="602"/>
    </row>
    <row r="879" spans="242:253" ht="12.75">
      <c r="IH879" s="602"/>
      <c r="II879" s="602"/>
      <c r="IJ879" s="602"/>
      <c r="IK879" s="602"/>
      <c r="IL879" s="602"/>
      <c r="IM879" s="602"/>
      <c r="IN879" s="602"/>
      <c r="IO879" s="602"/>
      <c r="IP879" s="602"/>
      <c r="IQ879" s="602"/>
      <c r="IR879" s="602"/>
      <c r="IS879" s="602"/>
    </row>
    <row r="880" spans="242:253" ht="12.75">
      <c r="IH880" s="602"/>
      <c r="II880" s="602"/>
      <c r="IJ880" s="602"/>
      <c r="IK880" s="602"/>
      <c r="IL880" s="602"/>
      <c r="IM880" s="602"/>
      <c r="IN880" s="602"/>
      <c r="IO880" s="602"/>
      <c r="IP880" s="602"/>
      <c r="IQ880" s="602"/>
      <c r="IR880" s="602"/>
      <c r="IS880" s="602"/>
    </row>
    <row r="881" spans="242:253" ht="12.75">
      <c r="IH881" s="602"/>
      <c r="II881" s="602"/>
      <c r="IJ881" s="602"/>
      <c r="IK881" s="602"/>
      <c r="IL881" s="602"/>
      <c r="IM881" s="602"/>
      <c r="IN881" s="602"/>
      <c r="IO881" s="602"/>
      <c r="IP881" s="602"/>
      <c r="IQ881" s="602"/>
      <c r="IR881" s="602"/>
      <c r="IS881" s="602"/>
    </row>
    <row r="882" spans="242:253" ht="12.75">
      <c r="IH882" s="602"/>
      <c r="II882" s="602"/>
      <c r="IJ882" s="602"/>
      <c r="IK882" s="602"/>
      <c r="IL882" s="602"/>
      <c r="IM882" s="602"/>
      <c r="IN882" s="602"/>
      <c r="IO882" s="602"/>
      <c r="IP882" s="602"/>
      <c r="IQ882" s="602"/>
      <c r="IR882" s="602"/>
      <c r="IS882" s="602"/>
    </row>
    <row r="883" spans="242:253" ht="12.75">
      <c r="IH883" s="602"/>
      <c r="II883" s="602"/>
      <c r="IJ883" s="602"/>
      <c r="IK883" s="602"/>
      <c r="IL883" s="602"/>
      <c r="IM883" s="602"/>
      <c r="IN883" s="602"/>
      <c r="IO883" s="602"/>
      <c r="IP883" s="602"/>
      <c r="IQ883" s="602"/>
      <c r="IR883" s="602"/>
      <c r="IS883" s="602"/>
    </row>
    <row r="884" spans="242:253" ht="12.75">
      <c r="IH884" s="602"/>
      <c r="II884" s="602"/>
      <c r="IJ884" s="602"/>
      <c r="IK884" s="602"/>
      <c r="IL884" s="602"/>
      <c r="IM884" s="602"/>
      <c r="IN884" s="602"/>
      <c r="IO884" s="602"/>
      <c r="IP884" s="602"/>
      <c r="IQ884" s="602"/>
      <c r="IR884" s="602"/>
      <c r="IS884" s="602"/>
    </row>
    <row r="885" spans="242:253" ht="12.75">
      <c r="IH885" s="602"/>
      <c r="II885" s="602"/>
      <c r="IJ885" s="602"/>
      <c r="IK885" s="602"/>
      <c r="IL885" s="602"/>
      <c r="IM885" s="602"/>
      <c r="IN885" s="602"/>
      <c r="IO885" s="602"/>
      <c r="IP885" s="602"/>
      <c r="IQ885" s="602"/>
      <c r="IR885" s="602"/>
      <c r="IS885" s="602"/>
    </row>
    <row r="886" spans="242:253" ht="12.75">
      <c r="IH886" s="602"/>
      <c r="II886" s="602"/>
      <c r="IJ886" s="602"/>
      <c r="IK886" s="602"/>
      <c r="IL886" s="602"/>
      <c r="IM886" s="602"/>
      <c r="IN886" s="602"/>
      <c r="IO886" s="602"/>
      <c r="IP886" s="602"/>
      <c r="IQ886" s="602"/>
      <c r="IR886" s="602"/>
      <c r="IS886" s="602"/>
    </row>
    <row r="887" spans="242:253" ht="12.75">
      <c r="IH887" s="602"/>
      <c r="II887" s="602"/>
      <c r="IJ887" s="602"/>
      <c r="IK887" s="602"/>
      <c r="IL887" s="602"/>
      <c r="IM887" s="602"/>
      <c r="IN887" s="602"/>
      <c r="IO887" s="602"/>
      <c r="IP887" s="602"/>
      <c r="IQ887" s="602"/>
      <c r="IR887" s="602"/>
      <c r="IS887" s="602"/>
    </row>
    <row r="888" spans="242:253" ht="12.75">
      <c r="IH888" s="602"/>
      <c r="II888" s="602"/>
      <c r="IJ888" s="602"/>
      <c r="IK888" s="602"/>
      <c r="IL888" s="602"/>
      <c r="IM888" s="602"/>
      <c r="IN888" s="602"/>
      <c r="IO888" s="602"/>
      <c r="IP888" s="602"/>
      <c r="IQ888" s="602"/>
      <c r="IR888" s="602"/>
      <c r="IS888" s="602"/>
    </row>
    <row r="889" spans="242:253" ht="12.75">
      <c r="IH889" s="602"/>
      <c r="II889" s="602"/>
      <c r="IJ889" s="602"/>
      <c r="IK889" s="602"/>
      <c r="IL889" s="602"/>
      <c r="IM889" s="602"/>
      <c r="IN889" s="602"/>
      <c r="IO889" s="602"/>
      <c r="IP889" s="602"/>
      <c r="IQ889" s="602"/>
      <c r="IR889" s="602"/>
      <c r="IS889" s="602"/>
    </row>
    <row r="890" spans="242:253" ht="12.75">
      <c r="IH890" s="602"/>
      <c r="II890" s="602"/>
      <c r="IJ890" s="602"/>
      <c r="IK890" s="602"/>
      <c r="IL890" s="602"/>
      <c r="IM890" s="602"/>
      <c r="IN890" s="602"/>
      <c r="IO890" s="602"/>
      <c r="IP890" s="602"/>
      <c r="IQ890" s="602"/>
      <c r="IR890" s="602"/>
      <c r="IS890" s="602"/>
    </row>
    <row r="891" spans="242:253" ht="12.75">
      <c r="IH891" s="602"/>
      <c r="II891" s="602"/>
      <c r="IJ891" s="602"/>
      <c r="IK891" s="602"/>
      <c r="IL891" s="602"/>
      <c r="IM891" s="602"/>
      <c r="IN891" s="602"/>
      <c r="IO891" s="602"/>
      <c r="IP891" s="602"/>
      <c r="IQ891" s="602"/>
      <c r="IR891" s="602"/>
      <c r="IS891" s="602"/>
    </row>
    <row r="892" spans="242:253" ht="12.75">
      <c r="IH892" s="602"/>
      <c r="II892" s="602"/>
      <c r="IJ892" s="602"/>
      <c r="IK892" s="602"/>
      <c r="IL892" s="602"/>
      <c r="IM892" s="602"/>
      <c r="IN892" s="602"/>
      <c r="IO892" s="602"/>
      <c r="IP892" s="602"/>
      <c r="IQ892" s="602"/>
      <c r="IR892" s="602"/>
      <c r="IS892" s="602"/>
    </row>
    <row r="893" spans="242:253" ht="12.75">
      <c r="IH893" s="602"/>
      <c r="II893" s="602"/>
      <c r="IJ893" s="602"/>
      <c r="IK893" s="602"/>
      <c r="IL893" s="602"/>
      <c r="IM893" s="602"/>
      <c r="IN893" s="602"/>
      <c r="IO893" s="602"/>
      <c r="IP893" s="602"/>
      <c r="IQ893" s="602"/>
      <c r="IR893" s="602"/>
      <c r="IS893" s="602"/>
    </row>
    <row r="894" spans="242:253" ht="12.75">
      <c r="IH894" s="602"/>
      <c r="II894" s="602"/>
      <c r="IJ894" s="602"/>
      <c r="IK894" s="602"/>
      <c r="IL894" s="602"/>
      <c r="IM894" s="602"/>
      <c r="IN894" s="602"/>
      <c r="IO894" s="602"/>
      <c r="IP894" s="602"/>
      <c r="IQ894" s="602"/>
      <c r="IR894" s="602"/>
      <c r="IS894" s="602"/>
    </row>
    <row r="895" spans="242:253" ht="12.75">
      <c r="IH895" s="602"/>
      <c r="II895" s="602"/>
      <c r="IJ895" s="602"/>
      <c r="IK895" s="602"/>
      <c r="IL895" s="602"/>
      <c r="IM895" s="602"/>
      <c r="IN895" s="602"/>
      <c r="IO895" s="602"/>
      <c r="IP895" s="602"/>
      <c r="IQ895" s="602"/>
      <c r="IR895" s="602"/>
      <c r="IS895" s="602"/>
    </row>
    <row r="896" spans="242:253" ht="12.75">
      <c r="IH896" s="602"/>
      <c r="II896" s="602"/>
      <c r="IJ896" s="602"/>
      <c r="IK896" s="602"/>
      <c r="IL896" s="602"/>
      <c r="IM896" s="602"/>
      <c r="IN896" s="602"/>
      <c r="IO896" s="602"/>
      <c r="IP896" s="602"/>
      <c r="IQ896" s="602"/>
      <c r="IR896" s="602"/>
      <c r="IS896" s="602"/>
    </row>
    <row r="897" spans="242:253" ht="12.75">
      <c r="IH897" s="602"/>
      <c r="II897" s="602"/>
      <c r="IJ897" s="602"/>
      <c r="IK897" s="602"/>
      <c r="IL897" s="602"/>
      <c r="IM897" s="602"/>
      <c r="IN897" s="602"/>
      <c r="IO897" s="602"/>
      <c r="IP897" s="602"/>
      <c r="IQ897" s="602"/>
      <c r="IR897" s="602"/>
      <c r="IS897" s="602"/>
    </row>
    <row r="898" spans="242:253" ht="12.75">
      <c r="IH898" s="602"/>
      <c r="II898" s="602"/>
      <c r="IJ898" s="602"/>
      <c r="IK898" s="602"/>
      <c r="IL898" s="602"/>
      <c r="IM898" s="602"/>
      <c r="IN898" s="602"/>
      <c r="IO898" s="602"/>
      <c r="IP898" s="602"/>
      <c r="IQ898" s="602"/>
      <c r="IR898" s="602"/>
      <c r="IS898" s="602"/>
    </row>
    <row r="899" spans="242:253" ht="12.75">
      <c r="IH899" s="602"/>
      <c r="II899" s="602"/>
      <c r="IJ899" s="602"/>
      <c r="IK899" s="602"/>
      <c r="IL899" s="602"/>
      <c r="IM899" s="602"/>
      <c r="IN899" s="602"/>
      <c r="IO899" s="602"/>
      <c r="IP899" s="602"/>
      <c r="IQ899" s="602"/>
      <c r="IR899" s="602"/>
      <c r="IS899" s="602"/>
    </row>
    <row r="900" spans="242:253" ht="12.75">
      <c r="IH900" s="602"/>
      <c r="II900" s="602"/>
      <c r="IJ900" s="602"/>
      <c r="IK900" s="602"/>
      <c r="IL900" s="602"/>
      <c r="IM900" s="602"/>
      <c r="IN900" s="602"/>
      <c r="IO900" s="602"/>
      <c r="IP900" s="602"/>
      <c r="IQ900" s="602"/>
      <c r="IR900" s="602"/>
      <c r="IS900" s="602"/>
    </row>
    <row r="901" spans="242:253" ht="12.75">
      <c r="IH901" s="602"/>
      <c r="II901" s="602"/>
      <c r="IJ901" s="602"/>
      <c r="IK901" s="602"/>
      <c r="IL901" s="602"/>
      <c r="IM901" s="602"/>
      <c r="IN901" s="602"/>
      <c r="IO901" s="602"/>
      <c r="IP901" s="602"/>
      <c r="IQ901" s="602"/>
      <c r="IR901" s="602"/>
      <c r="IS901" s="602"/>
    </row>
    <row r="902" spans="242:253" ht="12.75">
      <c r="IH902" s="602"/>
      <c r="II902" s="602"/>
      <c r="IJ902" s="602"/>
      <c r="IK902" s="602"/>
      <c r="IL902" s="602"/>
      <c r="IM902" s="602"/>
      <c r="IN902" s="602"/>
      <c r="IO902" s="602"/>
      <c r="IP902" s="602"/>
      <c r="IQ902" s="602"/>
      <c r="IR902" s="602"/>
      <c r="IS902" s="602"/>
    </row>
    <row r="903" spans="242:253" ht="12.75">
      <c r="IH903" s="602"/>
      <c r="II903" s="602"/>
      <c r="IJ903" s="602"/>
      <c r="IK903" s="602"/>
      <c r="IL903" s="602"/>
      <c r="IM903" s="602"/>
      <c r="IN903" s="602"/>
      <c r="IO903" s="602"/>
      <c r="IP903" s="602"/>
      <c r="IQ903" s="602"/>
      <c r="IR903" s="602"/>
      <c r="IS903" s="602"/>
    </row>
    <row r="904" spans="242:253" ht="12.75">
      <c r="IH904" s="602"/>
      <c r="II904" s="602"/>
      <c r="IJ904" s="602"/>
      <c r="IK904" s="602"/>
      <c r="IL904" s="602"/>
      <c r="IM904" s="602"/>
      <c r="IN904" s="602"/>
      <c r="IO904" s="602"/>
      <c r="IP904" s="602"/>
      <c r="IQ904" s="602"/>
      <c r="IR904" s="602"/>
      <c r="IS904" s="602"/>
    </row>
    <row r="905" spans="242:253" ht="12.75">
      <c r="IH905" s="602"/>
      <c r="II905" s="602"/>
      <c r="IJ905" s="602"/>
      <c r="IK905" s="602"/>
      <c r="IL905" s="602"/>
      <c r="IM905" s="602"/>
      <c r="IN905" s="602"/>
      <c r="IO905" s="602"/>
      <c r="IP905" s="602"/>
      <c r="IQ905" s="602"/>
      <c r="IR905" s="602"/>
      <c r="IS905" s="602"/>
    </row>
    <row r="906" spans="242:253" ht="12.75">
      <c r="IH906" s="602"/>
      <c r="II906" s="602"/>
      <c r="IJ906" s="602"/>
      <c r="IK906" s="602"/>
      <c r="IL906" s="602"/>
      <c r="IM906" s="602"/>
      <c r="IN906" s="602"/>
      <c r="IO906" s="602"/>
      <c r="IP906" s="602"/>
      <c r="IQ906" s="602"/>
      <c r="IR906" s="602"/>
      <c r="IS906" s="602"/>
    </row>
    <row r="907" spans="242:253" ht="12.75">
      <c r="IH907" s="602"/>
      <c r="II907" s="602"/>
      <c r="IJ907" s="602"/>
      <c r="IK907" s="602"/>
      <c r="IL907" s="602"/>
      <c r="IM907" s="602"/>
      <c r="IN907" s="602"/>
      <c r="IO907" s="602"/>
      <c r="IP907" s="602"/>
      <c r="IQ907" s="602"/>
      <c r="IR907" s="602"/>
      <c r="IS907" s="602"/>
    </row>
    <row r="908" spans="242:253" ht="12.75">
      <c r="IH908" s="602"/>
      <c r="II908" s="602"/>
      <c r="IJ908" s="602"/>
      <c r="IK908" s="602"/>
      <c r="IL908" s="602"/>
      <c r="IM908" s="602"/>
      <c r="IN908" s="602"/>
      <c r="IO908" s="602"/>
      <c r="IP908" s="602"/>
      <c r="IQ908" s="602"/>
      <c r="IR908" s="602"/>
      <c r="IS908" s="602"/>
    </row>
    <row r="909" spans="242:253" ht="12.75">
      <c r="IH909" s="602"/>
      <c r="II909" s="602"/>
      <c r="IJ909" s="602"/>
      <c r="IK909" s="602"/>
      <c r="IL909" s="602"/>
      <c r="IM909" s="602"/>
      <c r="IN909" s="602"/>
      <c r="IO909" s="602"/>
      <c r="IP909" s="602"/>
      <c r="IQ909" s="602"/>
      <c r="IR909" s="602"/>
      <c r="IS909" s="602"/>
    </row>
    <row r="910" spans="242:253" ht="12.75">
      <c r="IH910" s="602"/>
      <c r="II910" s="602"/>
      <c r="IJ910" s="602"/>
      <c r="IK910" s="602"/>
      <c r="IL910" s="602"/>
      <c r="IM910" s="602"/>
      <c r="IN910" s="602"/>
      <c r="IO910" s="602"/>
      <c r="IP910" s="602"/>
      <c r="IQ910" s="602"/>
      <c r="IR910" s="602"/>
      <c r="IS910" s="602"/>
    </row>
    <row r="911" spans="242:253" ht="12.75">
      <c r="IH911" s="602"/>
      <c r="II911" s="602"/>
      <c r="IJ911" s="602"/>
      <c r="IK911" s="602"/>
      <c r="IL911" s="602"/>
      <c r="IM911" s="602"/>
      <c r="IN911" s="602"/>
      <c r="IO911" s="602"/>
      <c r="IP911" s="602"/>
      <c r="IQ911" s="602"/>
      <c r="IR911" s="602"/>
      <c r="IS911" s="602"/>
    </row>
    <row r="912" spans="242:253" ht="12.75">
      <c r="IH912" s="602"/>
      <c r="II912" s="602"/>
      <c r="IJ912" s="602"/>
      <c r="IK912" s="602"/>
      <c r="IL912" s="602"/>
      <c r="IM912" s="602"/>
      <c r="IN912" s="602"/>
      <c r="IO912" s="602"/>
      <c r="IP912" s="602"/>
      <c r="IQ912" s="602"/>
      <c r="IR912" s="602"/>
      <c r="IS912" s="602"/>
    </row>
    <row r="913" spans="242:253" ht="12.75">
      <c r="IH913" s="602"/>
      <c r="II913" s="602"/>
      <c r="IJ913" s="602"/>
      <c r="IK913" s="602"/>
      <c r="IL913" s="602"/>
      <c r="IM913" s="602"/>
      <c r="IN913" s="602"/>
      <c r="IO913" s="602"/>
      <c r="IP913" s="602"/>
      <c r="IQ913" s="602"/>
      <c r="IR913" s="602"/>
      <c r="IS913" s="602"/>
    </row>
    <row r="914" spans="242:253" ht="12.75">
      <c r="IH914" s="602"/>
      <c r="II914" s="602"/>
      <c r="IJ914" s="602"/>
      <c r="IK914" s="602"/>
      <c r="IL914" s="602"/>
      <c r="IM914" s="602"/>
      <c r="IN914" s="602"/>
      <c r="IO914" s="602"/>
      <c r="IP914" s="602"/>
      <c r="IQ914" s="602"/>
      <c r="IR914" s="602"/>
      <c r="IS914" s="602"/>
    </row>
    <row r="915" spans="242:253" ht="12.75">
      <c r="IH915" s="602"/>
      <c r="II915" s="602"/>
      <c r="IJ915" s="602"/>
      <c r="IK915" s="602"/>
      <c r="IL915" s="602"/>
      <c r="IM915" s="602"/>
      <c r="IN915" s="602"/>
      <c r="IO915" s="602"/>
      <c r="IP915" s="602"/>
      <c r="IQ915" s="602"/>
      <c r="IR915" s="602"/>
      <c r="IS915" s="602"/>
    </row>
    <row r="916" spans="242:253" ht="12.75">
      <c r="IH916" s="602"/>
      <c r="II916" s="602"/>
      <c r="IJ916" s="602"/>
      <c r="IK916" s="602"/>
      <c r="IL916" s="602"/>
      <c r="IM916" s="602"/>
      <c r="IN916" s="602"/>
      <c r="IO916" s="602"/>
      <c r="IP916" s="602"/>
      <c r="IQ916" s="602"/>
      <c r="IR916" s="602"/>
      <c r="IS916" s="602"/>
    </row>
    <row r="917" spans="242:253" ht="12.75">
      <c r="IH917" s="602"/>
      <c r="II917" s="602"/>
      <c r="IJ917" s="602"/>
      <c r="IK917" s="602"/>
      <c r="IL917" s="602"/>
      <c r="IM917" s="602"/>
      <c r="IN917" s="602"/>
      <c r="IO917" s="602"/>
      <c r="IP917" s="602"/>
      <c r="IQ917" s="602"/>
      <c r="IR917" s="602"/>
      <c r="IS917" s="602"/>
    </row>
    <row r="918" spans="242:253" ht="12.75">
      <c r="IH918" s="602"/>
      <c r="II918" s="602"/>
      <c r="IJ918" s="602"/>
      <c r="IK918" s="602"/>
      <c r="IL918" s="602"/>
      <c r="IM918" s="602"/>
      <c r="IN918" s="602"/>
      <c r="IO918" s="602"/>
      <c r="IP918" s="602"/>
      <c r="IQ918" s="602"/>
      <c r="IR918" s="602"/>
      <c r="IS918" s="602"/>
    </row>
    <row r="919" spans="242:253" ht="12.75">
      <c r="IH919" s="602"/>
      <c r="II919" s="602"/>
      <c r="IJ919" s="602"/>
      <c r="IK919" s="602"/>
      <c r="IL919" s="602"/>
      <c r="IM919" s="602"/>
      <c r="IN919" s="602"/>
      <c r="IO919" s="602"/>
      <c r="IP919" s="602"/>
      <c r="IQ919" s="602"/>
      <c r="IR919" s="602"/>
      <c r="IS919" s="602"/>
    </row>
    <row r="920" spans="242:253" ht="12.75">
      <c r="IH920" s="602"/>
      <c r="II920" s="602"/>
      <c r="IJ920" s="602"/>
      <c r="IK920" s="602"/>
      <c r="IL920" s="602"/>
      <c r="IM920" s="602"/>
      <c r="IN920" s="602"/>
      <c r="IO920" s="602"/>
      <c r="IP920" s="602"/>
      <c r="IQ920" s="602"/>
      <c r="IR920" s="602"/>
      <c r="IS920" s="602"/>
    </row>
    <row r="921" spans="242:253" ht="12.75">
      <c r="IH921" s="602"/>
      <c r="II921" s="602"/>
      <c r="IJ921" s="602"/>
      <c r="IK921" s="602"/>
      <c r="IL921" s="602"/>
      <c r="IM921" s="602"/>
      <c r="IN921" s="602"/>
      <c r="IO921" s="602"/>
      <c r="IP921" s="602"/>
      <c r="IQ921" s="602"/>
      <c r="IR921" s="602"/>
      <c r="IS921" s="602"/>
    </row>
    <row r="922" spans="242:253" ht="12.75">
      <c r="IH922" s="602"/>
      <c r="II922" s="602"/>
      <c r="IJ922" s="602"/>
      <c r="IK922" s="602"/>
      <c r="IL922" s="602"/>
      <c r="IM922" s="602"/>
      <c r="IN922" s="602"/>
      <c r="IO922" s="602"/>
      <c r="IP922" s="602"/>
      <c r="IQ922" s="602"/>
      <c r="IR922" s="602"/>
      <c r="IS922" s="602"/>
    </row>
    <row r="923" spans="242:253" ht="12.75">
      <c r="IH923" s="602"/>
      <c r="II923" s="602"/>
      <c r="IJ923" s="602"/>
      <c r="IK923" s="602"/>
      <c r="IL923" s="602"/>
      <c r="IM923" s="602"/>
      <c r="IN923" s="602"/>
      <c r="IO923" s="602"/>
      <c r="IP923" s="602"/>
      <c r="IQ923" s="602"/>
      <c r="IR923" s="602"/>
      <c r="IS923" s="602"/>
    </row>
    <row r="924" spans="242:253" ht="12.75">
      <c r="IH924" s="602"/>
      <c r="II924" s="602"/>
      <c r="IJ924" s="602"/>
      <c r="IK924" s="602"/>
      <c r="IL924" s="602"/>
      <c r="IM924" s="602"/>
      <c r="IN924" s="602"/>
      <c r="IO924" s="602"/>
      <c r="IP924" s="602"/>
      <c r="IQ924" s="602"/>
      <c r="IR924" s="602"/>
      <c r="IS924" s="602"/>
    </row>
    <row r="925" spans="242:253" ht="12.75">
      <c r="IH925" s="602"/>
      <c r="II925" s="602"/>
      <c r="IJ925" s="602"/>
      <c r="IK925" s="602"/>
      <c r="IL925" s="602"/>
      <c r="IM925" s="602"/>
      <c r="IN925" s="602"/>
      <c r="IO925" s="602"/>
      <c r="IP925" s="602"/>
      <c r="IQ925" s="602"/>
      <c r="IR925" s="602"/>
      <c r="IS925" s="602"/>
    </row>
    <row r="926" spans="242:253" ht="12.75">
      <c r="IH926" s="602"/>
      <c r="II926" s="602"/>
      <c r="IJ926" s="602"/>
      <c r="IK926" s="602"/>
      <c r="IL926" s="602"/>
      <c r="IM926" s="602"/>
      <c r="IN926" s="602"/>
      <c r="IO926" s="602"/>
      <c r="IP926" s="602"/>
      <c r="IQ926" s="602"/>
      <c r="IR926" s="602"/>
      <c r="IS926" s="602"/>
    </row>
    <row r="927" spans="242:253" ht="12.75">
      <c r="IH927" s="602"/>
      <c r="II927" s="602"/>
      <c r="IJ927" s="602"/>
      <c r="IK927" s="602"/>
      <c r="IL927" s="602"/>
      <c r="IM927" s="602"/>
      <c r="IN927" s="602"/>
      <c r="IO927" s="602"/>
      <c r="IP927" s="602"/>
      <c r="IQ927" s="602"/>
      <c r="IR927" s="602"/>
      <c r="IS927" s="602"/>
    </row>
    <row r="928" spans="242:253" ht="12.75">
      <c r="IH928" s="602"/>
      <c r="II928" s="602"/>
      <c r="IJ928" s="602"/>
      <c r="IK928" s="602"/>
      <c r="IL928" s="602"/>
      <c r="IM928" s="602"/>
      <c r="IN928" s="602"/>
      <c r="IO928" s="602"/>
      <c r="IP928" s="602"/>
      <c r="IQ928" s="602"/>
      <c r="IR928" s="602"/>
      <c r="IS928" s="602"/>
    </row>
    <row r="929" spans="242:253" ht="12.75">
      <c r="IH929" s="602"/>
      <c r="II929" s="602"/>
      <c r="IJ929" s="602"/>
      <c r="IK929" s="602"/>
      <c r="IL929" s="602"/>
      <c r="IM929" s="602"/>
      <c r="IN929" s="602"/>
      <c r="IO929" s="602"/>
      <c r="IP929" s="602"/>
      <c r="IQ929" s="602"/>
      <c r="IR929" s="602"/>
      <c r="IS929" s="602"/>
    </row>
    <row r="930" spans="242:253" ht="12.75">
      <c r="IH930" s="602"/>
      <c r="II930" s="602"/>
      <c r="IJ930" s="602"/>
      <c r="IK930" s="602"/>
      <c r="IL930" s="602"/>
      <c r="IM930" s="602"/>
      <c r="IN930" s="602"/>
      <c r="IO930" s="602"/>
      <c r="IP930" s="602"/>
      <c r="IQ930" s="602"/>
      <c r="IR930" s="602"/>
      <c r="IS930" s="602"/>
    </row>
    <row r="931" spans="242:253" ht="12.75">
      <c r="IH931" s="602"/>
      <c r="II931" s="602"/>
      <c r="IJ931" s="602"/>
      <c r="IK931" s="602"/>
      <c r="IL931" s="602"/>
      <c r="IM931" s="602"/>
      <c r="IN931" s="602"/>
      <c r="IO931" s="602"/>
      <c r="IP931" s="602"/>
      <c r="IQ931" s="602"/>
      <c r="IR931" s="602"/>
      <c r="IS931" s="602"/>
    </row>
    <row r="932" spans="242:253" ht="12.75">
      <c r="IH932" s="602"/>
      <c r="II932" s="602"/>
      <c r="IJ932" s="602"/>
      <c r="IK932" s="602"/>
      <c r="IL932" s="602"/>
      <c r="IM932" s="602"/>
      <c r="IN932" s="602"/>
      <c r="IO932" s="602"/>
      <c r="IP932" s="602"/>
      <c r="IQ932" s="602"/>
      <c r="IR932" s="602"/>
      <c r="IS932" s="602"/>
    </row>
    <row r="933" spans="242:253" ht="12.75">
      <c r="IH933" s="602"/>
      <c r="II933" s="602"/>
      <c r="IJ933" s="602"/>
      <c r="IK933" s="602"/>
      <c r="IL933" s="602"/>
      <c r="IM933" s="602"/>
      <c r="IN933" s="602"/>
      <c r="IO933" s="602"/>
      <c r="IP933" s="602"/>
      <c r="IQ933" s="602"/>
      <c r="IR933" s="602"/>
      <c r="IS933" s="602"/>
    </row>
    <row r="934" spans="242:253" ht="12.75">
      <c r="IH934" s="602"/>
      <c r="II934" s="602"/>
      <c r="IJ934" s="602"/>
      <c r="IK934" s="602"/>
      <c r="IL934" s="602"/>
      <c r="IM934" s="602"/>
      <c r="IN934" s="602"/>
      <c r="IO934" s="602"/>
      <c r="IP934" s="602"/>
      <c r="IQ934" s="602"/>
      <c r="IR934" s="602"/>
      <c r="IS934" s="602"/>
    </row>
    <row r="935" spans="242:253" ht="12.75">
      <c r="IH935" s="602"/>
      <c r="II935" s="602"/>
      <c r="IJ935" s="602"/>
      <c r="IK935" s="602"/>
      <c r="IL935" s="602"/>
      <c r="IM935" s="602"/>
      <c r="IN935" s="602"/>
      <c r="IO935" s="602"/>
      <c r="IP935" s="602"/>
      <c r="IQ935" s="602"/>
      <c r="IR935" s="602"/>
      <c r="IS935" s="602"/>
    </row>
    <row r="936" spans="242:253" ht="12.75">
      <c r="IH936" s="602"/>
      <c r="II936" s="602"/>
      <c r="IJ936" s="602"/>
      <c r="IK936" s="602"/>
      <c r="IL936" s="602"/>
      <c r="IM936" s="602"/>
      <c r="IN936" s="602"/>
      <c r="IO936" s="602"/>
      <c r="IP936" s="602"/>
      <c r="IQ936" s="602"/>
      <c r="IR936" s="602"/>
      <c r="IS936" s="602"/>
    </row>
    <row r="937" spans="242:253" ht="12.75">
      <c r="IH937" s="602"/>
      <c r="II937" s="602"/>
      <c r="IJ937" s="602"/>
      <c r="IK937" s="602"/>
      <c r="IL937" s="602"/>
      <c r="IM937" s="602"/>
      <c r="IN937" s="602"/>
      <c r="IO937" s="602"/>
      <c r="IP937" s="602"/>
      <c r="IQ937" s="602"/>
      <c r="IR937" s="602"/>
      <c r="IS937" s="602"/>
    </row>
    <row r="938" spans="242:253" ht="12.75">
      <c r="IH938" s="602"/>
      <c r="II938" s="602"/>
      <c r="IJ938" s="602"/>
      <c r="IK938" s="602"/>
      <c r="IL938" s="602"/>
      <c r="IM938" s="602"/>
      <c r="IN938" s="602"/>
      <c r="IO938" s="602"/>
      <c r="IP938" s="602"/>
      <c r="IQ938" s="602"/>
      <c r="IR938" s="602"/>
      <c r="IS938" s="602"/>
    </row>
    <row r="939" spans="242:253" ht="12.75">
      <c r="IH939" s="602"/>
      <c r="II939" s="602"/>
      <c r="IJ939" s="602"/>
      <c r="IK939" s="602"/>
      <c r="IL939" s="602"/>
      <c r="IM939" s="602"/>
      <c r="IN939" s="602"/>
      <c r="IO939" s="602"/>
      <c r="IP939" s="602"/>
      <c r="IQ939" s="602"/>
      <c r="IR939" s="602"/>
      <c r="IS939" s="602"/>
    </row>
    <row r="940" spans="242:253" ht="12.75">
      <c r="IH940" s="602"/>
      <c r="II940" s="602"/>
      <c r="IJ940" s="602"/>
      <c r="IK940" s="602"/>
      <c r="IL940" s="602"/>
      <c r="IM940" s="602"/>
      <c r="IN940" s="602"/>
      <c r="IO940" s="602"/>
      <c r="IP940" s="602"/>
      <c r="IQ940" s="602"/>
      <c r="IR940" s="602"/>
      <c r="IS940" s="602"/>
    </row>
    <row r="941" spans="242:253" ht="12.75">
      <c r="IH941" s="602"/>
      <c r="II941" s="602"/>
      <c r="IJ941" s="602"/>
      <c r="IK941" s="602"/>
      <c r="IL941" s="602"/>
      <c r="IM941" s="602"/>
      <c r="IN941" s="602"/>
      <c r="IO941" s="602"/>
      <c r="IP941" s="602"/>
      <c r="IQ941" s="602"/>
      <c r="IR941" s="602"/>
      <c r="IS941" s="602"/>
    </row>
    <row r="942" spans="242:253" ht="12.75">
      <c r="IH942" s="602"/>
      <c r="II942" s="602"/>
      <c r="IJ942" s="602"/>
      <c r="IK942" s="602"/>
      <c r="IL942" s="602"/>
      <c r="IM942" s="602"/>
      <c r="IN942" s="602"/>
      <c r="IO942" s="602"/>
      <c r="IP942" s="602"/>
      <c r="IQ942" s="602"/>
      <c r="IR942" s="602"/>
      <c r="IS942" s="602"/>
    </row>
    <row r="943" spans="242:253" ht="12.75">
      <c r="IH943" s="602"/>
      <c r="II943" s="602"/>
      <c r="IJ943" s="602"/>
      <c r="IK943" s="602"/>
      <c r="IL943" s="602"/>
      <c r="IM943" s="602"/>
      <c r="IN943" s="602"/>
      <c r="IO943" s="602"/>
      <c r="IP943" s="602"/>
      <c r="IQ943" s="602"/>
      <c r="IR943" s="602"/>
      <c r="IS943" s="602"/>
    </row>
    <row r="944" spans="242:253" ht="12.75">
      <c r="IH944" s="602"/>
      <c r="II944" s="602"/>
      <c r="IJ944" s="602"/>
      <c r="IK944" s="602"/>
      <c r="IL944" s="602"/>
      <c r="IM944" s="602"/>
      <c r="IN944" s="602"/>
      <c r="IO944" s="602"/>
      <c r="IP944" s="602"/>
      <c r="IQ944" s="602"/>
      <c r="IR944" s="602"/>
      <c r="IS944" s="602"/>
    </row>
    <row r="945" spans="242:253" ht="12.75">
      <c r="IH945" s="602"/>
      <c r="II945" s="602"/>
      <c r="IJ945" s="602"/>
      <c r="IK945" s="602"/>
      <c r="IL945" s="602"/>
      <c r="IM945" s="602"/>
      <c r="IN945" s="602"/>
      <c r="IO945" s="602"/>
      <c r="IP945" s="602"/>
      <c r="IQ945" s="602"/>
      <c r="IR945" s="602"/>
      <c r="IS945" s="602"/>
    </row>
    <row r="946" spans="242:253" ht="12.75">
      <c r="IH946" s="602"/>
      <c r="II946" s="602"/>
      <c r="IJ946" s="602"/>
      <c r="IK946" s="602"/>
      <c r="IL946" s="602"/>
      <c r="IM946" s="602"/>
      <c r="IN946" s="602"/>
      <c r="IO946" s="602"/>
      <c r="IP946" s="602"/>
      <c r="IQ946" s="602"/>
      <c r="IR946" s="602"/>
      <c r="IS946" s="602"/>
    </row>
    <row r="947" spans="242:253" ht="12.75">
      <c r="IH947" s="602"/>
      <c r="II947" s="602"/>
      <c r="IJ947" s="602"/>
      <c r="IK947" s="602"/>
      <c r="IL947" s="602"/>
      <c r="IM947" s="602"/>
      <c r="IN947" s="602"/>
      <c r="IO947" s="602"/>
      <c r="IP947" s="602"/>
      <c r="IQ947" s="602"/>
      <c r="IR947" s="602"/>
      <c r="IS947" s="602"/>
    </row>
    <row r="948" spans="242:253" ht="12.75">
      <c r="IH948" s="602"/>
      <c r="II948" s="602"/>
      <c r="IJ948" s="602"/>
      <c r="IK948" s="602"/>
      <c r="IL948" s="602"/>
      <c r="IM948" s="602"/>
      <c r="IN948" s="602"/>
      <c r="IO948" s="602"/>
      <c r="IP948" s="602"/>
      <c r="IQ948" s="602"/>
      <c r="IR948" s="602"/>
      <c r="IS948" s="602"/>
    </row>
    <row r="949" spans="242:253" ht="12.75">
      <c r="IH949" s="602"/>
      <c r="II949" s="602"/>
      <c r="IJ949" s="602"/>
      <c r="IK949" s="602"/>
      <c r="IL949" s="602"/>
      <c r="IM949" s="602"/>
      <c r="IN949" s="602"/>
      <c r="IO949" s="602"/>
      <c r="IP949" s="602"/>
      <c r="IQ949" s="602"/>
      <c r="IR949" s="602"/>
      <c r="IS949" s="602"/>
    </row>
    <row r="950" spans="242:253" ht="12.75">
      <c r="IH950" s="602"/>
      <c r="II950" s="602"/>
      <c r="IJ950" s="602"/>
      <c r="IK950" s="602"/>
      <c r="IL950" s="602"/>
      <c r="IM950" s="602"/>
      <c r="IN950" s="602"/>
      <c r="IO950" s="602"/>
      <c r="IP950" s="602"/>
      <c r="IQ950" s="602"/>
      <c r="IR950" s="602"/>
      <c r="IS950" s="602"/>
    </row>
    <row r="951" spans="242:253" ht="12.75">
      <c r="IH951" s="602"/>
      <c r="II951" s="602"/>
      <c r="IJ951" s="602"/>
      <c r="IK951" s="602"/>
      <c r="IL951" s="602"/>
      <c r="IM951" s="602"/>
      <c r="IN951" s="602"/>
      <c r="IO951" s="602"/>
      <c r="IP951" s="602"/>
      <c r="IQ951" s="602"/>
      <c r="IR951" s="602"/>
      <c r="IS951" s="602"/>
    </row>
    <row r="952" spans="242:253" ht="12.75">
      <c r="IH952" s="602"/>
      <c r="II952" s="602"/>
      <c r="IJ952" s="602"/>
      <c r="IK952" s="602"/>
      <c r="IL952" s="602"/>
      <c r="IM952" s="602"/>
      <c r="IN952" s="602"/>
      <c r="IO952" s="602"/>
      <c r="IP952" s="602"/>
      <c r="IQ952" s="602"/>
      <c r="IR952" s="602"/>
      <c r="IS952" s="602"/>
    </row>
    <row r="953" spans="242:253" ht="12.75">
      <c r="IH953" s="602"/>
      <c r="II953" s="602"/>
      <c r="IJ953" s="602"/>
      <c r="IK953" s="602"/>
      <c r="IL953" s="602"/>
      <c r="IM953" s="602"/>
      <c r="IN953" s="602"/>
      <c r="IO953" s="602"/>
      <c r="IP953" s="602"/>
      <c r="IQ953" s="602"/>
      <c r="IR953" s="602"/>
      <c r="IS953" s="602"/>
    </row>
    <row r="954" spans="242:253" ht="12.75">
      <c r="IH954" s="602"/>
      <c r="II954" s="602"/>
      <c r="IJ954" s="602"/>
      <c r="IK954" s="602"/>
      <c r="IL954" s="602"/>
      <c r="IM954" s="602"/>
      <c r="IN954" s="602"/>
      <c r="IO954" s="602"/>
      <c r="IP954" s="602"/>
      <c r="IQ954" s="602"/>
      <c r="IR954" s="602"/>
      <c r="IS954" s="602"/>
    </row>
    <row r="955" spans="242:253" ht="12.75">
      <c r="IH955" s="602"/>
      <c r="II955" s="602"/>
      <c r="IJ955" s="602"/>
      <c r="IK955" s="602"/>
      <c r="IL955" s="602"/>
      <c r="IM955" s="602"/>
      <c r="IN955" s="602"/>
      <c r="IO955" s="602"/>
      <c r="IP955" s="602"/>
      <c r="IQ955" s="602"/>
      <c r="IR955" s="602"/>
      <c r="IS955" s="602"/>
    </row>
    <row r="956" spans="242:253" ht="12.75">
      <c r="IH956" s="602"/>
      <c r="II956" s="602"/>
      <c r="IJ956" s="602"/>
      <c r="IK956" s="602"/>
      <c r="IL956" s="602"/>
      <c r="IM956" s="602"/>
      <c r="IN956" s="602"/>
      <c r="IO956" s="602"/>
      <c r="IP956" s="602"/>
      <c r="IQ956" s="602"/>
      <c r="IR956" s="602"/>
      <c r="IS956" s="602"/>
    </row>
    <row r="957" spans="242:253" ht="12.75">
      <c r="IH957" s="602"/>
      <c r="II957" s="602"/>
      <c r="IJ957" s="602"/>
      <c r="IK957" s="602"/>
      <c r="IL957" s="602"/>
      <c r="IM957" s="602"/>
      <c r="IN957" s="602"/>
      <c r="IO957" s="602"/>
      <c r="IP957" s="602"/>
      <c r="IQ957" s="602"/>
      <c r="IR957" s="602"/>
      <c r="IS957" s="602"/>
    </row>
    <row r="958" spans="242:253" ht="12.75">
      <c r="IH958" s="602"/>
      <c r="II958" s="602"/>
      <c r="IJ958" s="602"/>
      <c r="IK958" s="602"/>
      <c r="IL958" s="602"/>
      <c r="IM958" s="602"/>
      <c r="IN958" s="602"/>
      <c r="IO958" s="602"/>
      <c r="IP958" s="602"/>
      <c r="IQ958" s="602"/>
      <c r="IR958" s="602"/>
      <c r="IS958" s="602"/>
    </row>
    <row r="959" spans="242:253" ht="12.75">
      <c r="IH959" s="602"/>
      <c r="II959" s="602"/>
      <c r="IJ959" s="602"/>
      <c r="IK959" s="602"/>
      <c r="IL959" s="602"/>
      <c r="IM959" s="602"/>
      <c r="IN959" s="602"/>
      <c r="IO959" s="602"/>
      <c r="IP959" s="602"/>
      <c r="IQ959" s="602"/>
      <c r="IR959" s="602"/>
      <c r="IS959" s="602"/>
    </row>
    <row r="960" spans="242:253" ht="12.75">
      <c r="IH960" s="602"/>
      <c r="II960" s="602"/>
      <c r="IJ960" s="602"/>
      <c r="IK960" s="602"/>
      <c r="IL960" s="602"/>
      <c r="IM960" s="602"/>
      <c r="IN960" s="602"/>
      <c r="IO960" s="602"/>
      <c r="IP960" s="602"/>
      <c r="IQ960" s="602"/>
      <c r="IR960" s="602"/>
      <c r="IS960" s="602"/>
    </row>
    <row r="961" spans="242:253" ht="12.75">
      <c r="IH961" s="602"/>
      <c r="II961" s="602"/>
      <c r="IJ961" s="602"/>
      <c r="IK961" s="602"/>
      <c r="IL961" s="602"/>
      <c r="IM961" s="602"/>
      <c r="IN961" s="602"/>
      <c r="IO961" s="602"/>
      <c r="IP961" s="602"/>
      <c r="IQ961" s="602"/>
      <c r="IR961" s="602"/>
      <c r="IS961" s="602"/>
    </row>
    <row r="962" spans="242:253" ht="12.75">
      <c r="IH962" s="602"/>
      <c r="II962" s="602"/>
      <c r="IJ962" s="602"/>
      <c r="IK962" s="602"/>
      <c r="IL962" s="602"/>
      <c r="IM962" s="602"/>
      <c r="IN962" s="602"/>
      <c r="IO962" s="602"/>
      <c r="IP962" s="602"/>
      <c r="IQ962" s="602"/>
      <c r="IR962" s="602"/>
      <c r="IS962" s="602"/>
    </row>
    <row r="963" spans="242:253" ht="12.75">
      <c r="IH963" s="602"/>
      <c r="II963" s="602"/>
      <c r="IJ963" s="602"/>
      <c r="IK963" s="602"/>
      <c r="IL963" s="602"/>
      <c r="IM963" s="602"/>
      <c r="IN963" s="602"/>
      <c r="IO963" s="602"/>
      <c r="IP963" s="602"/>
      <c r="IQ963" s="602"/>
      <c r="IR963" s="602"/>
      <c r="IS963" s="602"/>
    </row>
    <row r="964" spans="242:253" ht="12.75">
      <c r="IH964" s="602"/>
      <c r="II964" s="602"/>
      <c r="IJ964" s="602"/>
      <c r="IK964" s="602"/>
      <c r="IL964" s="602"/>
      <c r="IM964" s="602"/>
      <c r="IN964" s="602"/>
      <c r="IO964" s="602"/>
      <c r="IP964" s="602"/>
      <c r="IQ964" s="602"/>
      <c r="IR964" s="602"/>
      <c r="IS964" s="602"/>
    </row>
    <row r="965" spans="242:253" ht="12.75">
      <c r="IH965" s="602"/>
      <c r="II965" s="602"/>
      <c r="IJ965" s="602"/>
      <c r="IK965" s="602"/>
      <c r="IL965" s="602"/>
      <c r="IM965" s="602"/>
      <c r="IN965" s="602"/>
      <c r="IO965" s="602"/>
      <c r="IP965" s="602"/>
      <c r="IQ965" s="602"/>
      <c r="IR965" s="602"/>
      <c r="IS965" s="602"/>
    </row>
    <row r="966" spans="242:253" ht="12.75">
      <c r="IH966" s="602"/>
      <c r="II966" s="602"/>
      <c r="IJ966" s="602"/>
      <c r="IK966" s="602"/>
      <c r="IL966" s="602"/>
      <c r="IM966" s="602"/>
      <c r="IN966" s="602"/>
      <c r="IO966" s="602"/>
      <c r="IP966" s="602"/>
      <c r="IQ966" s="602"/>
      <c r="IR966" s="602"/>
      <c r="IS966" s="602"/>
    </row>
    <row r="967" spans="242:253" ht="12.75">
      <c r="IH967" s="602"/>
      <c r="II967" s="602"/>
      <c r="IJ967" s="602"/>
      <c r="IK967" s="602"/>
      <c r="IL967" s="602"/>
      <c r="IM967" s="602"/>
      <c r="IN967" s="602"/>
      <c r="IO967" s="602"/>
      <c r="IP967" s="602"/>
      <c r="IQ967" s="602"/>
      <c r="IR967" s="602"/>
      <c r="IS967" s="602"/>
    </row>
    <row r="968" spans="242:253" ht="12.75">
      <c r="IH968" s="602"/>
      <c r="II968" s="602"/>
      <c r="IJ968" s="602"/>
      <c r="IK968" s="602"/>
      <c r="IL968" s="602"/>
      <c r="IM968" s="602"/>
      <c r="IN968" s="602"/>
      <c r="IO968" s="602"/>
      <c r="IP968" s="602"/>
      <c r="IQ968" s="602"/>
      <c r="IR968" s="602"/>
      <c r="IS968" s="602"/>
    </row>
    <row r="969" spans="242:253" ht="12.75">
      <c r="IH969" s="602"/>
      <c r="II969" s="602"/>
      <c r="IJ969" s="602"/>
      <c r="IK969" s="602"/>
      <c r="IL969" s="602"/>
      <c r="IM969" s="602"/>
      <c r="IN969" s="602"/>
      <c r="IO969" s="602"/>
      <c r="IP969" s="602"/>
      <c r="IQ969" s="602"/>
      <c r="IR969" s="602"/>
      <c r="IS969" s="602"/>
    </row>
    <row r="970" spans="242:253" ht="12.75">
      <c r="IH970" s="602"/>
      <c r="II970" s="602"/>
      <c r="IJ970" s="602"/>
      <c r="IK970" s="602"/>
      <c r="IL970" s="602"/>
      <c r="IM970" s="602"/>
      <c r="IN970" s="602"/>
      <c r="IO970" s="602"/>
      <c r="IP970" s="602"/>
      <c r="IQ970" s="602"/>
      <c r="IR970" s="602"/>
      <c r="IS970" s="602"/>
    </row>
    <row r="971" spans="242:253" ht="12.75">
      <c r="IH971" s="602"/>
      <c r="II971" s="602"/>
      <c r="IJ971" s="602"/>
      <c r="IK971" s="602"/>
      <c r="IL971" s="602"/>
      <c r="IM971" s="602"/>
      <c r="IN971" s="602"/>
      <c r="IO971" s="602"/>
      <c r="IP971" s="602"/>
      <c r="IQ971" s="602"/>
      <c r="IR971" s="602"/>
      <c r="IS971" s="602"/>
    </row>
    <row r="972" spans="242:253" ht="12.75">
      <c r="IH972" s="602"/>
      <c r="II972" s="602"/>
      <c r="IJ972" s="602"/>
      <c r="IK972" s="602"/>
      <c r="IL972" s="602"/>
      <c r="IM972" s="602"/>
      <c r="IN972" s="602"/>
      <c r="IO972" s="602"/>
      <c r="IP972" s="602"/>
      <c r="IQ972" s="602"/>
      <c r="IR972" s="602"/>
      <c r="IS972" s="602"/>
    </row>
    <row r="973" spans="242:253" ht="12.75">
      <c r="IH973" s="602"/>
      <c r="II973" s="602"/>
      <c r="IJ973" s="602"/>
      <c r="IK973" s="602"/>
      <c r="IL973" s="602"/>
      <c r="IM973" s="602"/>
      <c r="IN973" s="602"/>
      <c r="IO973" s="602"/>
      <c r="IP973" s="602"/>
      <c r="IQ973" s="602"/>
      <c r="IR973" s="602"/>
      <c r="IS973" s="602"/>
    </row>
    <row r="974" spans="242:253" ht="12.75">
      <c r="IH974" s="602"/>
      <c r="II974" s="602"/>
      <c r="IJ974" s="602"/>
      <c r="IK974" s="602"/>
      <c r="IL974" s="602"/>
      <c r="IM974" s="602"/>
      <c r="IN974" s="602"/>
      <c r="IO974" s="602"/>
      <c r="IP974" s="602"/>
      <c r="IQ974" s="602"/>
      <c r="IR974" s="602"/>
      <c r="IS974" s="602"/>
    </row>
    <row r="975" spans="242:253" ht="12.75">
      <c r="IH975" s="602"/>
      <c r="II975" s="602"/>
      <c r="IJ975" s="602"/>
      <c r="IK975" s="602"/>
      <c r="IL975" s="602"/>
      <c r="IM975" s="602"/>
      <c r="IN975" s="602"/>
      <c r="IO975" s="602"/>
      <c r="IP975" s="602"/>
      <c r="IQ975" s="602"/>
      <c r="IR975" s="602"/>
      <c r="IS975" s="602"/>
    </row>
    <row r="976" spans="242:253" ht="12.75">
      <c r="IH976" s="602"/>
      <c r="II976" s="602"/>
      <c r="IJ976" s="602"/>
      <c r="IK976" s="602"/>
      <c r="IL976" s="602"/>
      <c r="IM976" s="602"/>
      <c r="IN976" s="602"/>
      <c r="IO976" s="602"/>
      <c r="IP976" s="602"/>
      <c r="IQ976" s="602"/>
      <c r="IR976" s="602"/>
      <c r="IS976" s="602"/>
    </row>
    <row r="977" spans="242:253" ht="12.75">
      <c r="IH977" s="602"/>
      <c r="II977" s="602"/>
      <c r="IJ977" s="602"/>
      <c r="IK977" s="602"/>
      <c r="IL977" s="602"/>
      <c r="IM977" s="602"/>
      <c r="IN977" s="602"/>
      <c r="IO977" s="602"/>
      <c r="IP977" s="602"/>
      <c r="IQ977" s="602"/>
      <c r="IR977" s="602"/>
      <c r="IS977" s="602"/>
    </row>
    <row r="978" spans="242:253" ht="12.75">
      <c r="IH978" s="602"/>
      <c r="II978" s="602"/>
      <c r="IJ978" s="602"/>
      <c r="IK978" s="602"/>
      <c r="IL978" s="602"/>
      <c r="IM978" s="602"/>
      <c r="IN978" s="602"/>
      <c r="IO978" s="602"/>
      <c r="IP978" s="602"/>
      <c r="IQ978" s="602"/>
      <c r="IR978" s="602"/>
      <c r="IS978" s="602"/>
    </row>
    <row r="979" spans="242:253" ht="12.75">
      <c r="IH979" s="602"/>
      <c r="II979" s="602"/>
      <c r="IJ979" s="602"/>
      <c r="IK979" s="602"/>
      <c r="IL979" s="602"/>
      <c r="IM979" s="602"/>
      <c r="IN979" s="602"/>
      <c r="IO979" s="602"/>
      <c r="IP979" s="602"/>
      <c r="IQ979" s="602"/>
      <c r="IR979" s="602"/>
      <c r="IS979" s="602"/>
    </row>
    <row r="980" spans="242:253" ht="12.75">
      <c r="IH980" s="602"/>
      <c r="II980" s="602"/>
      <c r="IJ980" s="602"/>
      <c r="IK980" s="602"/>
      <c r="IL980" s="602"/>
      <c r="IM980" s="602"/>
      <c r="IN980" s="602"/>
      <c r="IO980" s="602"/>
      <c r="IP980" s="602"/>
      <c r="IQ980" s="602"/>
      <c r="IR980" s="602"/>
      <c r="IS980" s="602"/>
    </row>
    <row r="981" spans="242:253" ht="12.75">
      <c r="IH981" s="602"/>
      <c r="II981" s="602"/>
      <c r="IJ981" s="602"/>
      <c r="IK981" s="602"/>
      <c r="IL981" s="602"/>
      <c r="IM981" s="602"/>
      <c r="IN981" s="602"/>
      <c r="IO981" s="602"/>
      <c r="IP981" s="602"/>
      <c r="IQ981" s="602"/>
      <c r="IR981" s="602"/>
      <c r="IS981" s="602"/>
    </row>
    <row r="982" spans="242:253" ht="12.75">
      <c r="IH982" s="602"/>
      <c r="II982" s="602"/>
      <c r="IJ982" s="602"/>
      <c r="IK982" s="602"/>
      <c r="IL982" s="602"/>
      <c r="IM982" s="602"/>
      <c r="IN982" s="602"/>
      <c r="IO982" s="602"/>
      <c r="IP982" s="602"/>
      <c r="IQ982" s="602"/>
      <c r="IR982" s="602"/>
      <c r="IS982" s="602"/>
    </row>
    <row r="983" spans="242:253" ht="12.75">
      <c r="IH983" s="602"/>
      <c r="II983" s="602"/>
      <c r="IJ983" s="602"/>
      <c r="IK983" s="602"/>
      <c r="IL983" s="602"/>
      <c r="IM983" s="602"/>
      <c r="IN983" s="602"/>
      <c r="IO983" s="602"/>
      <c r="IP983" s="602"/>
      <c r="IQ983" s="602"/>
      <c r="IR983" s="602"/>
      <c r="IS983" s="602"/>
    </row>
    <row r="984" spans="242:253" ht="12.75">
      <c r="IH984" s="602"/>
      <c r="II984" s="602"/>
      <c r="IJ984" s="602"/>
      <c r="IK984" s="602"/>
      <c r="IL984" s="602"/>
      <c r="IM984" s="602"/>
      <c r="IN984" s="602"/>
      <c r="IO984" s="602"/>
      <c r="IP984" s="602"/>
      <c r="IQ984" s="602"/>
      <c r="IR984" s="602"/>
      <c r="IS984" s="602"/>
    </row>
    <row r="985" spans="242:253" ht="12.75">
      <c r="IH985" s="602"/>
      <c r="II985" s="602"/>
      <c r="IJ985" s="602"/>
      <c r="IK985" s="602"/>
      <c r="IL985" s="602"/>
      <c r="IM985" s="602"/>
      <c r="IN985" s="602"/>
      <c r="IO985" s="602"/>
      <c r="IP985" s="602"/>
      <c r="IQ985" s="602"/>
      <c r="IR985" s="602"/>
      <c r="IS985" s="602"/>
    </row>
    <row r="986" spans="242:253" ht="12.75">
      <c r="IH986" s="602"/>
      <c r="II986" s="602"/>
      <c r="IJ986" s="602"/>
      <c r="IK986" s="602"/>
      <c r="IL986" s="602"/>
      <c r="IM986" s="602"/>
      <c r="IN986" s="602"/>
      <c r="IO986" s="602"/>
      <c r="IP986" s="602"/>
      <c r="IQ986" s="602"/>
      <c r="IR986" s="602"/>
      <c r="IS986" s="602"/>
    </row>
    <row r="987" spans="242:253" ht="12.75">
      <c r="IH987" s="602"/>
      <c r="II987" s="602"/>
      <c r="IJ987" s="602"/>
      <c r="IK987" s="602"/>
      <c r="IL987" s="602"/>
      <c r="IM987" s="602"/>
      <c r="IN987" s="602"/>
      <c r="IO987" s="602"/>
      <c r="IP987" s="602"/>
      <c r="IQ987" s="602"/>
      <c r="IR987" s="602"/>
      <c r="IS987" s="602"/>
    </row>
    <row r="988" spans="242:253" ht="12.75">
      <c r="IH988" s="602"/>
      <c r="II988" s="602"/>
      <c r="IJ988" s="602"/>
      <c r="IK988" s="602"/>
      <c r="IL988" s="602"/>
      <c r="IM988" s="602"/>
      <c r="IN988" s="602"/>
      <c r="IO988" s="602"/>
      <c r="IP988" s="602"/>
      <c r="IQ988" s="602"/>
      <c r="IR988" s="602"/>
      <c r="IS988" s="602"/>
    </row>
    <row r="989" spans="242:253" ht="12.75">
      <c r="IH989" s="602"/>
      <c r="II989" s="602"/>
      <c r="IJ989" s="602"/>
      <c r="IK989" s="602"/>
      <c r="IL989" s="602"/>
      <c r="IM989" s="602"/>
      <c r="IN989" s="602"/>
      <c r="IO989" s="602"/>
      <c r="IP989" s="602"/>
      <c r="IQ989" s="602"/>
      <c r="IR989" s="602"/>
      <c r="IS989" s="602"/>
    </row>
    <row r="990" spans="242:253" ht="12.75">
      <c r="IH990" s="602"/>
      <c r="II990" s="602"/>
      <c r="IJ990" s="602"/>
      <c r="IK990" s="602"/>
      <c r="IL990" s="602"/>
      <c r="IM990" s="602"/>
      <c r="IN990" s="602"/>
      <c r="IO990" s="602"/>
      <c r="IP990" s="602"/>
      <c r="IQ990" s="602"/>
      <c r="IR990" s="602"/>
      <c r="IS990" s="602"/>
    </row>
    <row r="991" spans="242:253" ht="12.75">
      <c r="IH991" s="602"/>
      <c r="II991" s="602"/>
      <c r="IJ991" s="602"/>
      <c r="IK991" s="602"/>
      <c r="IL991" s="602"/>
      <c r="IM991" s="602"/>
      <c r="IN991" s="602"/>
      <c r="IO991" s="602"/>
      <c r="IP991" s="602"/>
      <c r="IQ991" s="602"/>
      <c r="IR991" s="602"/>
      <c r="IS991" s="602"/>
    </row>
    <row r="992" spans="242:253" ht="12.75">
      <c r="IH992" s="602"/>
      <c r="II992" s="602"/>
      <c r="IJ992" s="602"/>
      <c r="IK992" s="602"/>
      <c r="IL992" s="602"/>
      <c r="IM992" s="602"/>
      <c r="IN992" s="602"/>
      <c r="IO992" s="602"/>
      <c r="IP992" s="602"/>
      <c r="IQ992" s="602"/>
      <c r="IR992" s="602"/>
      <c r="IS992" s="602"/>
    </row>
    <row r="993" spans="242:253" ht="12.75">
      <c r="IH993" s="602"/>
      <c r="II993" s="602"/>
      <c r="IJ993" s="602"/>
      <c r="IK993" s="602"/>
      <c r="IL993" s="602"/>
      <c r="IM993" s="602"/>
      <c r="IN993" s="602"/>
      <c r="IO993" s="602"/>
      <c r="IP993" s="602"/>
      <c r="IQ993" s="602"/>
      <c r="IR993" s="602"/>
      <c r="IS993" s="602"/>
    </row>
    <row r="994" spans="242:253" ht="12.75">
      <c r="IH994" s="602"/>
      <c r="II994" s="602"/>
      <c r="IJ994" s="602"/>
      <c r="IK994" s="602"/>
      <c r="IL994" s="602"/>
      <c r="IM994" s="602"/>
      <c r="IN994" s="602"/>
      <c r="IO994" s="602"/>
      <c r="IP994" s="602"/>
      <c r="IQ994" s="602"/>
      <c r="IR994" s="602"/>
      <c r="IS994" s="602"/>
    </row>
    <row r="995" spans="242:253" ht="12.75">
      <c r="IH995" s="602"/>
      <c r="II995" s="602"/>
      <c r="IJ995" s="602"/>
      <c r="IK995" s="602"/>
      <c r="IL995" s="602"/>
      <c r="IM995" s="602"/>
      <c r="IN995" s="602"/>
      <c r="IO995" s="602"/>
      <c r="IP995" s="602"/>
      <c r="IQ995" s="602"/>
      <c r="IR995" s="602"/>
      <c r="IS995" s="602"/>
    </row>
    <row r="996" spans="242:253" ht="12.75">
      <c r="IH996" s="602"/>
      <c r="II996" s="602"/>
      <c r="IJ996" s="602"/>
      <c r="IK996" s="602"/>
      <c r="IL996" s="602"/>
      <c r="IM996" s="602"/>
      <c r="IN996" s="602"/>
      <c r="IO996" s="602"/>
      <c r="IP996" s="602"/>
      <c r="IQ996" s="602"/>
      <c r="IR996" s="602"/>
      <c r="IS996" s="602"/>
    </row>
    <row r="997" spans="242:253" ht="12.75">
      <c r="IH997" s="602"/>
      <c r="II997" s="602"/>
      <c r="IJ997" s="602"/>
      <c r="IK997" s="602"/>
      <c r="IL997" s="602"/>
      <c r="IM997" s="602"/>
      <c r="IN997" s="602"/>
      <c r="IO997" s="602"/>
      <c r="IP997" s="602"/>
      <c r="IQ997" s="602"/>
      <c r="IR997" s="602"/>
      <c r="IS997" s="602"/>
    </row>
    <row r="998" spans="242:253" ht="12.75">
      <c r="IH998" s="602"/>
      <c r="II998" s="602"/>
      <c r="IJ998" s="602"/>
      <c r="IK998" s="602"/>
      <c r="IL998" s="602"/>
      <c r="IM998" s="602"/>
      <c r="IN998" s="602"/>
      <c r="IO998" s="602"/>
      <c r="IP998" s="602"/>
      <c r="IQ998" s="602"/>
      <c r="IR998" s="602"/>
      <c r="IS998" s="602"/>
    </row>
    <row r="999" spans="242:253" ht="12.75">
      <c r="IH999" s="602"/>
      <c r="II999" s="602"/>
      <c r="IJ999" s="602"/>
      <c r="IK999" s="602"/>
      <c r="IL999" s="602"/>
      <c r="IM999" s="602"/>
      <c r="IN999" s="602"/>
      <c r="IO999" s="602"/>
      <c r="IP999" s="602"/>
      <c r="IQ999" s="602"/>
      <c r="IR999" s="602"/>
      <c r="IS999" s="602"/>
    </row>
    <row r="1000" spans="242:253" ht="12.75">
      <c r="IH1000" s="602"/>
      <c r="II1000" s="602"/>
      <c r="IJ1000" s="602"/>
      <c r="IK1000" s="602"/>
      <c r="IL1000" s="602"/>
      <c r="IM1000" s="602"/>
      <c r="IN1000" s="602"/>
      <c r="IO1000" s="602"/>
      <c r="IP1000" s="602"/>
      <c r="IQ1000" s="602"/>
      <c r="IR1000" s="602"/>
      <c r="IS1000" s="602"/>
    </row>
    <row r="1001" spans="242:253" ht="12.75">
      <c r="IH1001" s="602"/>
      <c r="II1001" s="602"/>
      <c r="IJ1001" s="602"/>
      <c r="IK1001" s="602"/>
      <c r="IL1001" s="602"/>
      <c r="IM1001" s="602"/>
      <c r="IN1001" s="602"/>
      <c r="IO1001" s="602"/>
      <c r="IP1001" s="602"/>
      <c r="IQ1001" s="602"/>
      <c r="IR1001" s="602"/>
      <c r="IS1001" s="602"/>
    </row>
    <row r="1002" spans="242:253" ht="12.75">
      <c r="IH1002" s="602"/>
      <c r="II1002" s="602"/>
      <c r="IJ1002" s="602"/>
      <c r="IK1002" s="602"/>
      <c r="IL1002" s="602"/>
      <c r="IM1002" s="602"/>
      <c r="IN1002" s="602"/>
      <c r="IO1002" s="602"/>
      <c r="IP1002" s="602"/>
      <c r="IQ1002" s="602"/>
      <c r="IR1002" s="602"/>
      <c r="IS1002" s="602"/>
    </row>
    <row r="1003" spans="242:253" ht="12.75">
      <c r="IH1003" s="602"/>
      <c r="II1003" s="602"/>
      <c r="IJ1003" s="602"/>
      <c r="IK1003" s="602"/>
      <c r="IL1003" s="602"/>
      <c r="IM1003" s="602"/>
      <c r="IN1003" s="602"/>
      <c r="IO1003" s="602"/>
      <c r="IP1003" s="602"/>
      <c r="IQ1003" s="602"/>
      <c r="IR1003" s="602"/>
      <c r="IS1003" s="602"/>
    </row>
    <row r="1004" spans="242:253" ht="12.75">
      <c r="IH1004" s="602"/>
      <c r="II1004" s="602"/>
      <c r="IJ1004" s="602"/>
      <c r="IK1004" s="602"/>
      <c r="IL1004" s="602"/>
      <c r="IM1004" s="602"/>
      <c r="IN1004" s="602"/>
      <c r="IO1004" s="602"/>
      <c r="IP1004" s="602"/>
      <c r="IQ1004" s="602"/>
      <c r="IR1004" s="602"/>
      <c r="IS1004" s="602"/>
    </row>
    <row r="1005" spans="242:253" ht="12.75">
      <c r="IH1005" s="602"/>
      <c r="II1005" s="602"/>
      <c r="IJ1005" s="602"/>
      <c r="IK1005" s="602"/>
      <c r="IL1005" s="602"/>
      <c r="IM1005" s="602"/>
      <c r="IN1005" s="602"/>
      <c r="IO1005" s="602"/>
      <c r="IP1005" s="602"/>
      <c r="IQ1005" s="602"/>
      <c r="IR1005" s="602"/>
      <c r="IS1005" s="602"/>
    </row>
    <row r="1006" spans="242:253" ht="12.75">
      <c r="IH1006" s="602"/>
      <c r="II1006" s="602"/>
      <c r="IJ1006" s="602"/>
      <c r="IK1006" s="602"/>
      <c r="IL1006" s="602"/>
      <c r="IM1006" s="602"/>
      <c r="IN1006" s="602"/>
      <c r="IO1006" s="602"/>
      <c r="IP1006" s="602"/>
      <c r="IQ1006" s="602"/>
      <c r="IR1006" s="602"/>
      <c r="IS1006" s="602"/>
    </row>
    <row r="1007" spans="242:253" ht="12.75">
      <c r="IH1007" s="602"/>
      <c r="II1007" s="602"/>
      <c r="IJ1007" s="602"/>
      <c r="IK1007" s="602"/>
      <c r="IL1007" s="602"/>
      <c r="IM1007" s="602"/>
      <c r="IN1007" s="602"/>
      <c r="IO1007" s="602"/>
      <c r="IP1007" s="602"/>
      <c r="IQ1007" s="602"/>
      <c r="IR1007" s="602"/>
      <c r="IS1007" s="602"/>
    </row>
    <row r="1008" spans="242:253" ht="12.75">
      <c r="IH1008" s="602"/>
      <c r="II1008" s="602"/>
      <c r="IJ1008" s="602"/>
      <c r="IK1008" s="602"/>
      <c r="IL1008" s="602"/>
      <c r="IM1008" s="602"/>
      <c r="IN1008" s="602"/>
      <c r="IO1008" s="602"/>
      <c r="IP1008" s="602"/>
      <c r="IQ1008" s="602"/>
      <c r="IR1008" s="602"/>
      <c r="IS1008" s="602"/>
    </row>
    <row r="1009" spans="242:253" ht="12.75">
      <c r="IH1009" s="602"/>
      <c r="II1009" s="602"/>
      <c r="IJ1009" s="602"/>
      <c r="IK1009" s="602"/>
      <c r="IL1009" s="602"/>
      <c r="IM1009" s="602"/>
      <c r="IN1009" s="602"/>
      <c r="IO1009" s="602"/>
      <c r="IP1009" s="602"/>
      <c r="IQ1009" s="602"/>
      <c r="IR1009" s="602"/>
      <c r="IS1009" s="602"/>
    </row>
    <row r="1010" spans="242:253" ht="12.75">
      <c r="IH1010" s="602"/>
      <c r="II1010" s="602"/>
      <c r="IJ1010" s="602"/>
      <c r="IK1010" s="602"/>
      <c r="IL1010" s="602"/>
      <c r="IM1010" s="602"/>
      <c r="IN1010" s="602"/>
      <c r="IO1010" s="602"/>
      <c r="IP1010" s="602"/>
      <c r="IQ1010" s="602"/>
      <c r="IR1010" s="602"/>
      <c r="IS1010" s="602"/>
    </row>
    <row r="1011" spans="242:253" ht="12.75">
      <c r="IH1011" s="602"/>
      <c r="II1011" s="602"/>
      <c r="IJ1011" s="602"/>
      <c r="IK1011" s="602"/>
      <c r="IL1011" s="602"/>
      <c r="IM1011" s="602"/>
      <c r="IN1011" s="602"/>
      <c r="IO1011" s="602"/>
      <c r="IP1011" s="602"/>
      <c r="IQ1011" s="602"/>
      <c r="IR1011" s="602"/>
      <c r="IS1011" s="602"/>
    </row>
    <row r="1012" spans="242:253" ht="12.75">
      <c r="IH1012" s="602"/>
      <c r="II1012" s="602"/>
      <c r="IJ1012" s="602"/>
      <c r="IK1012" s="602"/>
      <c r="IL1012" s="602"/>
      <c r="IM1012" s="602"/>
      <c r="IN1012" s="602"/>
      <c r="IO1012" s="602"/>
      <c r="IP1012" s="602"/>
      <c r="IQ1012" s="602"/>
      <c r="IR1012" s="602"/>
      <c r="IS1012" s="602"/>
    </row>
    <row r="1013" spans="242:253" ht="12.75">
      <c r="IH1013" s="602"/>
      <c r="II1013" s="602"/>
      <c r="IJ1013" s="602"/>
      <c r="IK1013" s="602"/>
      <c r="IL1013" s="602"/>
      <c r="IM1013" s="602"/>
      <c r="IN1013" s="602"/>
      <c r="IO1013" s="602"/>
      <c r="IP1013" s="602"/>
      <c r="IQ1013" s="602"/>
      <c r="IR1013" s="602"/>
      <c r="IS1013" s="602"/>
    </row>
    <row r="1014" spans="242:253" ht="12.75">
      <c r="IH1014" s="602"/>
      <c r="II1014" s="602"/>
      <c r="IJ1014" s="602"/>
      <c r="IK1014" s="602"/>
      <c r="IL1014" s="602"/>
      <c r="IM1014" s="602"/>
      <c r="IN1014" s="602"/>
      <c r="IO1014" s="602"/>
      <c r="IP1014" s="602"/>
      <c r="IQ1014" s="602"/>
      <c r="IR1014" s="602"/>
      <c r="IS1014" s="602"/>
    </row>
    <row r="1015" spans="242:253" ht="12.75">
      <c r="IH1015" s="602"/>
      <c r="II1015" s="602"/>
      <c r="IJ1015" s="602"/>
      <c r="IK1015" s="602"/>
      <c r="IL1015" s="602"/>
      <c r="IM1015" s="602"/>
      <c r="IN1015" s="602"/>
      <c r="IO1015" s="602"/>
      <c r="IP1015" s="602"/>
      <c r="IQ1015" s="602"/>
      <c r="IR1015" s="602"/>
      <c r="IS1015" s="602"/>
    </row>
    <row r="1016" spans="242:253" ht="12.75">
      <c r="IH1016" s="602"/>
      <c r="II1016" s="602"/>
      <c r="IJ1016" s="602"/>
      <c r="IK1016" s="602"/>
      <c r="IL1016" s="602"/>
      <c r="IM1016" s="602"/>
      <c r="IN1016" s="602"/>
      <c r="IO1016" s="602"/>
      <c r="IP1016" s="602"/>
      <c r="IQ1016" s="602"/>
      <c r="IR1016" s="602"/>
      <c r="IS1016" s="602"/>
    </row>
    <row r="1017" spans="242:253" ht="12.75">
      <c r="IH1017" s="602"/>
      <c r="II1017" s="602"/>
      <c r="IJ1017" s="602"/>
      <c r="IK1017" s="602"/>
      <c r="IL1017" s="602"/>
      <c r="IM1017" s="602"/>
      <c r="IN1017" s="602"/>
      <c r="IO1017" s="602"/>
      <c r="IP1017" s="602"/>
      <c r="IQ1017" s="602"/>
      <c r="IR1017" s="602"/>
      <c r="IS1017" s="602"/>
    </row>
    <row r="1018" spans="242:253" ht="12.75">
      <c r="IH1018" s="602"/>
      <c r="II1018" s="602"/>
      <c r="IJ1018" s="602"/>
      <c r="IK1018" s="602"/>
      <c r="IL1018" s="602"/>
      <c r="IM1018" s="602"/>
      <c r="IN1018" s="602"/>
      <c r="IO1018" s="602"/>
      <c r="IP1018" s="602"/>
      <c r="IQ1018" s="602"/>
      <c r="IR1018" s="602"/>
      <c r="IS1018" s="602"/>
    </row>
    <row r="1019" spans="242:253" ht="12.75">
      <c r="IH1019" s="602"/>
      <c r="II1019" s="602"/>
      <c r="IJ1019" s="602"/>
      <c r="IK1019" s="602"/>
      <c r="IL1019" s="602"/>
      <c r="IM1019" s="602"/>
      <c r="IN1019" s="602"/>
      <c r="IO1019" s="602"/>
      <c r="IP1019" s="602"/>
      <c r="IQ1019" s="602"/>
      <c r="IR1019" s="602"/>
      <c r="IS1019" s="602"/>
    </row>
    <row r="1020" spans="242:253" ht="12.75">
      <c r="IH1020" s="602"/>
      <c r="II1020" s="602"/>
      <c r="IJ1020" s="602"/>
      <c r="IK1020" s="602"/>
      <c r="IL1020" s="602"/>
      <c r="IM1020" s="602"/>
      <c r="IN1020" s="602"/>
      <c r="IO1020" s="602"/>
      <c r="IP1020" s="602"/>
      <c r="IQ1020" s="602"/>
      <c r="IR1020" s="602"/>
      <c r="IS1020" s="602"/>
    </row>
    <row r="1021" spans="242:253" ht="12.75">
      <c r="IH1021" s="602"/>
      <c r="II1021" s="602"/>
      <c r="IJ1021" s="602"/>
      <c r="IK1021" s="602"/>
      <c r="IL1021" s="602"/>
      <c r="IM1021" s="602"/>
      <c r="IN1021" s="602"/>
      <c r="IO1021" s="602"/>
      <c r="IP1021" s="602"/>
      <c r="IQ1021" s="602"/>
      <c r="IR1021" s="602"/>
      <c r="IS1021" s="602"/>
    </row>
    <row r="1022" spans="242:253" ht="12.75">
      <c r="IH1022" s="602"/>
      <c r="II1022" s="602"/>
      <c r="IJ1022" s="602"/>
      <c r="IK1022" s="602"/>
      <c r="IL1022" s="602"/>
      <c r="IM1022" s="602"/>
      <c r="IN1022" s="602"/>
      <c r="IO1022" s="602"/>
      <c r="IP1022" s="602"/>
      <c r="IQ1022" s="602"/>
      <c r="IR1022" s="602"/>
      <c r="IS1022" s="602"/>
    </row>
    <row r="1023" spans="242:253" ht="12.75">
      <c r="IH1023" s="602"/>
      <c r="II1023" s="602"/>
      <c r="IJ1023" s="602"/>
      <c r="IK1023" s="602"/>
      <c r="IL1023" s="602"/>
      <c r="IM1023" s="602"/>
      <c r="IN1023" s="602"/>
      <c r="IO1023" s="602"/>
      <c r="IP1023" s="602"/>
      <c r="IQ1023" s="602"/>
      <c r="IR1023" s="602"/>
      <c r="IS1023" s="602"/>
    </row>
    <row r="1024" spans="242:253" ht="12.75">
      <c r="IH1024" s="602"/>
      <c r="II1024" s="602"/>
      <c r="IJ1024" s="602"/>
      <c r="IK1024" s="602"/>
      <c r="IL1024" s="602"/>
      <c r="IM1024" s="602"/>
      <c r="IN1024" s="602"/>
      <c r="IO1024" s="602"/>
      <c r="IP1024" s="602"/>
      <c r="IQ1024" s="602"/>
      <c r="IR1024" s="602"/>
      <c r="IS1024" s="602"/>
    </row>
    <row r="1025" spans="242:253" ht="12.75">
      <c r="IH1025" s="602"/>
      <c r="II1025" s="602"/>
      <c r="IJ1025" s="602"/>
      <c r="IK1025" s="602"/>
      <c r="IL1025" s="602"/>
      <c r="IM1025" s="602"/>
      <c r="IN1025" s="602"/>
      <c r="IO1025" s="602"/>
      <c r="IP1025" s="602"/>
      <c r="IQ1025" s="602"/>
      <c r="IR1025" s="602"/>
      <c r="IS1025" s="602"/>
    </row>
    <row r="1026" spans="242:253" ht="12.75">
      <c r="IH1026" s="602"/>
      <c r="II1026" s="602"/>
      <c r="IJ1026" s="602"/>
      <c r="IK1026" s="602"/>
      <c r="IL1026" s="602"/>
      <c r="IM1026" s="602"/>
      <c r="IN1026" s="602"/>
      <c r="IO1026" s="602"/>
      <c r="IP1026" s="602"/>
      <c r="IQ1026" s="602"/>
      <c r="IR1026" s="602"/>
      <c r="IS1026" s="602"/>
    </row>
    <row r="1027" spans="242:253" ht="12.75">
      <c r="IH1027" s="602"/>
      <c r="II1027" s="602"/>
      <c r="IJ1027" s="602"/>
      <c r="IK1027" s="602"/>
      <c r="IL1027" s="602"/>
      <c r="IM1027" s="602"/>
      <c r="IN1027" s="602"/>
      <c r="IO1027" s="602"/>
      <c r="IP1027" s="602"/>
      <c r="IQ1027" s="602"/>
      <c r="IR1027" s="602"/>
      <c r="IS1027" s="602"/>
    </row>
    <row r="1028" spans="242:253" ht="12.75">
      <c r="IH1028" s="602"/>
      <c r="II1028" s="602"/>
      <c r="IJ1028" s="602"/>
      <c r="IK1028" s="602"/>
      <c r="IL1028" s="602"/>
      <c r="IM1028" s="602"/>
      <c r="IN1028" s="602"/>
      <c r="IO1028" s="602"/>
      <c r="IP1028" s="602"/>
      <c r="IQ1028" s="602"/>
      <c r="IR1028" s="602"/>
      <c r="IS1028" s="602"/>
    </row>
    <row r="1029" spans="242:253" ht="12.75">
      <c r="IH1029" s="602"/>
      <c r="II1029" s="602"/>
      <c r="IJ1029" s="602"/>
      <c r="IK1029" s="602"/>
      <c r="IL1029" s="602"/>
      <c r="IM1029" s="602"/>
      <c r="IN1029" s="602"/>
      <c r="IO1029" s="602"/>
      <c r="IP1029" s="602"/>
      <c r="IQ1029" s="602"/>
      <c r="IR1029" s="602"/>
      <c r="IS1029" s="602"/>
    </row>
    <row r="1030" spans="242:253" ht="12.75">
      <c r="IH1030" s="602"/>
      <c r="II1030" s="602"/>
      <c r="IJ1030" s="602"/>
      <c r="IK1030" s="602"/>
      <c r="IL1030" s="602"/>
      <c r="IM1030" s="602"/>
      <c r="IN1030" s="602"/>
      <c r="IO1030" s="602"/>
      <c r="IP1030" s="602"/>
      <c r="IQ1030" s="602"/>
      <c r="IR1030" s="602"/>
      <c r="IS1030" s="602"/>
    </row>
    <row r="1031" spans="242:253" ht="12.75">
      <c r="IH1031" s="602"/>
      <c r="II1031" s="602"/>
      <c r="IJ1031" s="602"/>
      <c r="IK1031" s="602"/>
      <c r="IL1031" s="602"/>
      <c r="IM1031" s="602"/>
      <c r="IN1031" s="602"/>
      <c r="IO1031" s="602"/>
      <c r="IP1031" s="602"/>
      <c r="IQ1031" s="602"/>
      <c r="IR1031" s="602"/>
      <c r="IS1031" s="602"/>
    </row>
    <row r="1032" spans="242:253" ht="12.75">
      <c r="IH1032" s="602"/>
      <c r="II1032" s="602"/>
      <c r="IJ1032" s="602"/>
      <c r="IK1032" s="602"/>
      <c r="IL1032" s="602"/>
      <c r="IM1032" s="602"/>
      <c r="IN1032" s="602"/>
      <c r="IO1032" s="602"/>
      <c r="IP1032" s="602"/>
      <c r="IQ1032" s="602"/>
      <c r="IR1032" s="602"/>
      <c r="IS1032" s="602"/>
    </row>
    <row r="1033" spans="242:253" ht="12.75">
      <c r="IH1033" s="602"/>
      <c r="II1033" s="602"/>
      <c r="IJ1033" s="602"/>
      <c r="IK1033" s="602"/>
      <c r="IL1033" s="602"/>
      <c r="IM1033" s="602"/>
      <c r="IN1033" s="602"/>
      <c r="IO1033" s="602"/>
      <c r="IP1033" s="602"/>
      <c r="IQ1033" s="602"/>
      <c r="IR1033" s="602"/>
      <c r="IS1033" s="602"/>
    </row>
    <row r="1034" spans="242:253" ht="12.75">
      <c r="IH1034" s="602"/>
      <c r="II1034" s="602"/>
      <c r="IJ1034" s="602"/>
      <c r="IK1034" s="602"/>
      <c r="IL1034" s="602"/>
      <c r="IM1034" s="602"/>
      <c r="IN1034" s="602"/>
      <c r="IO1034" s="602"/>
      <c r="IP1034" s="602"/>
      <c r="IQ1034" s="602"/>
      <c r="IR1034" s="602"/>
      <c r="IS1034" s="602"/>
    </row>
    <row r="1035" spans="242:253" ht="12.75">
      <c r="IH1035" s="602"/>
      <c r="II1035" s="602"/>
      <c r="IJ1035" s="602"/>
      <c r="IK1035" s="602"/>
      <c r="IL1035" s="602"/>
      <c r="IM1035" s="602"/>
      <c r="IN1035" s="602"/>
      <c r="IO1035" s="602"/>
      <c r="IP1035" s="602"/>
      <c r="IQ1035" s="602"/>
      <c r="IR1035" s="602"/>
      <c r="IS1035" s="602"/>
    </row>
    <row r="1036" spans="242:253" ht="12.75">
      <c r="IH1036" s="602"/>
      <c r="II1036" s="602"/>
      <c r="IJ1036" s="602"/>
      <c r="IK1036" s="602"/>
      <c r="IL1036" s="602"/>
      <c r="IM1036" s="602"/>
      <c r="IN1036" s="602"/>
      <c r="IO1036" s="602"/>
      <c r="IP1036" s="602"/>
      <c r="IQ1036" s="602"/>
      <c r="IR1036" s="602"/>
      <c r="IS1036" s="602"/>
    </row>
    <row r="1037" spans="242:253" ht="12.75">
      <c r="IH1037" s="602"/>
      <c r="II1037" s="602"/>
      <c r="IJ1037" s="602"/>
      <c r="IK1037" s="602"/>
      <c r="IL1037" s="602"/>
      <c r="IM1037" s="602"/>
      <c r="IN1037" s="602"/>
      <c r="IO1037" s="602"/>
      <c r="IP1037" s="602"/>
      <c r="IQ1037" s="602"/>
      <c r="IR1037" s="602"/>
      <c r="IS1037" s="602"/>
    </row>
    <row r="1038" spans="242:253" ht="12.75">
      <c r="IH1038" s="602"/>
      <c r="II1038" s="602"/>
      <c r="IJ1038" s="602"/>
      <c r="IK1038" s="602"/>
      <c r="IL1038" s="602"/>
      <c r="IM1038" s="602"/>
      <c r="IN1038" s="602"/>
      <c r="IO1038" s="602"/>
      <c r="IP1038" s="602"/>
      <c r="IQ1038" s="602"/>
      <c r="IR1038" s="602"/>
      <c r="IS1038" s="602"/>
    </row>
    <row r="1039" spans="242:253" ht="12.75">
      <c r="IH1039" s="602"/>
      <c r="II1039" s="602"/>
      <c r="IJ1039" s="602"/>
      <c r="IK1039" s="602"/>
      <c r="IL1039" s="602"/>
      <c r="IM1039" s="602"/>
      <c r="IN1039" s="602"/>
      <c r="IO1039" s="602"/>
      <c r="IP1039" s="602"/>
      <c r="IQ1039" s="602"/>
      <c r="IR1039" s="602"/>
      <c r="IS1039" s="602"/>
    </row>
    <row r="1040" spans="242:253" ht="12.75">
      <c r="IH1040" s="602"/>
      <c r="II1040" s="602"/>
      <c r="IJ1040" s="602"/>
      <c r="IK1040" s="602"/>
      <c r="IL1040" s="602"/>
      <c r="IM1040" s="602"/>
      <c r="IN1040" s="602"/>
      <c r="IO1040" s="602"/>
      <c r="IP1040" s="602"/>
      <c r="IQ1040" s="602"/>
      <c r="IR1040" s="602"/>
      <c r="IS1040" s="602"/>
    </row>
    <row r="1041" spans="242:253" ht="12.75">
      <c r="IH1041" s="602"/>
      <c r="II1041" s="602"/>
      <c r="IJ1041" s="602"/>
      <c r="IK1041" s="602"/>
      <c r="IL1041" s="602"/>
      <c r="IM1041" s="602"/>
      <c r="IN1041" s="602"/>
      <c r="IO1041" s="602"/>
      <c r="IP1041" s="602"/>
      <c r="IQ1041" s="602"/>
      <c r="IR1041" s="602"/>
      <c r="IS1041" s="602"/>
    </row>
    <row r="1042" spans="242:253" ht="12.75">
      <c r="IH1042" s="602"/>
      <c r="II1042" s="602"/>
      <c r="IJ1042" s="602"/>
      <c r="IK1042" s="602"/>
      <c r="IL1042" s="602"/>
      <c r="IM1042" s="602"/>
      <c r="IN1042" s="602"/>
      <c r="IO1042" s="602"/>
      <c r="IP1042" s="602"/>
      <c r="IQ1042" s="602"/>
      <c r="IR1042" s="602"/>
      <c r="IS1042" s="602"/>
    </row>
    <row r="1043" spans="242:253" ht="12.75">
      <c r="IH1043" s="602"/>
      <c r="II1043" s="602"/>
      <c r="IJ1043" s="602"/>
      <c r="IK1043" s="602"/>
      <c r="IL1043" s="602"/>
      <c r="IM1043" s="602"/>
      <c r="IN1043" s="602"/>
      <c r="IO1043" s="602"/>
      <c r="IP1043" s="602"/>
      <c r="IQ1043" s="602"/>
      <c r="IR1043" s="602"/>
      <c r="IS1043" s="602"/>
    </row>
    <row r="1044" spans="242:253" ht="12.75">
      <c r="IH1044" s="602"/>
      <c r="II1044" s="602"/>
      <c r="IJ1044" s="602"/>
      <c r="IK1044" s="602"/>
      <c r="IL1044" s="602"/>
      <c r="IM1044" s="602"/>
      <c r="IN1044" s="602"/>
      <c r="IO1044" s="602"/>
      <c r="IP1044" s="602"/>
      <c r="IQ1044" s="602"/>
      <c r="IR1044" s="602"/>
      <c r="IS1044" s="602"/>
    </row>
    <row r="1045" spans="242:253" ht="12.75">
      <c r="IH1045" s="602"/>
      <c r="II1045" s="602"/>
      <c r="IJ1045" s="602"/>
      <c r="IK1045" s="602"/>
      <c r="IL1045" s="602"/>
      <c r="IM1045" s="602"/>
      <c r="IN1045" s="602"/>
      <c r="IO1045" s="602"/>
      <c r="IP1045" s="602"/>
      <c r="IQ1045" s="602"/>
      <c r="IR1045" s="602"/>
      <c r="IS1045" s="602"/>
    </row>
    <row r="1046" spans="242:253" ht="12.75">
      <c r="IH1046" s="602"/>
      <c r="II1046" s="602"/>
      <c r="IJ1046" s="602"/>
      <c r="IK1046" s="602"/>
      <c r="IL1046" s="602"/>
      <c r="IM1046" s="602"/>
      <c r="IN1046" s="602"/>
      <c r="IO1046" s="602"/>
      <c r="IP1046" s="602"/>
      <c r="IQ1046" s="602"/>
      <c r="IR1046" s="602"/>
      <c r="IS1046" s="602"/>
    </row>
    <row r="1047" spans="242:253" ht="12.75">
      <c r="IH1047" s="602"/>
      <c r="II1047" s="602"/>
      <c r="IJ1047" s="602"/>
      <c r="IK1047" s="602"/>
      <c r="IL1047" s="602"/>
      <c r="IM1047" s="602"/>
      <c r="IN1047" s="602"/>
      <c r="IO1047" s="602"/>
      <c r="IP1047" s="602"/>
      <c r="IQ1047" s="602"/>
      <c r="IR1047" s="602"/>
      <c r="IS1047" s="602"/>
    </row>
    <row r="1048" spans="242:253" ht="12.75">
      <c r="IH1048" s="602"/>
      <c r="II1048" s="602"/>
      <c r="IJ1048" s="602"/>
      <c r="IK1048" s="602"/>
      <c r="IL1048" s="602"/>
      <c r="IM1048" s="602"/>
      <c r="IN1048" s="602"/>
      <c r="IO1048" s="602"/>
      <c r="IP1048" s="602"/>
      <c r="IQ1048" s="602"/>
      <c r="IR1048" s="602"/>
      <c r="IS1048" s="602"/>
    </row>
    <row r="1049" spans="242:253" ht="12.75">
      <c r="IH1049" s="602"/>
      <c r="II1049" s="602"/>
      <c r="IJ1049" s="602"/>
      <c r="IK1049" s="602"/>
      <c r="IL1049" s="602"/>
      <c r="IM1049" s="602"/>
      <c r="IN1049" s="602"/>
      <c r="IO1049" s="602"/>
      <c r="IP1049" s="602"/>
      <c r="IQ1049" s="602"/>
      <c r="IR1049" s="602"/>
      <c r="IS1049" s="602"/>
    </row>
    <row r="1050" spans="242:253" ht="12.75">
      <c r="IH1050" s="602"/>
      <c r="II1050" s="602"/>
      <c r="IJ1050" s="602"/>
      <c r="IK1050" s="602"/>
      <c r="IL1050" s="602"/>
      <c r="IM1050" s="602"/>
      <c r="IN1050" s="602"/>
      <c r="IO1050" s="602"/>
      <c r="IP1050" s="602"/>
      <c r="IQ1050" s="602"/>
      <c r="IR1050" s="602"/>
      <c r="IS1050" s="602"/>
    </row>
    <row r="1051" spans="242:253" ht="12.75">
      <c r="IH1051" s="602"/>
      <c r="II1051" s="602"/>
      <c r="IJ1051" s="602"/>
      <c r="IK1051" s="602"/>
      <c r="IL1051" s="602"/>
      <c r="IM1051" s="602"/>
      <c r="IN1051" s="602"/>
      <c r="IO1051" s="602"/>
      <c r="IP1051" s="602"/>
      <c r="IQ1051" s="602"/>
      <c r="IR1051" s="602"/>
      <c r="IS1051" s="602"/>
    </row>
    <row r="1052" spans="242:253" ht="12.75">
      <c r="IH1052" s="602"/>
      <c r="II1052" s="602"/>
      <c r="IJ1052" s="602"/>
      <c r="IK1052" s="602"/>
      <c r="IL1052" s="602"/>
      <c r="IM1052" s="602"/>
      <c r="IN1052" s="602"/>
      <c r="IO1052" s="602"/>
      <c r="IP1052" s="602"/>
      <c r="IQ1052" s="602"/>
      <c r="IR1052" s="602"/>
      <c r="IS1052" s="602"/>
    </row>
    <row r="1053" spans="242:253" ht="12.75">
      <c r="IH1053" s="602"/>
      <c r="II1053" s="602"/>
      <c r="IJ1053" s="602"/>
      <c r="IK1053" s="602"/>
      <c r="IL1053" s="602"/>
      <c r="IM1053" s="602"/>
      <c r="IN1053" s="602"/>
      <c r="IO1053" s="602"/>
      <c r="IP1053" s="602"/>
      <c r="IQ1053" s="602"/>
      <c r="IR1053" s="602"/>
      <c r="IS1053" s="602"/>
    </row>
    <row r="1054" spans="242:253" ht="12.75">
      <c r="IH1054" s="602"/>
      <c r="II1054" s="602"/>
      <c r="IJ1054" s="602"/>
      <c r="IK1054" s="602"/>
      <c r="IL1054" s="602"/>
      <c r="IM1054" s="602"/>
      <c r="IN1054" s="602"/>
      <c r="IO1054" s="602"/>
      <c r="IP1054" s="602"/>
      <c r="IQ1054" s="602"/>
      <c r="IR1054" s="602"/>
      <c r="IS1054" s="602"/>
    </row>
    <row r="1055" spans="242:253" ht="12.75">
      <c r="IH1055" s="602"/>
      <c r="II1055" s="602"/>
      <c r="IJ1055" s="602"/>
      <c r="IK1055" s="602"/>
      <c r="IL1055" s="602"/>
      <c r="IM1055" s="602"/>
      <c r="IN1055" s="602"/>
      <c r="IO1055" s="602"/>
      <c r="IP1055" s="602"/>
      <c r="IQ1055" s="602"/>
      <c r="IR1055" s="602"/>
      <c r="IS1055" s="602"/>
    </row>
    <row r="1056" spans="242:253" ht="12.75">
      <c r="IH1056" s="602"/>
      <c r="II1056" s="602"/>
      <c r="IJ1056" s="602"/>
      <c r="IK1056" s="602"/>
      <c r="IL1056" s="602"/>
      <c r="IM1056" s="602"/>
      <c r="IN1056" s="602"/>
      <c r="IO1056" s="602"/>
      <c r="IP1056" s="602"/>
      <c r="IQ1056" s="602"/>
      <c r="IR1056" s="602"/>
      <c r="IS1056" s="602"/>
    </row>
    <row r="1057" spans="242:253" ht="12.75">
      <c r="IH1057" s="602"/>
      <c r="II1057" s="602"/>
      <c r="IJ1057" s="602"/>
      <c r="IK1057" s="602"/>
      <c r="IL1057" s="602"/>
      <c r="IM1057" s="602"/>
      <c r="IN1057" s="602"/>
      <c r="IO1057" s="602"/>
      <c r="IP1057" s="602"/>
      <c r="IQ1057" s="602"/>
      <c r="IR1057" s="602"/>
      <c r="IS1057" s="602"/>
    </row>
    <row r="1058" spans="242:253" ht="12.75">
      <c r="IH1058" s="602"/>
      <c r="II1058" s="602"/>
      <c r="IJ1058" s="602"/>
      <c r="IK1058" s="602"/>
      <c r="IL1058" s="602"/>
      <c r="IM1058" s="602"/>
      <c r="IN1058" s="602"/>
      <c r="IO1058" s="602"/>
      <c r="IP1058" s="602"/>
      <c r="IQ1058" s="602"/>
      <c r="IR1058" s="602"/>
      <c r="IS1058" s="602"/>
    </row>
    <row r="1059" spans="242:253" ht="12.75">
      <c r="IH1059" s="602"/>
      <c r="II1059" s="602"/>
      <c r="IJ1059" s="602"/>
      <c r="IK1059" s="602"/>
      <c r="IL1059" s="602"/>
      <c r="IM1059" s="602"/>
      <c r="IN1059" s="602"/>
      <c r="IO1059" s="602"/>
      <c r="IP1059" s="602"/>
      <c r="IQ1059" s="602"/>
      <c r="IR1059" s="602"/>
      <c r="IS1059" s="602"/>
    </row>
    <row r="1060" spans="242:253" ht="12.75">
      <c r="IH1060" s="602"/>
      <c r="II1060" s="602"/>
      <c r="IJ1060" s="602"/>
      <c r="IK1060" s="602"/>
      <c r="IL1060" s="602"/>
      <c r="IM1060" s="602"/>
      <c r="IN1060" s="602"/>
      <c r="IO1060" s="602"/>
      <c r="IP1060" s="602"/>
      <c r="IQ1060" s="602"/>
      <c r="IR1060" s="602"/>
      <c r="IS1060" s="602"/>
    </row>
    <row r="1061" spans="242:253" ht="12.75">
      <c r="IH1061" s="602"/>
      <c r="II1061" s="602"/>
      <c r="IJ1061" s="602"/>
      <c r="IK1061" s="602"/>
      <c r="IL1061" s="602"/>
      <c r="IM1061" s="602"/>
      <c r="IN1061" s="602"/>
      <c r="IO1061" s="602"/>
      <c r="IP1061" s="602"/>
      <c r="IQ1061" s="602"/>
      <c r="IR1061" s="602"/>
      <c r="IS1061" s="602"/>
    </row>
    <row r="1062" spans="242:253" ht="12.75">
      <c r="IH1062" s="602"/>
      <c r="II1062" s="602"/>
      <c r="IJ1062" s="602"/>
      <c r="IK1062" s="602"/>
      <c r="IL1062" s="602"/>
      <c r="IM1062" s="602"/>
      <c r="IN1062" s="602"/>
      <c r="IO1062" s="602"/>
      <c r="IP1062" s="602"/>
      <c r="IQ1062" s="602"/>
      <c r="IR1062" s="602"/>
      <c r="IS1062" s="602"/>
    </row>
    <row r="1063" spans="242:253" ht="12.75">
      <c r="IH1063" s="602"/>
      <c r="II1063" s="602"/>
      <c r="IJ1063" s="602"/>
      <c r="IK1063" s="602"/>
      <c r="IL1063" s="602"/>
      <c r="IM1063" s="602"/>
      <c r="IN1063" s="602"/>
      <c r="IO1063" s="602"/>
      <c r="IP1063" s="602"/>
      <c r="IQ1063" s="602"/>
      <c r="IR1063" s="602"/>
      <c r="IS1063" s="602"/>
    </row>
    <row r="1064" spans="242:253" ht="12.75">
      <c r="IH1064" s="602"/>
      <c r="II1064" s="602"/>
      <c r="IJ1064" s="602"/>
      <c r="IK1064" s="602"/>
      <c r="IL1064" s="602"/>
      <c r="IM1064" s="602"/>
      <c r="IN1064" s="602"/>
      <c r="IO1064" s="602"/>
      <c r="IP1064" s="602"/>
      <c r="IQ1064" s="602"/>
      <c r="IR1064" s="602"/>
      <c r="IS1064" s="602"/>
    </row>
    <row r="1065" spans="242:253" ht="12.75">
      <c r="IH1065" s="602"/>
      <c r="II1065" s="602"/>
      <c r="IJ1065" s="602"/>
      <c r="IK1065" s="602"/>
      <c r="IL1065" s="602"/>
      <c r="IM1065" s="602"/>
      <c r="IN1065" s="602"/>
      <c r="IO1065" s="602"/>
      <c r="IP1065" s="602"/>
      <c r="IQ1065" s="602"/>
      <c r="IR1065" s="602"/>
      <c r="IS1065" s="602"/>
    </row>
    <row r="1066" spans="242:253" ht="12.75">
      <c r="IH1066" s="602"/>
      <c r="II1066" s="602"/>
      <c r="IJ1066" s="602"/>
      <c r="IK1066" s="602"/>
      <c r="IL1066" s="602"/>
      <c r="IM1066" s="602"/>
      <c r="IN1066" s="602"/>
      <c r="IO1066" s="602"/>
      <c r="IP1066" s="602"/>
      <c r="IQ1066" s="602"/>
      <c r="IR1066" s="602"/>
      <c r="IS1066" s="602"/>
    </row>
    <row r="1067" spans="242:253" ht="12.75">
      <c r="IH1067" s="602"/>
      <c r="II1067" s="602"/>
      <c r="IJ1067" s="602"/>
      <c r="IK1067" s="602"/>
      <c r="IL1067" s="602"/>
      <c r="IM1067" s="602"/>
      <c r="IN1067" s="602"/>
      <c r="IO1067" s="602"/>
      <c r="IP1067" s="602"/>
      <c r="IQ1067" s="602"/>
      <c r="IR1067" s="602"/>
      <c r="IS1067" s="602"/>
    </row>
    <row r="1068" spans="242:253" ht="12.75">
      <c r="IH1068" s="602"/>
      <c r="II1068" s="602"/>
      <c r="IJ1068" s="602"/>
      <c r="IK1068" s="602"/>
      <c r="IL1068" s="602"/>
      <c r="IM1068" s="602"/>
      <c r="IN1068" s="602"/>
      <c r="IO1068" s="602"/>
      <c r="IP1068" s="602"/>
      <c r="IQ1068" s="602"/>
      <c r="IR1068" s="602"/>
      <c r="IS1068" s="602"/>
    </row>
    <row r="1069" spans="242:253" ht="12.75">
      <c r="IH1069" s="602"/>
      <c r="II1069" s="602"/>
      <c r="IJ1069" s="602"/>
      <c r="IK1069" s="602"/>
      <c r="IL1069" s="602"/>
      <c r="IM1069" s="602"/>
      <c r="IN1069" s="602"/>
      <c r="IO1069" s="602"/>
      <c r="IP1069" s="602"/>
      <c r="IQ1069" s="602"/>
      <c r="IR1069" s="602"/>
      <c r="IS1069" s="602"/>
    </row>
    <row r="1070" spans="242:253" ht="12.75">
      <c r="IH1070" s="602"/>
      <c r="II1070" s="602"/>
      <c r="IJ1070" s="602"/>
      <c r="IK1070" s="602"/>
      <c r="IL1070" s="602"/>
      <c r="IM1070" s="602"/>
      <c r="IN1070" s="602"/>
      <c r="IO1070" s="602"/>
      <c r="IP1070" s="602"/>
      <c r="IQ1070" s="602"/>
      <c r="IR1070" s="602"/>
      <c r="IS1070" s="602"/>
    </row>
    <row r="1071" spans="242:253" ht="12.75">
      <c r="IH1071" s="602"/>
      <c r="II1071" s="602"/>
      <c r="IJ1071" s="602"/>
      <c r="IK1071" s="602"/>
      <c r="IL1071" s="602"/>
      <c r="IM1071" s="602"/>
      <c r="IN1071" s="602"/>
      <c r="IO1071" s="602"/>
      <c r="IP1071" s="602"/>
      <c r="IQ1071" s="602"/>
      <c r="IR1071" s="602"/>
      <c r="IS1071" s="602"/>
    </row>
    <row r="1072" spans="242:253" ht="12.75">
      <c r="IH1072" s="602"/>
      <c r="II1072" s="602"/>
      <c r="IJ1072" s="602"/>
      <c r="IK1072" s="602"/>
      <c r="IL1072" s="602"/>
      <c r="IM1072" s="602"/>
      <c r="IN1072" s="602"/>
      <c r="IO1072" s="602"/>
      <c r="IP1072" s="602"/>
      <c r="IQ1072" s="602"/>
      <c r="IR1072" s="602"/>
      <c r="IS1072" s="602"/>
    </row>
    <row r="1073" spans="242:253" ht="12.75">
      <c r="IH1073" s="602"/>
      <c r="II1073" s="602"/>
      <c r="IJ1073" s="602"/>
      <c r="IK1073" s="602"/>
      <c r="IL1073" s="602"/>
      <c r="IM1073" s="602"/>
      <c r="IN1073" s="602"/>
      <c r="IO1073" s="602"/>
      <c r="IP1073" s="602"/>
      <c r="IQ1073" s="602"/>
      <c r="IR1073" s="602"/>
      <c r="IS1073" s="602"/>
    </row>
    <row r="1074" spans="242:253" ht="12.75">
      <c r="IH1074" s="602"/>
      <c r="II1074" s="602"/>
      <c r="IJ1074" s="602"/>
      <c r="IK1074" s="602"/>
      <c r="IL1074" s="602"/>
      <c r="IM1074" s="602"/>
      <c r="IN1074" s="602"/>
      <c r="IO1074" s="602"/>
      <c r="IP1074" s="602"/>
      <c r="IQ1074" s="602"/>
      <c r="IR1074" s="602"/>
      <c r="IS1074" s="602"/>
    </row>
    <row r="1075" spans="242:253" ht="12.75">
      <c r="IH1075" s="602"/>
      <c r="II1075" s="602"/>
      <c r="IJ1075" s="602"/>
      <c r="IK1075" s="602"/>
      <c r="IL1075" s="602"/>
      <c r="IM1075" s="602"/>
      <c r="IN1075" s="602"/>
      <c r="IO1075" s="602"/>
      <c r="IP1075" s="602"/>
      <c r="IQ1075" s="602"/>
      <c r="IR1075" s="602"/>
      <c r="IS1075" s="602"/>
    </row>
    <row r="1076" spans="242:253" ht="12.75">
      <c r="IH1076" s="602"/>
      <c r="II1076" s="602"/>
      <c r="IJ1076" s="602"/>
      <c r="IK1076" s="602"/>
      <c r="IL1076" s="602"/>
      <c r="IM1076" s="602"/>
      <c r="IN1076" s="602"/>
      <c r="IO1076" s="602"/>
      <c r="IP1076" s="602"/>
      <c r="IQ1076" s="602"/>
      <c r="IR1076" s="602"/>
      <c r="IS1076" s="602"/>
    </row>
    <row r="1077" spans="242:253" ht="12.75">
      <c r="IH1077" s="602"/>
      <c r="II1077" s="602"/>
      <c r="IJ1077" s="602"/>
      <c r="IK1077" s="602"/>
      <c r="IL1077" s="602"/>
      <c r="IM1077" s="602"/>
      <c r="IN1077" s="602"/>
      <c r="IO1077" s="602"/>
      <c r="IP1077" s="602"/>
      <c r="IQ1077" s="602"/>
      <c r="IR1077" s="602"/>
      <c r="IS1077" s="602"/>
    </row>
    <row r="1078" spans="242:253" ht="12.75">
      <c r="IH1078" s="602"/>
      <c r="II1078" s="602"/>
      <c r="IJ1078" s="602"/>
      <c r="IK1078" s="602"/>
      <c r="IL1078" s="602"/>
      <c r="IM1078" s="602"/>
      <c r="IN1078" s="602"/>
      <c r="IO1078" s="602"/>
      <c r="IP1078" s="602"/>
      <c r="IQ1078" s="602"/>
      <c r="IR1078" s="602"/>
      <c r="IS1078" s="602"/>
    </row>
    <row r="1079" spans="242:253" ht="12.75">
      <c r="IH1079" s="602"/>
      <c r="II1079" s="602"/>
      <c r="IJ1079" s="602"/>
      <c r="IK1079" s="602"/>
      <c r="IL1079" s="602"/>
      <c r="IM1079" s="602"/>
      <c r="IN1079" s="602"/>
      <c r="IO1079" s="602"/>
      <c r="IP1079" s="602"/>
      <c r="IQ1079" s="602"/>
      <c r="IR1079" s="602"/>
      <c r="IS1079" s="602"/>
    </row>
    <row r="1080" spans="242:253" ht="12.75">
      <c r="IH1080" s="602"/>
      <c r="II1080" s="602"/>
      <c r="IJ1080" s="602"/>
      <c r="IK1080" s="602"/>
      <c r="IL1080" s="602"/>
      <c r="IM1080" s="602"/>
      <c r="IN1080" s="602"/>
      <c r="IO1080" s="602"/>
      <c r="IP1080" s="602"/>
      <c r="IQ1080" s="602"/>
      <c r="IR1080" s="602"/>
      <c r="IS1080" s="602"/>
    </row>
    <row r="1081" spans="242:253" ht="12.75">
      <c r="IH1081" s="602"/>
      <c r="II1081" s="602"/>
      <c r="IJ1081" s="602"/>
      <c r="IK1081" s="602"/>
      <c r="IL1081" s="602"/>
      <c r="IM1081" s="602"/>
      <c r="IN1081" s="602"/>
      <c r="IO1081" s="602"/>
      <c r="IP1081" s="602"/>
      <c r="IQ1081" s="602"/>
      <c r="IR1081" s="602"/>
      <c r="IS1081" s="602"/>
    </row>
    <row r="1082" spans="242:253" ht="12.75">
      <c r="IH1082" s="602"/>
      <c r="II1082" s="602"/>
      <c r="IJ1082" s="602"/>
      <c r="IK1082" s="602"/>
      <c r="IL1082" s="602"/>
      <c r="IM1082" s="602"/>
      <c r="IN1082" s="602"/>
      <c r="IO1082" s="602"/>
      <c r="IP1082" s="602"/>
      <c r="IQ1082" s="602"/>
      <c r="IR1082" s="602"/>
      <c r="IS1082" s="602"/>
    </row>
    <row r="1083" spans="242:253" ht="12.75">
      <c r="IH1083" s="602"/>
      <c r="II1083" s="602"/>
      <c r="IJ1083" s="602"/>
      <c r="IK1083" s="602"/>
      <c r="IL1083" s="602"/>
      <c r="IM1083" s="602"/>
      <c r="IN1083" s="602"/>
      <c r="IO1083" s="602"/>
      <c r="IP1083" s="602"/>
      <c r="IQ1083" s="602"/>
      <c r="IR1083" s="602"/>
      <c r="IS1083" s="602"/>
    </row>
    <row r="1084" spans="242:253" ht="12.75">
      <c r="IH1084" s="602"/>
      <c r="II1084" s="602"/>
      <c r="IJ1084" s="602"/>
      <c r="IK1084" s="602"/>
      <c r="IL1084" s="602"/>
      <c r="IM1084" s="602"/>
      <c r="IN1084" s="602"/>
      <c r="IO1084" s="602"/>
      <c r="IP1084" s="602"/>
      <c r="IQ1084" s="602"/>
      <c r="IR1084" s="602"/>
      <c r="IS1084" s="602"/>
    </row>
    <row r="1085" spans="242:253" ht="12.75">
      <c r="IH1085" s="602"/>
      <c r="II1085" s="602"/>
      <c r="IJ1085" s="602"/>
      <c r="IK1085" s="602"/>
      <c r="IL1085" s="602"/>
      <c r="IM1085" s="602"/>
      <c r="IN1085" s="602"/>
      <c r="IO1085" s="602"/>
      <c r="IP1085" s="602"/>
      <c r="IQ1085" s="602"/>
      <c r="IR1085" s="602"/>
      <c r="IS1085" s="602"/>
    </row>
    <row r="1086" spans="242:253" ht="12.75">
      <c r="IH1086" s="602"/>
      <c r="II1086" s="602"/>
      <c r="IJ1086" s="602"/>
      <c r="IK1086" s="602"/>
      <c r="IL1086" s="602"/>
      <c r="IM1086" s="602"/>
      <c r="IN1086" s="602"/>
      <c r="IO1086" s="602"/>
      <c r="IP1086" s="602"/>
      <c r="IQ1086" s="602"/>
      <c r="IR1086" s="602"/>
      <c r="IS1086" s="602"/>
    </row>
    <row r="1087" spans="242:253" ht="12.75">
      <c r="IH1087" s="602"/>
      <c r="II1087" s="602"/>
      <c r="IJ1087" s="602"/>
      <c r="IK1087" s="602"/>
      <c r="IL1087" s="602"/>
      <c r="IM1087" s="602"/>
      <c r="IN1087" s="602"/>
      <c r="IO1087" s="602"/>
      <c r="IP1087" s="602"/>
      <c r="IQ1087" s="602"/>
      <c r="IR1087" s="602"/>
      <c r="IS1087" s="602"/>
    </row>
    <row r="1088" spans="242:253" ht="12.75">
      <c r="IH1088" s="602"/>
      <c r="II1088" s="602"/>
      <c r="IJ1088" s="602"/>
      <c r="IK1088" s="602"/>
      <c r="IL1088" s="602"/>
      <c r="IM1088" s="602"/>
      <c r="IN1088" s="602"/>
      <c r="IO1088" s="602"/>
      <c r="IP1088" s="602"/>
      <c r="IQ1088" s="602"/>
      <c r="IR1088" s="602"/>
      <c r="IS1088" s="602"/>
    </row>
    <row r="1089" spans="242:253" ht="12.75">
      <c r="IH1089" s="602"/>
      <c r="II1089" s="602"/>
      <c r="IJ1089" s="602"/>
      <c r="IK1089" s="602"/>
      <c r="IL1089" s="602"/>
      <c r="IM1089" s="602"/>
      <c r="IN1089" s="602"/>
      <c r="IO1089" s="602"/>
      <c r="IP1089" s="602"/>
      <c r="IQ1089" s="602"/>
      <c r="IR1089" s="602"/>
      <c r="IS1089" s="602"/>
    </row>
    <row r="1090" spans="242:253" ht="12.75">
      <c r="IH1090" s="602"/>
      <c r="II1090" s="602"/>
      <c r="IJ1090" s="602"/>
      <c r="IK1090" s="602"/>
      <c r="IL1090" s="602"/>
      <c r="IM1090" s="602"/>
      <c r="IN1090" s="602"/>
      <c r="IO1090" s="602"/>
      <c r="IP1090" s="602"/>
      <c r="IQ1090" s="602"/>
      <c r="IR1090" s="602"/>
      <c r="IS1090" s="602"/>
    </row>
    <row r="1091" spans="242:253" ht="12.75">
      <c r="IH1091" s="602"/>
      <c r="II1091" s="602"/>
      <c r="IJ1091" s="602"/>
      <c r="IK1091" s="602"/>
      <c r="IL1091" s="602"/>
      <c r="IM1091" s="602"/>
      <c r="IN1091" s="602"/>
      <c r="IO1091" s="602"/>
      <c r="IP1091" s="602"/>
      <c r="IQ1091" s="602"/>
      <c r="IR1091" s="602"/>
      <c r="IS1091" s="602"/>
    </row>
    <row r="1092" spans="242:253" ht="12.75">
      <c r="IH1092" s="602"/>
      <c r="II1092" s="602"/>
      <c r="IJ1092" s="602"/>
      <c r="IK1092" s="602"/>
      <c r="IL1092" s="602"/>
      <c r="IM1092" s="602"/>
      <c r="IN1092" s="602"/>
      <c r="IO1092" s="602"/>
      <c r="IP1092" s="602"/>
      <c r="IQ1092" s="602"/>
      <c r="IR1092" s="602"/>
      <c r="IS1092" s="602"/>
    </row>
    <row r="1093" spans="242:253" ht="12.75">
      <c r="IH1093" s="602"/>
      <c r="II1093" s="602"/>
      <c r="IJ1093" s="602"/>
      <c r="IK1093" s="602"/>
      <c r="IL1093" s="602"/>
      <c r="IM1093" s="602"/>
      <c r="IN1093" s="602"/>
      <c r="IO1093" s="602"/>
      <c r="IP1093" s="602"/>
      <c r="IQ1093" s="602"/>
      <c r="IR1093" s="602"/>
      <c r="IS1093" s="602"/>
    </row>
    <row r="1094" spans="242:253" ht="12.75">
      <c r="IH1094" s="602"/>
      <c r="II1094" s="602"/>
      <c r="IJ1094" s="602"/>
      <c r="IK1094" s="602"/>
      <c r="IL1094" s="602"/>
      <c r="IM1094" s="602"/>
      <c r="IN1094" s="602"/>
      <c r="IO1094" s="602"/>
      <c r="IP1094" s="602"/>
      <c r="IQ1094" s="602"/>
      <c r="IR1094" s="602"/>
      <c r="IS1094" s="602"/>
    </row>
    <row r="1095" spans="242:253" ht="12.75">
      <c r="IH1095" s="602"/>
      <c r="II1095" s="602"/>
      <c r="IJ1095" s="602"/>
      <c r="IK1095" s="602"/>
      <c r="IL1095" s="602"/>
      <c r="IM1095" s="602"/>
      <c r="IN1095" s="602"/>
      <c r="IO1095" s="602"/>
      <c r="IP1095" s="602"/>
      <c r="IQ1095" s="602"/>
      <c r="IR1095" s="602"/>
      <c r="IS1095" s="602"/>
    </row>
    <row r="1096" spans="242:253" ht="12.75">
      <c r="IH1096" s="602"/>
      <c r="II1096" s="602"/>
      <c r="IJ1096" s="602"/>
      <c r="IK1096" s="602"/>
      <c r="IL1096" s="602"/>
      <c r="IM1096" s="602"/>
      <c r="IN1096" s="602"/>
      <c r="IO1096" s="602"/>
      <c r="IP1096" s="602"/>
      <c r="IQ1096" s="602"/>
      <c r="IR1096" s="602"/>
      <c r="IS1096" s="602"/>
    </row>
    <row r="1097" spans="242:253" ht="12.75">
      <c r="IH1097" s="602"/>
      <c r="II1097" s="602"/>
      <c r="IJ1097" s="602"/>
      <c r="IK1097" s="602"/>
      <c r="IL1097" s="602"/>
      <c r="IM1097" s="602"/>
      <c r="IN1097" s="602"/>
      <c r="IO1097" s="602"/>
      <c r="IP1097" s="602"/>
      <c r="IQ1097" s="602"/>
      <c r="IR1097" s="602"/>
      <c r="IS1097" s="602"/>
    </row>
    <row r="1098" spans="242:253" ht="12.75">
      <c r="IH1098" s="602"/>
      <c r="II1098" s="602"/>
      <c r="IJ1098" s="602"/>
      <c r="IK1098" s="602"/>
      <c r="IL1098" s="602"/>
      <c r="IM1098" s="602"/>
      <c r="IN1098" s="602"/>
      <c r="IO1098" s="602"/>
      <c r="IP1098" s="602"/>
      <c r="IQ1098" s="602"/>
      <c r="IR1098" s="602"/>
      <c r="IS1098" s="602"/>
    </row>
    <row r="1099" spans="242:253" ht="12.75">
      <c r="IH1099" s="602"/>
      <c r="II1099" s="602"/>
      <c r="IJ1099" s="602"/>
      <c r="IK1099" s="602"/>
      <c r="IL1099" s="602"/>
      <c r="IM1099" s="602"/>
      <c r="IN1099" s="602"/>
      <c r="IO1099" s="602"/>
      <c r="IP1099" s="602"/>
      <c r="IQ1099" s="602"/>
      <c r="IR1099" s="602"/>
      <c r="IS1099" s="602"/>
    </row>
    <row r="1100" spans="242:253" ht="12.75">
      <c r="IH1100" s="602"/>
      <c r="II1100" s="602"/>
      <c r="IJ1100" s="602"/>
      <c r="IK1100" s="602"/>
      <c r="IL1100" s="602"/>
      <c r="IM1100" s="602"/>
      <c r="IN1100" s="602"/>
      <c r="IO1100" s="602"/>
      <c r="IP1100" s="602"/>
      <c r="IQ1100" s="602"/>
      <c r="IR1100" s="602"/>
      <c r="IS1100" s="602"/>
    </row>
    <row r="1101" spans="242:253" ht="12.75">
      <c r="IH1101" s="602"/>
      <c r="II1101" s="602"/>
      <c r="IJ1101" s="602"/>
      <c r="IK1101" s="602"/>
      <c r="IL1101" s="602"/>
      <c r="IM1101" s="602"/>
      <c r="IN1101" s="602"/>
      <c r="IO1101" s="602"/>
      <c r="IP1101" s="602"/>
      <c r="IQ1101" s="602"/>
      <c r="IR1101" s="602"/>
      <c r="IS1101" s="602"/>
    </row>
    <row r="1102" spans="242:253" ht="12.75">
      <c r="IH1102" s="602"/>
      <c r="II1102" s="602"/>
      <c r="IJ1102" s="602"/>
      <c r="IK1102" s="602"/>
      <c r="IL1102" s="602"/>
      <c r="IM1102" s="602"/>
      <c r="IN1102" s="602"/>
      <c r="IO1102" s="602"/>
      <c r="IP1102" s="602"/>
      <c r="IQ1102" s="602"/>
      <c r="IR1102" s="602"/>
      <c r="IS1102" s="602"/>
    </row>
    <row r="1103" spans="242:253" ht="12.75">
      <c r="IH1103" s="602"/>
      <c r="II1103" s="602"/>
      <c r="IJ1103" s="602"/>
      <c r="IK1103" s="602"/>
      <c r="IL1103" s="602"/>
      <c r="IM1103" s="602"/>
      <c r="IN1103" s="602"/>
      <c r="IO1103" s="602"/>
      <c r="IP1103" s="602"/>
      <c r="IQ1103" s="602"/>
      <c r="IR1103" s="602"/>
      <c r="IS1103" s="602"/>
    </row>
    <row r="1104" spans="242:253" ht="12.75">
      <c r="IH1104" s="602"/>
      <c r="II1104" s="602"/>
      <c r="IJ1104" s="602"/>
      <c r="IK1104" s="602"/>
      <c r="IL1104" s="602"/>
      <c r="IM1104" s="602"/>
      <c r="IN1104" s="602"/>
      <c r="IO1104" s="602"/>
      <c r="IP1104" s="602"/>
      <c r="IQ1104" s="602"/>
      <c r="IR1104" s="602"/>
      <c r="IS1104" s="602"/>
    </row>
    <row r="1105" spans="242:253" ht="12.75">
      <c r="IH1105" s="602"/>
      <c r="II1105" s="602"/>
      <c r="IJ1105" s="602"/>
      <c r="IK1105" s="602"/>
      <c r="IL1105" s="602"/>
      <c r="IM1105" s="602"/>
      <c r="IN1105" s="602"/>
      <c r="IO1105" s="602"/>
      <c r="IP1105" s="602"/>
      <c r="IQ1105" s="602"/>
      <c r="IR1105" s="602"/>
      <c r="IS1105" s="602"/>
    </row>
    <row r="1106" spans="242:253" ht="12.75">
      <c r="IH1106" s="602"/>
      <c r="II1106" s="602"/>
      <c r="IJ1106" s="602"/>
      <c r="IK1106" s="602"/>
      <c r="IL1106" s="602"/>
      <c r="IM1106" s="602"/>
      <c r="IN1106" s="602"/>
      <c r="IO1106" s="602"/>
      <c r="IP1106" s="602"/>
      <c r="IQ1106" s="602"/>
      <c r="IR1106" s="602"/>
      <c r="IS1106" s="602"/>
    </row>
    <row r="1107" spans="242:253" ht="12.75">
      <c r="IH1107" s="602"/>
      <c r="II1107" s="602"/>
      <c r="IJ1107" s="602"/>
      <c r="IK1107" s="602"/>
      <c r="IL1107" s="602"/>
      <c r="IM1107" s="602"/>
      <c r="IN1107" s="602"/>
      <c r="IO1107" s="602"/>
      <c r="IP1107" s="602"/>
      <c r="IQ1107" s="602"/>
      <c r="IR1107" s="602"/>
      <c r="IS1107" s="602"/>
    </row>
    <row r="1108" spans="242:253" ht="12.75">
      <c r="IH1108" s="602"/>
      <c r="II1108" s="602"/>
      <c r="IJ1108" s="602"/>
      <c r="IK1108" s="602"/>
      <c r="IL1108" s="602"/>
      <c r="IM1108" s="602"/>
      <c r="IN1108" s="602"/>
      <c r="IO1108" s="602"/>
      <c r="IP1108" s="602"/>
      <c r="IQ1108" s="602"/>
      <c r="IR1108" s="602"/>
      <c r="IS1108" s="602"/>
    </row>
    <row r="1109" spans="242:253" ht="12.75">
      <c r="IH1109" s="602"/>
      <c r="II1109" s="602"/>
      <c r="IJ1109" s="602"/>
      <c r="IK1109" s="602"/>
      <c r="IL1109" s="602"/>
      <c r="IM1109" s="602"/>
      <c r="IN1109" s="602"/>
      <c r="IO1109" s="602"/>
      <c r="IP1109" s="602"/>
      <c r="IQ1109" s="602"/>
      <c r="IR1109" s="602"/>
      <c r="IS1109" s="602"/>
    </row>
    <row r="1110" spans="242:253" ht="12.75">
      <c r="IH1110" s="602"/>
      <c r="II1110" s="602"/>
      <c r="IJ1110" s="602"/>
      <c r="IK1110" s="602"/>
      <c r="IL1110" s="602"/>
      <c r="IM1110" s="602"/>
      <c r="IN1110" s="602"/>
      <c r="IO1110" s="602"/>
      <c r="IP1110" s="602"/>
      <c r="IQ1110" s="602"/>
      <c r="IR1110" s="602"/>
      <c r="IS1110" s="602"/>
    </row>
    <row r="1111" spans="242:253" ht="12.75">
      <c r="IH1111" s="602"/>
      <c r="II1111" s="602"/>
      <c r="IJ1111" s="602"/>
      <c r="IK1111" s="602"/>
      <c r="IL1111" s="602"/>
      <c r="IM1111" s="602"/>
      <c r="IN1111" s="602"/>
      <c r="IO1111" s="602"/>
      <c r="IP1111" s="602"/>
      <c r="IQ1111" s="602"/>
      <c r="IR1111" s="602"/>
      <c r="IS1111" s="602"/>
    </row>
    <row r="1112" spans="242:253" ht="12.75">
      <c r="IH1112" s="602"/>
      <c r="II1112" s="602"/>
      <c r="IJ1112" s="602"/>
      <c r="IK1112" s="602"/>
      <c r="IL1112" s="602"/>
      <c r="IM1112" s="602"/>
      <c r="IN1112" s="602"/>
      <c r="IO1112" s="602"/>
      <c r="IP1112" s="602"/>
      <c r="IQ1112" s="602"/>
      <c r="IR1112" s="602"/>
      <c r="IS1112" s="602"/>
    </row>
    <row r="1113" spans="242:253" ht="12.75">
      <c r="IH1113" s="602"/>
      <c r="II1113" s="602"/>
      <c r="IJ1113" s="602"/>
      <c r="IK1113" s="602"/>
      <c r="IL1113" s="602"/>
      <c r="IM1113" s="602"/>
      <c r="IN1113" s="602"/>
      <c r="IO1113" s="602"/>
      <c r="IP1113" s="602"/>
      <c r="IQ1113" s="602"/>
      <c r="IR1113" s="602"/>
      <c r="IS1113" s="602"/>
    </row>
    <row r="1114" spans="242:253" ht="12.75">
      <c r="IH1114" s="602"/>
      <c r="II1114" s="602"/>
      <c r="IJ1114" s="602"/>
      <c r="IK1114" s="602"/>
      <c r="IL1114" s="602"/>
      <c r="IM1114" s="602"/>
      <c r="IN1114" s="602"/>
      <c r="IO1114" s="602"/>
      <c r="IP1114" s="602"/>
      <c r="IQ1114" s="602"/>
      <c r="IR1114" s="602"/>
      <c r="IS1114" s="602"/>
    </row>
    <row r="1115" spans="242:253" ht="12.75">
      <c r="IH1115" s="602"/>
      <c r="II1115" s="602"/>
      <c r="IJ1115" s="602"/>
      <c r="IK1115" s="602"/>
      <c r="IL1115" s="602"/>
      <c r="IM1115" s="602"/>
      <c r="IN1115" s="602"/>
      <c r="IO1115" s="602"/>
      <c r="IP1115" s="602"/>
      <c r="IQ1115" s="602"/>
      <c r="IR1115" s="602"/>
      <c r="IS1115" s="602"/>
    </row>
    <row r="1116" spans="242:253" ht="12.75">
      <c r="IH1116" s="602"/>
      <c r="II1116" s="602"/>
      <c r="IJ1116" s="602"/>
      <c r="IK1116" s="602"/>
      <c r="IL1116" s="602"/>
      <c r="IM1116" s="602"/>
      <c r="IN1116" s="602"/>
      <c r="IO1116" s="602"/>
      <c r="IP1116" s="602"/>
      <c r="IQ1116" s="602"/>
      <c r="IR1116" s="602"/>
      <c r="IS1116" s="602"/>
    </row>
    <row r="1117" spans="242:253" ht="12.75">
      <c r="IH1117" s="602"/>
      <c r="II1117" s="602"/>
      <c r="IJ1117" s="602"/>
      <c r="IK1117" s="602"/>
      <c r="IL1117" s="602"/>
      <c r="IM1117" s="602"/>
      <c r="IN1117" s="602"/>
      <c r="IO1117" s="602"/>
      <c r="IP1117" s="602"/>
      <c r="IQ1117" s="602"/>
      <c r="IR1117" s="602"/>
      <c r="IS1117" s="602"/>
    </row>
    <row r="1118" spans="242:253" ht="12.75">
      <c r="IH1118" s="602"/>
      <c r="II1118" s="602"/>
      <c r="IJ1118" s="602"/>
      <c r="IK1118" s="602"/>
      <c r="IL1118" s="602"/>
      <c r="IM1118" s="602"/>
      <c r="IN1118" s="602"/>
      <c r="IO1118" s="602"/>
      <c r="IP1118" s="602"/>
      <c r="IQ1118" s="602"/>
      <c r="IR1118" s="602"/>
      <c r="IS1118" s="602"/>
    </row>
    <row r="1119" spans="242:253" ht="12.75">
      <c r="IH1119" s="602"/>
      <c r="II1119" s="602"/>
      <c r="IJ1119" s="602"/>
      <c r="IK1119" s="602"/>
      <c r="IL1119" s="602"/>
      <c r="IM1119" s="602"/>
      <c r="IN1119" s="602"/>
      <c r="IO1119" s="602"/>
      <c r="IP1119" s="602"/>
      <c r="IQ1119" s="602"/>
      <c r="IR1119" s="602"/>
      <c r="IS1119" s="602"/>
    </row>
    <row r="1120" spans="242:253" ht="12.75">
      <c r="IH1120" s="602"/>
      <c r="II1120" s="602"/>
      <c r="IJ1120" s="602"/>
      <c r="IK1120" s="602"/>
      <c r="IL1120" s="602"/>
      <c r="IM1120" s="602"/>
      <c r="IN1120" s="602"/>
      <c r="IO1120" s="602"/>
      <c r="IP1120" s="602"/>
      <c r="IQ1120" s="602"/>
      <c r="IR1120" s="602"/>
      <c r="IS1120" s="602"/>
    </row>
    <row r="1121" spans="242:253" ht="12.75">
      <c r="IH1121" s="602"/>
      <c r="II1121" s="602"/>
      <c r="IJ1121" s="602"/>
      <c r="IK1121" s="602"/>
      <c r="IL1121" s="602"/>
      <c r="IM1121" s="602"/>
      <c r="IN1121" s="602"/>
      <c r="IO1121" s="602"/>
      <c r="IP1121" s="602"/>
      <c r="IQ1121" s="602"/>
      <c r="IR1121" s="602"/>
      <c r="IS1121" s="602"/>
    </row>
    <row r="1122" spans="242:253" ht="12.75">
      <c r="IH1122" s="602"/>
      <c r="II1122" s="602"/>
      <c r="IJ1122" s="602"/>
      <c r="IK1122" s="602"/>
      <c r="IL1122" s="602"/>
      <c r="IM1122" s="602"/>
      <c r="IN1122" s="602"/>
      <c r="IO1122" s="602"/>
      <c r="IP1122" s="602"/>
      <c r="IQ1122" s="602"/>
      <c r="IR1122" s="602"/>
      <c r="IS1122" s="602"/>
    </row>
    <row r="1123" spans="242:253" ht="12.75">
      <c r="IH1123" s="602"/>
      <c r="II1123" s="602"/>
      <c r="IJ1123" s="602"/>
      <c r="IK1123" s="602"/>
      <c r="IL1123" s="602"/>
      <c r="IM1123" s="602"/>
      <c r="IN1123" s="602"/>
      <c r="IO1123" s="602"/>
      <c r="IP1123" s="602"/>
      <c r="IQ1123" s="602"/>
      <c r="IR1123" s="602"/>
      <c r="IS1123" s="602"/>
    </row>
    <row r="1124" spans="242:253" ht="12.75">
      <c r="IH1124" s="602"/>
      <c r="II1124" s="602"/>
      <c r="IJ1124" s="602"/>
      <c r="IK1124" s="602"/>
      <c r="IL1124" s="602"/>
      <c r="IM1124" s="602"/>
      <c r="IN1124" s="602"/>
      <c r="IO1124" s="602"/>
      <c r="IP1124" s="602"/>
      <c r="IQ1124" s="602"/>
      <c r="IR1124" s="602"/>
      <c r="IS1124" s="602"/>
    </row>
    <row r="1125" spans="242:253" ht="12.75">
      <c r="IH1125" s="602"/>
      <c r="II1125" s="602"/>
      <c r="IJ1125" s="602"/>
      <c r="IK1125" s="602"/>
      <c r="IL1125" s="602"/>
      <c r="IM1125" s="602"/>
      <c r="IN1125" s="602"/>
      <c r="IO1125" s="602"/>
      <c r="IP1125" s="602"/>
      <c r="IQ1125" s="602"/>
      <c r="IR1125" s="602"/>
      <c r="IS1125" s="602"/>
    </row>
    <row r="1126" spans="242:253" ht="12.75">
      <c r="IH1126" s="602"/>
      <c r="II1126" s="602"/>
      <c r="IJ1126" s="602"/>
      <c r="IK1126" s="602"/>
      <c r="IL1126" s="602"/>
      <c r="IM1126" s="602"/>
      <c r="IN1126" s="602"/>
      <c r="IO1126" s="602"/>
      <c r="IP1126" s="602"/>
      <c r="IQ1126" s="602"/>
      <c r="IR1126" s="602"/>
      <c r="IS1126" s="602"/>
    </row>
    <row r="1127" spans="242:253" ht="12.75">
      <c r="IH1127" s="602"/>
      <c r="II1127" s="602"/>
      <c r="IJ1127" s="602"/>
      <c r="IK1127" s="602"/>
      <c r="IL1127" s="602"/>
      <c r="IM1127" s="602"/>
      <c r="IN1127" s="602"/>
      <c r="IO1127" s="602"/>
      <c r="IP1127" s="602"/>
      <c r="IQ1127" s="602"/>
      <c r="IR1127" s="602"/>
      <c r="IS1127" s="602"/>
    </row>
    <row r="1128" spans="242:253" ht="12.75">
      <c r="IH1128" s="602"/>
      <c r="II1128" s="602"/>
      <c r="IJ1128" s="602"/>
      <c r="IK1128" s="602"/>
      <c r="IL1128" s="602"/>
      <c r="IM1128" s="602"/>
      <c r="IN1128" s="602"/>
      <c r="IO1128" s="602"/>
      <c r="IP1128" s="602"/>
      <c r="IQ1128" s="602"/>
      <c r="IR1128" s="602"/>
      <c r="IS1128" s="602"/>
    </row>
    <row r="1129" spans="242:253" ht="12.75">
      <c r="IH1129" s="602"/>
      <c r="II1129" s="602"/>
      <c r="IJ1129" s="602"/>
      <c r="IK1129" s="602"/>
      <c r="IL1129" s="602"/>
      <c r="IM1129" s="602"/>
      <c r="IN1129" s="602"/>
      <c r="IO1129" s="602"/>
      <c r="IP1129" s="602"/>
      <c r="IQ1129" s="602"/>
      <c r="IR1129" s="602"/>
      <c r="IS1129" s="602"/>
    </row>
    <row r="1130" spans="242:253" ht="12.75">
      <c r="IH1130" s="602"/>
      <c r="II1130" s="602"/>
      <c r="IJ1130" s="602"/>
      <c r="IK1130" s="602"/>
      <c r="IL1130" s="602"/>
      <c r="IM1130" s="602"/>
      <c r="IN1130" s="602"/>
      <c r="IO1130" s="602"/>
      <c r="IP1130" s="602"/>
      <c r="IQ1130" s="602"/>
      <c r="IR1130" s="602"/>
      <c r="IS1130" s="602"/>
    </row>
    <row r="1131" spans="242:253" ht="12.75">
      <c r="IH1131" s="602"/>
      <c r="II1131" s="602"/>
      <c r="IJ1131" s="602"/>
      <c r="IK1131" s="602"/>
      <c r="IL1131" s="602"/>
      <c r="IM1131" s="602"/>
      <c r="IN1131" s="602"/>
      <c r="IO1131" s="602"/>
      <c r="IP1131" s="602"/>
      <c r="IQ1131" s="602"/>
      <c r="IR1131" s="602"/>
      <c r="IS1131" s="602"/>
    </row>
    <row r="1132" spans="242:253" ht="12.75">
      <c r="IH1132" s="602"/>
      <c r="II1132" s="602"/>
      <c r="IJ1132" s="602"/>
      <c r="IK1132" s="602"/>
      <c r="IL1132" s="602"/>
      <c r="IM1132" s="602"/>
      <c r="IN1132" s="602"/>
      <c r="IO1132" s="602"/>
      <c r="IP1132" s="602"/>
      <c r="IQ1132" s="602"/>
      <c r="IR1132" s="602"/>
      <c r="IS1132" s="602"/>
    </row>
    <row r="1133" spans="242:253" ht="12.75">
      <c r="IH1133" s="602"/>
      <c r="II1133" s="602"/>
      <c r="IJ1133" s="602"/>
      <c r="IK1133" s="602"/>
      <c r="IL1133" s="602"/>
      <c r="IM1133" s="602"/>
      <c r="IN1133" s="602"/>
      <c r="IO1133" s="602"/>
      <c r="IP1133" s="602"/>
      <c r="IQ1133" s="602"/>
      <c r="IR1133" s="602"/>
      <c r="IS1133" s="602"/>
    </row>
    <row r="1134" spans="242:253" ht="12.75">
      <c r="IH1134" s="602"/>
      <c r="II1134" s="602"/>
      <c r="IJ1134" s="602"/>
      <c r="IK1134" s="602"/>
      <c r="IL1134" s="602"/>
      <c r="IM1134" s="602"/>
      <c r="IN1134" s="602"/>
      <c r="IO1134" s="602"/>
      <c r="IP1134" s="602"/>
      <c r="IQ1134" s="602"/>
      <c r="IR1134" s="602"/>
      <c r="IS1134" s="602"/>
    </row>
    <row r="1135" spans="242:253" ht="12.75">
      <c r="IH1135" s="602"/>
      <c r="II1135" s="602"/>
      <c r="IJ1135" s="602"/>
      <c r="IK1135" s="602"/>
      <c r="IL1135" s="602"/>
      <c r="IM1135" s="602"/>
      <c r="IN1135" s="602"/>
      <c r="IO1135" s="602"/>
      <c r="IP1135" s="602"/>
      <c r="IQ1135" s="602"/>
      <c r="IR1135" s="602"/>
      <c r="IS1135" s="602"/>
    </row>
    <row r="1136" spans="242:253" ht="12.75">
      <c r="IH1136" s="602"/>
      <c r="II1136" s="602"/>
      <c r="IJ1136" s="602"/>
      <c r="IK1136" s="602"/>
      <c r="IL1136" s="602"/>
      <c r="IM1136" s="602"/>
      <c r="IN1136" s="602"/>
      <c r="IO1136" s="602"/>
      <c r="IP1136" s="602"/>
      <c r="IQ1136" s="602"/>
      <c r="IR1136" s="602"/>
      <c r="IS1136" s="602"/>
    </row>
    <row r="1137" spans="242:253" ht="12.75">
      <c r="IH1137" s="602"/>
      <c r="II1137" s="602"/>
      <c r="IJ1137" s="602"/>
      <c r="IK1137" s="602"/>
      <c r="IL1137" s="602"/>
      <c r="IM1137" s="602"/>
      <c r="IN1137" s="602"/>
      <c r="IO1137" s="602"/>
      <c r="IP1137" s="602"/>
      <c r="IQ1137" s="602"/>
      <c r="IR1137" s="602"/>
      <c r="IS1137" s="602"/>
    </row>
    <row r="1138" spans="242:253" ht="12.75">
      <c r="IH1138" s="602"/>
      <c r="II1138" s="602"/>
      <c r="IJ1138" s="602"/>
      <c r="IK1138" s="602"/>
      <c r="IL1138" s="602"/>
      <c r="IM1138" s="602"/>
      <c r="IN1138" s="602"/>
      <c r="IO1138" s="602"/>
      <c r="IP1138" s="602"/>
      <c r="IQ1138" s="602"/>
      <c r="IR1138" s="602"/>
      <c r="IS1138" s="602"/>
    </row>
    <row r="1139" spans="242:253" ht="12.75">
      <c r="IH1139" s="602"/>
      <c r="II1139" s="602"/>
      <c r="IJ1139" s="602"/>
      <c r="IK1139" s="602"/>
      <c r="IL1139" s="602"/>
      <c r="IM1139" s="602"/>
      <c r="IN1139" s="602"/>
      <c r="IO1139" s="602"/>
      <c r="IP1139" s="602"/>
      <c r="IQ1139" s="602"/>
      <c r="IR1139" s="602"/>
      <c r="IS1139" s="602"/>
    </row>
    <row r="1140" spans="242:253" ht="12.75">
      <c r="IH1140" s="602"/>
      <c r="II1140" s="602"/>
      <c r="IJ1140" s="602"/>
      <c r="IK1140" s="602"/>
      <c r="IL1140" s="602"/>
      <c r="IM1140" s="602"/>
      <c r="IN1140" s="602"/>
      <c r="IO1140" s="602"/>
      <c r="IP1140" s="602"/>
      <c r="IQ1140" s="602"/>
      <c r="IR1140" s="602"/>
      <c r="IS1140" s="602"/>
    </row>
    <row r="1141" spans="242:253" ht="12.75">
      <c r="IH1141" s="602"/>
      <c r="II1141" s="602"/>
      <c r="IJ1141" s="602"/>
      <c r="IK1141" s="602"/>
      <c r="IL1141" s="602"/>
      <c r="IM1141" s="602"/>
      <c r="IN1141" s="602"/>
      <c r="IO1141" s="602"/>
      <c r="IP1141" s="602"/>
      <c r="IQ1141" s="602"/>
      <c r="IR1141" s="602"/>
      <c r="IS1141" s="602"/>
    </row>
    <row r="1142" spans="242:253" ht="12.75">
      <c r="IH1142" s="602"/>
      <c r="II1142" s="602"/>
      <c r="IJ1142" s="602"/>
      <c r="IK1142" s="602"/>
      <c r="IL1142" s="602"/>
      <c r="IM1142" s="602"/>
      <c r="IN1142" s="602"/>
      <c r="IO1142" s="602"/>
      <c r="IP1142" s="602"/>
      <c r="IQ1142" s="602"/>
      <c r="IR1142" s="602"/>
      <c r="IS1142" s="602"/>
    </row>
    <row r="1143" spans="242:253" ht="12.75">
      <c r="IH1143" s="602"/>
      <c r="II1143" s="602"/>
      <c r="IJ1143" s="602"/>
      <c r="IK1143" s="602"/>
      <c r="IL1143" s="602"/>
      <c r="IM1143" s="602"/>
      <c r="IN1143" s="602"/>
      <c r="IO1143" s="602"/>
      <c r="IP1143" s="602"/>
      <c r="IQ1143" s="602"/>
      <c r="IR1143" s="602"/>
      <c r="IS1143" s="602"/>
    </row>
    <row r="1144" spans="242:253" ht="12.75">
      <c r="IH1144" s="602"/>
      <c r="II1144" s="602"/>
      <c r="IJ1144" s="602"/>
      <c r="IK1144" s="602"/>
      <c r="IL1144" s="602"/>
      <c r="IM1144" s="602"/>
      <c r="IN1144" s="602"/>
      <c r="IO1144" s="602"/>
      <c r="IP1144" s="602"/>
      <c r="IQ1144" s="602"/>
      <c r="IR1144" s="602"/>
      <c r="IS1144" s="602"/>
    </row>
    <row r="1145" spans="242:253" ht="12.75">
      <c r="IH1145" s="602"/>
      <c r="II1145" s="602"/>
      <c r="IJ1145" s="602"/>
      <c r="IK1145" s="602"/>
      <c r="IL1145" s="602"/>
      <c r="IM1145" s="602"/>
      <c r="IN1145" s="602"/>
      <c r="IO1145" s="602"/>
      <c r="IP1145" s="602"/>
      <c r="IQ1145" s="602"/>
      <c r="IR1145" s="602"/>
      <c r="IS1145" s="602"/>
    </row>
    <row r="1146" spans="242:253" ht="12.75">
      <c r="IH1146" s="602"/>
      <c r="II1146" s="602"/>
      <c r="IJ1146" s="602"/>
      <c r="IK1146" s="602"/>
      <c r="IL1146" s="602"/>
      <c r="IM1146" s="602"/>
      <c r="IN1146" s="602"/>
      <c r="IO1146" s="602"/>
      <c r="IP1146" s="602"/>
      <c r="IQ1146" s="602"/>
      <c r="IR1146" s="602"/>
      <c r="IS1146" s="602"/>
    </row>
    <row r="1147" spans="242:253" ht="12.75">
      <c r="IH1147" s="602"/>
      <c r="II1147" s="602"/>
      <c r="IJ1147" s="602"/>
      <c r="IK1147" s="602"/>
      <c r="IL1147" s="602"/>
      <c r="IM1147" s="602"/>
      <c r="IN1147" s="602"/>
      <c r="IO1147" s="602"/>
      <c r="IP1147" s="602"/>
      <c r="IQ1147" s="602"/>
      <c r="IR1147" s="602"/>
      <c r="IS1147" s="602"/>
    </row>
    <row r="1148" spans="242:253" ht="12.75">
      <c r="IH1148" s="602"/>
      <c r="II1148" s="602"/>
      <c r="IJ1148" s="602"/>
      <c r="IK1148" s="602"/>
      <c r="IL1148" s="602"/>
      <c r="IM1148" s="602"/>
      <c r="IN1148" s="602"/>
      <c r="IO1148" s="602"/>
      <c r="IP1148" s="602"/>
      <c r="IQ1148" s="602"/>
      <c r="IR1148" s="602"/>
      <c r="IS1148" s="602"/>
    </row>
    <row r="1149" spans="242:253" ht="12.75">
      <c r="IH1149" s="602"/>
      <c r="II1149" s="602"/>
      <c r="IJ1149" s="602"/>
      <c r="IK1149" s="602"/>
      <c r="IL1149" s="602"/>
      <c r="IM1149" s="602"/>
      <c r="IN1149" s="602"/>
      <c r="IO1149" s="602"/>
      <c r="IP1149" s="602"/>
      <c r="IQ1149" s="602"/>
      <c r="IR1149" s="602"/>
      <c r="IS1149" s="602"/>
    </row>
    <row r="1150" spans="242:253" ht="12.75">
      <c r="IH1150" s="602"/>
      <c r="II1150" s="602"/>
      <c r="IJ1150" s="602"/>
      <c r="IK1150" s="602"/>
      <c r="IL1150" s="602"/>
      <c r="IM1150" s="602"/>
      <c r="IN1150" s="602"/>
      <c r="IO1150" s="602"/>
      <c r="IP1150" s="602"/>
      <c r="IQ1150" s="602"/>
      <c r="IR1150" s="602"/>
      <c r="IS1150" s="602"/>
    </row>
    <row r="1151" spans="242:253" ht="12.75">
      <c r="IH1151" s="602"/>
      <c r="II1151" s="602"/>
      <c r="IJ1151" s="602"/>
      <c r="IK1151" s="602"/>
      <c r="IL1151" s="602"/>
      <c r="IM1151" s="602"/>
      <c r="IN1151" s="602"/>
      <c r="IO1151" s="602"/>
      <c r="IP1151" s="602"/>
      <c r="IQ1151" s="602"/>
      <c r="IR1151" s="602"/>
      <c r="IS1151" s="602"/>
    </row>
    <row r="1152" spans="242:253" ht="12.75">
      <c r="IH1152" s="602"/>
      <c r="II1152" s="602"/>
      <c r="IJ1152" s="602"/>
      <c r="IK1152" s="602"/>
      <c r="IL1152" s="602"/>
      <c r="IM1152" s="602"/>
      <c r="IN1152" s="602"/>
      <c r="IO1152" s="602"/>
      <c r="IP1152" s="602"/>
      <c r="IQ1152" s="602"/>
      <c r="IR1152" s="602"/>
      <c r="IS1152" s="602"/>
    </row>
    <row r="1153" spans="242:253" ht="12.75">
      <c r="IH1153" s="602"/>
      <c r="II1153" s="602"/>
      <c r="IJ1153" s="602"/>
      <c r="IK1153" s="602"/>
      <c r="IL1153" s="602"/>
      <c r="IM1153" s="602"/>
      <c r="IN1153" s="602"/>
      <c r="IO1153" s="602"/>
      <c r="IP1153" s="602"/>
      <c r="IQ1153" s="602"/>
      <c r="IR1153" s="602"/>
      <c r="IS1153" s="602"/>
    </row>
    <row r="1154" spans="242:253" ht="12.75">
      <c r="IH1154" s="602"/>
      <c r="II1154" s="602"/>
      <c r="IJ1154" s="602"/>
      <c r="IK1154" s="602"/>
      <c r="IL1154" s="602"/>
      <c r="IM1154" s="602"/>
      <c r="IN1154" s="602"/>
      <c r="IO1154" s="602"/>
      <c r="IP1154" s="602"/>
      <c r="IQ1154" s="602"/>
      <c r="IR1154" s="602"/>
      <c r="IS1154" s="602"/>
    </row>
    <row r="1155" spans="242:253" ht="12.75">
      <c r="IH1155" s="602"/>
      <c r="II1155" s="602"/>
      <c r="IJ1155" s="602"/>
      <c r="IK1155" s="602"/>
      <c r="IL1155" s="602"/>
      <c r="IM1155" s="602"/>
      <c r="IN1155" s="602"/>
      <c r="IO1155" s="602"/>
      <c r="IP1155" s="602"/>
      <c r="IQ1155" s="602"/>
      <c r="IR1155" s="602"/>
      <c r="IS1155" s="602"/>
    </row>
    <row r="1156" spans="242:253" ht="12.75">
      <c r="IH1156" s="602"/>
      <c r="II1156" s="602"/>
      <c r="IJ1156" s="602"/>
      <c r="IK1156" s="602"/>
      <c r="IL1156" s="602"/>
      <c r="IM1156" s="602"/>
      <c r="IN1156" s="602"/>
      <c r="IO1156" s="602"/>
      <c r="IP1156" s="602"/>
      <c r="IQ1156" s="602"/>
      <c r="IR1156" s="602"/>
      <c r="IS1156" s="602"/>
    </row>
    <row r="1157" spans="242:253" ht="12.75">
      <c r="IH1157" s="602"/>
      <c r="II1157" s="602"/>
      <c r="IJ1157" s="602"/>
      <c r="IK1157" s="602"/>
      <c r="IL1157" s="602"/>
      <c r="IM1157" s="602"/>
      <c r="IN1157" s="602"/>
      <c r="IO1157" s="602"/>
      <c r="IP1157" s="602"/>
      <c r="IQ1157" s="602"/>
      <c r="IR1157" s="602"/>
      <c r="IS1157" s="602"/>
    </row>
    <row r="1158" spans="242:253" ht="12.75">
      <c r="IH1158" s="602"/>
      <c r="II1158" s="602"/>
      <c r="IJ1158" s="602"/>
      <c r="IK1158" s="602"/>
      <c r="IL1158" s="602"/>
      <c r="IM1158" s="602"/>
      <c r="IN1158" s="602"/>
      <c r="IO1158" s="602"/>
      <c r="IP1158" s="602"/>
      <c r="IQ1158" s="602"/>
      <c r="IR1158" s="602"/>
      <c r="IS1158" s="602"/>
    </row>
    <row r="1159" spans="242:253" ht="12.75">
      <c r="IH1159" s="602"/>
      <c r="II1159" s="602"/>
      <c r="IJ1159" s="602"/>
      <c r="IK1159" s="602"/>
      <c r="IL1159" s="602"/>
      <c r="IM1159" s="602"/>
      <c r="IN1159" s="602"/>
      <c r="IO1159" s="602"/>
      <c r="IP1159" s="602"/>
      <c r="IQ1159" s="602"/>
      <c r="IR1159" s="602"/>
      <c r="IS1159" s="602"/>
    </row>
    <row r="1160" spans="242:253" ht="12.75">
      <c r="IH1160" s="602"/>
      <c r="II1160" s="602"/>
      <c r="IJ1160" s="602"/>
      <c r="IK1160" s="602"/>
      <c r="IL1160" s="602"/>
      <c r="IM1160" s="602"/>
      <c r="IN1160" s="602"/>
      <c r="IO1160" s="602"/>
      <c r="IP1160" s="602"/>
      <c r="IQ1160" s="602"/>
      <c r="IR1160" s="602"/>
      <c r="IS1160" s="602"/>
    </row>
    <row r="1161" spans="242:253" ht="12.75">
      <c r="IH1161" s="602"/>
      <c r="II1161" s="602"/>
      <c r="IJ1161" s="602"/>
      <c r="IK1161" s="602"/>
      <c r="IL1161" s="602"/>
      <c r="IM1161" s="602"/>
      <c r="IN1161" s="602"/>
      <c r="IO1161" s="602"/>
      <c r="IP1161" s="602"/>
      <c r="IQ1161" s="602"/>
      <c r="IR1161" s="602"/>
      <c r="IS1161" s="602"/>
    </row>
    <row r="1162" spans="242:253" ht="12.75">
      <c r="IH1162" s="602"/>
      <c r="II1162" s="602"/>
      <c r="IJ1162" s="602"/>
      <c r="IK1162" s="602"/>
      <c r="IL1162" s="602"/>
      <c r="IM1162" s="602"/>
      <c r="IN1162" s="602"/>
      <c r="IO1162" s="602"/>
      <c r="IP1162" s="602"/>
      <c r="IQ1162" s="602"/>
      <c r="IR1162" s="602"/>
      <c r="IS1162" s="602"/>
    </row>
    <row r="1163" spans="242:253" ht="12.75">
      <c r="IH1163" s="602"/>
      <c r="II1163" s="602"/>
      <c r="IJ1163" s="602"/>
      <c r="IK1163" s="602"/>
      <c r="IL1163" s="602"/>
      <c r="IM1163" s="602"/>
      <c r="IN1163" s="602"/>
      <c r="IO1163" s="602"/>
      <c r="IP1163" s="602"/>
      <c r="IQ1163" s="602"/>
      <c r="IR1163" s="602"/>
      <c r="IS1163" s="602"/>
    </row>
    <row r="1164" spans="242:253" ht="12.75">
      <c r="IH1164" s="602"/>
      <c r="II1164" s="602"/>
      <c r="IJ1164" s="602"/>
      <c r="IK1164" s="602"/>
      <c r="IL1164" s="602"/>
      <c r="IM1164" s="602"/>
      <c r="IN1164" s="602"/>
      <c r="IO1164" s="602"/>
      <c r="IP1164" s="602"/>
      <c r="IQ1164" s="602"/>
      <c r="IR1164" s="602"/>
      <c r="IS1164" s="602"/>
    </row>
    <row r="1165" spans="242:253" ht="12.75">
      <c r="IH1165" s="602"/>
      <c r="II1165" s="602"/>
      <c r="IJ1165" s="602"/>
      <c r="IK1165" s="602"/>
      <c r="IL1165" s="602"/>
      <c r="IM1165" s="602"/>
      <c r="IN1165" s="602"/>
      <c r="IO1165" s="602"/>
      <c r="IP1165" s="602"/>
      <c r="IQ1165" s="602"/>
      <c r="IR1165" s="602"/>
      <c r="IS1165" s="602"/>
    </row>
    <row r="1166" spans="242:253" ht="12.75">
      <c r="IH1166" s="602"/>
      <c r="II1166" s="602"/>
      <c r="IJ1166" s="602"/>
      <c r="IK1166" s="602"/>
      <c r="IL1166" s="602"/>
      <c r="IM1166" s="602"/>
      <c r="IN1166" s="602"/>
      <c r="IO1166" s="602"/>
      <c r="IP1166" s="602"/>
      <c r="IQ1166" s="602"/>
      <c r="IR1166" s="602"/>
      <c r="IS1166" s="602"/>
    </row>
    <row r="1167" spans="242:253" ht="12.75">
      <c r="IH1167" s="602"/>
      <c r="II1167" s="602"/>
      <c r="IJ1167" s="602"/>
      <c r="IK1167" s="602"/>
      <c r="IL1167" s="602"/>
      <c r="IM1167" s="602"/>
      <c r="IN1167" s="602"/>
      <c r="IO1167" s="602"/>
      <c r="IP1167" s="602"/>
      <c r="IQ1167" s="602"/>
      <c r="IR1167" s="602"/>
      <c r="IS1167" s="602"/>
    </row>
    <row r="1168" spans="242:253" ht="12.75">
      <c r="IH1168" s="602"/>
      <c r="II1168" s="602"/>
      <c r="IJ1168" s="602"/>
      <c r="IK1168" s="602"/>
      <c r="IL1168" s="602"/>
      <c r="IM1168" s="602"/>
      <c r="IN1168" s="602"/>
      <c r="IO1168" s="602"/>
      <c r="IP1168" s="602"/>
      <c r="IQ1168" s="602"/>
      <c r="IR1168" s="602"/>
      <c r="IS1168" s="602"/>
    </row>
    <row r="1169" spans="242:253" ht="12.75">
      <c r="IH1169" s="602"/>
      <c r="II1169" s="602"/>
      <c r="IJ1169" s="602"/>
      <c r="IK1169" s="602"/>
      <c r="IL1169" s="602"/>
      <c r="IM1169" s="602"/>
      <c r="IN1169" s="602"/>
      <c r="IO1169" s="602"/>
      <c r="IP1169" s="602"/>
      <c r="IQ1169" s="602"/>
      <c r="IR1169" s="602"/>
      <c r="IS1169" s="602"/>
    </row>
    <row r="1170" spans="242:253" ht="12.75">
      <c r="IH1170" s="602"/>
      <c r="II1170" s="602"/>
      <c r="IJ1170" s="602"/>
      <c r="IK1170" s="602"/>
      <c r="IL1170" s="602"/>
      <c r="IM1170" s="602"/>
      <c r="IN1170" s="602"/>
      <c r="IO1170" s="602"/>
      <c r="IP1170" s="602"/>
      <c r="IQ1170" s="602"/>
      <c r="IR1170" s="602"/>
      <c r="IS1170" s="602"/>
    </row>
    <row r="1171" spans="242:253" ht="12.75">
      <c r="IH1171" s="602"/>
      <c r="II1171" s="602"/>
      <c r="IJ1171" s="602"/>
      <c r="IK1171" s="602"/>
      <c r="IL1171" s="602"/>
      <c r="IM1171" s="602"/>
      <c r="IN1171" s="602"/>
      <c r="IO1171" s="602"/>
      <c r="IP1171" s="602"/>
      <c r="IQ1171" s="602"/>
      <c r="IR1171" s="602"/>
      <c r="IS1171" s="602"/>
    </row>
    <row r="1172" spans="242:253" ht="12.75">
      <c r="IH1172" s="602"/>
      <c r="II1172" s="602"/>
      <c r="IJ1172" s="602"/>
      <c r="IK1172" s="602"/>
      <c r="IL1172" s="602"/>
      <c r="IM1172" s="602"/>
      <c r="IN1172" s="602"/>
      <c r="IO1172" s="602"/>
      <c r="IP1172" s="602"/>
      <c r="IQ1172" s="602"/>
      <c r="IR1172" s="602"/>
      <c r="IS1172" s="602"/>
    </row>
    <row r="1173" spans="242:253" ht="12.75">
      <c r="IH1173" s="602"/>
      <c r="II1173" s="602"/>
      <c r="IJ1173" s="602"/>
      <c r="IK1173" s="602"/>
      <c r="IL1173" s="602"/>
      <c r="IM1173" s="602"/>
      <c r="IN1173" s="602"/>
      <c r="IO1173" s="602"/>
      <c r="IP1173" s="602"/>
      <c r="IQ1173" s="602"/>
      <c r="IR1173" s="602"/>
      <c r="IS1173" s="602"/>
    </row>
    <row r="1174" spans="242:253" ht="12.75">
      <c r="IH1174" s="602"/>
      <c r="II1174" s="602"/>
      <c r="IJ1174" s="602"/>
      <c r="IK1174" s="602"/>
      <c r="IL1174" s="602"/>
      <c r="IM1174" s="602"/>
      <c r="IN1174" s="602"/>
      <c r="IO1174" s="602"/>
      <c r="IP1174" s="602"/>
      <c r="IQ1174" s="602"/>
      <c r="IR1174" s="602"/>
      <c r="IS1174" s="602"/>
    </row>
    <row r="1175" spans="242:253" ht="12.75">
      <c r="IH1175" s="602"/>
      <c r="II1175" s="602"/>
      <c r="IJ1175" s="602"/>
      <c r="IK1175" s="602"/>
      <c r="IL1175" s="602"/>
      <c r="IM1175" s="602"/>
      <c r="IN1175" s="602"/>
      <c r="IO1175" s="602"/>
      <c r="IP1175" s="602"/>
      <c r="IQ1175" s="602"/>
      <c r="IR1175" s="602"/>
      <c r="IS1175" s="602"/>
    </row>
    <row r="1176" spans="242:253" ht="12.75">
      <c r="IH1176" s="602"/>
      <c r="II1176" s="602"/>
      <c r="IJ1176" s="602"/>
      <c r="IK1176" s="602"/>
      <c r="IL1176" s="602"/>
      <c r="IM1176" s="602"/>
      <c r="IN1176" s="602"/>
      <c r="IO1176" s="602"/>
      <c r="IP1176" s="602"/>
      <c r="IQ1176" s="602"/>
      <c r="IR1176" s="602"/>
      <c r="IS1176" s="602"/>
    </row>
    <row r="1177" spans="242:253" ht="12.75">
      <c r="IH1177" s="602"/>
      <c r="II1177" s="602"/>
      <c r="IJ1177" s="602"/>
      <c r="IK1177" s="602"/>
      <c r="IL1177" s="602"/>
      <c r="IM1177" s="602"/>
      <c r="IN1177" s="602"/>
      <c r="IO1177" s="602"/>
      <c r="IP1177" s="602"/>
      <c r="IQ1177" s="602"/>
      <c r="IR1177" s="602"/>
      <c r="IS1177" s="602"/>
    </row>
    <row r="1178" spans="242:253" ht="12.75">
      <c r="IH1178" s="602"/>
      <c r="II1178" s="602"/>
      <c r="IJ1178" s="602"/>
      <c r="IK1178" s="602"/>
      <c r="IL1178" s="602"/>
      <c r="IM1178" s="602"/>
      <c r="IN1178" s="602"/>
      <c r="IO1178" s="602"/>
      <c r="IP1178" s="602"/>
      <c r="IQ1178" s="602"/>
      <c r="IR1178" s="602"/>
      <c r="IS1178" s="602"/>
    </row>
    <row r="1179" spans="242:253" ht="12.75">
      <c r="IH1179" s="602"/>
      <c r="II1179" s="602"/>
      <c r="IJ1179" s="602"/>
      <c r="IK1179" s="602"/>
      <c r="IL1179" s="602"/>
      <c r="IM1179" s="602"/>
      <c r="IN1179" s="602"/>
      <c r="IO1179" s="602"/>
      <c r="IP1179" s="602"/>
      <c r="IQ1179" s="602"/>
      <c r="IR1179" s="602"/>
      <c r="IS1179" s="602"/>
    </row>
    <row r="1180" spans="242:253" ht="12.75">
      <c r="IH1180" s="602"/>
      <c r="II1180" s="602"/>
      <c r="IJ1180" s="602"/>
      <c r="IK1180" s="602"/>
      <c r="IL1180" s="602"/>
      <c r="IM1180" s="602"/>
      <c r="IN1180" s="602"/>
      <c r="IO1180" s="602"/>
      <c r="IP1180" s="602"/>
      <c r="IQ1180" s="602"/>
      <c r="IR1180" s="602"/>
      <c r="IS1180" s="602"/>
    </row>
    <row r="1181" spans="242:253" ht="12.75">
      <c r="IH1181" s="602"/>
      <c r="II1181" s="602"/>
      <c r="IJ1181" s="602"/>
      <c r="IK1181" s="602"/>
      <c r="IL1181" s="602"/>
      <c r="IM1181" s="602"/>
      <c r="IN1181" s="602"/>
      <c r="IO1181" s="602"/>
      <c r="IP1181" s="602"/>
      <c r="IQ1181" s="602"/>
      <c r="IR1181" s="602"/>
      <c r="IS1181" s="602"/>
    </row>
    <row r="1182" spans="242:253" ht="12.75">
      <c r="IH1182" s="602"/>
      <c r="II1182" s="602"/>
      <c r="IJ1182" s="602"/>
      <c r="IK1182" s="602"/>
      <c r="IL1182" s="602"/>
      <c r="IM1182" s="602"/>
      <c r="IN1182" s="602"/>
      <c r="IO1182" s="602"/>
      <c r="IP1182" s="602"/>
      <c r="IQ1182" s="602"/>
      <c r="IR1182" s="602"/>
      <c r="IS1182" s="602"/>
    </row>
    <row r="1183" spans="242:253" ht="12.75">
      <c r="IH1183" s="602"/>
      <c r="II1183" s="602"/>
      <c r="IJ1183" s="602"/>
      <c r="IK1183" s="602"/>
      <c r="IL1183" s="602"/>
      <c r="IM1183" s="602"/>
      <c r="IN1183" s="602"/>
      <c r="IO1183" s="602"/>
      <c r="IP1183" s="602"/>
      <c r="IQ1183" s="602"/>
      <c r="IR1183" s="602"/>
      <c r="IS1183" s="602"/>
    </row>
    <row r="1184" spans="242:253" ht="12.75">
      <c r="IH1184" s="602"/>
      <c r="II1184" s="602"/>
      <c r="IJ1184" s="602"/>
      <c r="IK1184" s="602"/>
      <c r="IL1184" s="602"/>
      <c r="IM1184" s="602"/>
      <c r="IN1184" s="602"/>
      <c r="IO1184" s="602"/>
      <c r="IP1184" s="602"/>
      <c r="IQ1184" s="602"/>
      <c r="IR1184" s="602"/>
      <c r="IS1184" s="602"/>
    </row>
    <row r="1185" spans="242:253" ht="12.75">
      <c r="IH1185" s="602"/>
      <c r="II1185" s="602"/>
      <c r="IJ1185" s="602"/>
      <c r="IK1185" s="602"/>
      <c r="IL1185" s="602"/>
      <c r="IM1185" s="602"/>
      <c r="IN1185" s="602"/>
      <c r="IO1185" s="602"/>
      <c r="IP1185" s="602"/>
      <c r="IQ1185" s="602"/>
      <c r="IR1185" s="602"/>
      <c r="IS1185" s="602"/>
    </row>
    <row r="1186" spans="242:253" ht="12.75">
      <c r="IH1186" s="602"/>
      <c r="II1186" s="602"/>
      <c r="IJ1186" s="602"/>
      <c r="IK1186" s="602"/>
      <c r="IL1186" s="602"/>
      <c r="IM1186" s="602"/>
      <c r="IN1186" s="602"/>
      <c r="IO1186" s="602"/>
      <c r="IP1186" s="602"/>
      <c r="IQ1186" s="602"/>
      <c r="IR1186" s="602"/>
      <c r="IS1186" s="602"/>
    </row>
    <row r="1187" spans="242:253" ht="12.75">
      <c r="IH1187" s="602"/>
      <c r="II1187" s="602"/>
      <c r="IJ1187" s="602"/>
      <c r="IK1187" s="602"/>
      <c r="IL1187" s="602"/>
      <c r="IM1187" s="602"/>
      <c r="IN1187" s="602"/>
      <c r="IO1187" s="602"/>
      <c r="IP1187" s="602"/>
      <c r="IQ1187" s="602"/>
      <c r="IR1187" s="602"/>
      <c r="IS1187" s="602"/>
    </row>
    <row r="1188" spans="242:253" ht="12.75">
      <c r="IH1188" s="602"/>
      <c r="II1188" s="602"/>
      <c r="IJ1188" s="602"/>
      <c r="IK1188" s="602"/>
      <c r="IL1188" s="602"/>
      <c r="IM1188" s="602"/>
      <c r="IN1188" s="602"/>
      <c r="IO1188" s="602"/>
      <c r="IP1188" s="602"/>
      <c r="IQ1188" s="602"/>
      <c r="IR1188" s="602"/>
      <c r="IS1188" s="602"/>
    </row>
    <row r="1189" spans="242:253" ht="12.75">
      <c r="IH1189" s="602"/>
      <c r="II1189" s="602"/>
      <c r="IJ1189" s="602"/>
      <c r="IK1189" s="602"/>
      <c r="IL1189" s="602"/>
      <c r="IM1189" s="602"/>
      <c r="IN1189" s="602"/>
      <c r="IO1189" s="602"/>
      <c r="IP1189" s="602"/>
      <c r="IQ1189" s="602"/>
      <c r="IR1189" s="602"/>
      <c r="IS1189" s="602"/>
    </row>
    <row r="1190" spans="242:253" ht="12.75">
      <c r="IH1190" s="602"/>
      <c r="II1190" s="602"/>
      <c r="IJ1190" s="602"/>
      <c r="IK1190" s="602"/>
      <c r="IL1190" s="602"/>
      <c r="IM1190" s="602"/>
      <c r="IN1190" s="602"/>
      <c r="IO1190" s="602"/>
      <c r="IP1190" s="602"/>
      <c r="IQ1190" s="602"/>
      <c r="IR1190" s="602"/>
      <c r="IS1190" s="602"/>
    </row>
    <row r="1191" spans="242:253" ht="12.75">
      <c r="IH1191" s="602"/>
      <c r="II1191" s="602"/>
      <c r="IJ1191" s="602"/>
      <c r="IK1191" s="602"/>
      <c r="IL1191" s="602"/>
      <c r="IM1191" s="602"/>
      <c r="IN1191" s="602"/>
      <c r="IO1191" s="602"/>
      <c r="IP1191" s="602"/>
      <c r="IQ1191" s="602"/>
      <c r="IR1191" s="602"/>
      <c r="IS1191" s="602"/>
    </row>
    <row r="1192" spans="242:253" ht="12.75">
      <c r="IH1192" s="602"/>
      <c r="II1192" s="602"/>
      <c r="IJ1192" s="602"/>
      <c r="IK1192" s="602"/>
      <c r="IL1192" s="602"/>
      <c r="IM1192" s="602"/>
      <c r="IN1192" s="602"/>
      <c r="IO1192" s="602"/>
      <c r="IP1192" s="602"/>
      <c r="IQ1192" s="602"/>
      <c r="IR1192" s="602"/>
      <c r="IS1192" s="602"/>
    </row>
    <row r="1193" spans="242:253" ht="12.75">
      <c r="IH1193" s="602"/>
      <c r="II1193" s="602"/>
      <c r="IJ1193" s="602"/>
      <c r="IK1193" s="602"/>
      <c r="IL1193" s="602"/>
      <c r="IM1193" s="602"/>
      <c r="IN1193" s="602"/>
      <c r="IO1193" s="602"/>
      <c r="IP1193" s="602"/>
      <c r="IQ1193" s="602"/>
      <c r="IR1193" s="602"/>
      <c r="IS1193" s="602"/>
    </row>
    <row r="1194" spans="242:253" ht="12.75">
      <c r="IH1194" s="602"/>
      <c r="II1194" s="602"/>
      <c r="IJ1194" s="602"/>
      <c r="IK1194" s="602"/>
      <c r="IL1194" s="602"/>
      <c r="IM1194" s="602"/>
      <c r="IN1194" s="602"/>
      <c r="IO1194" s="602"/>
      <c r="IP1194" s="602"/>
      <c r="IQ1194" s="602"/>
      <c r="IR1194" s="602"/>
      <c r="IS1194" s="602"/>
    </row>
    <row r="1195" spans="242:253" ht="12.75">
      <c r="IH1195" s="602"/>
      <c r="II1195" s="602"/>
      <c r="IJ1195" s="602"/>
      <c r="IK1195" s="602"/>
      <c r="IL1195" s="602"/>
      <c r="IM1195" s="602"/>
      <c r="IN1195" s="602"/>
      <c r="IO1195" s="602"/>
      <c r="IP1195" s="602"/>
      <c r="IQ1195" s="602"/>
      <c r="IR1195" s="602"/>
      <c r="IS1195" s="602"/>
    </row>
    <row r="1196" spans="242:253" ht="12.75">
      <c r="IH1196" s="602"/>
      <c r="II1196" s="602"/>
      <c r="IJ1196" s="602"/>
      <c r="IK1196" s="602"/>
      <c r="IL1196" s="602"/>
      <c r="IM1196" s="602"/>
      <c r="IN1196" s="602"/>
      <c r="IO1196" s="602"/>
      <c r="IP1196" s="602"/>
      <c r="IQ1196" s="602"/>
      <c r="IR1196" s="602"/>
      <c r="IS1196" s="602"/>
    </row>
    <row r="1197" spans="242:253" ht="12.75">
      <c r="IH1197" s="602"/>
      <c r="II1197" s="602"/>
      <c r="IJ1197" s="602"/>
      <c r="IK1197" s="602"/>
      <c r="IL1197" s="602"/>
      <c r="IM1197" s="602"/>
      <c r="IN1197" s="602"/>
      <c r="IO1197" s="602"/>
      <c r="IP1197" s="602"/>
      <c r="IQ1197" s="602"/>
      <c r="IR1197" s="602"/>
      <c r="IS1197" s="602"/>
    </row>
    <row r="1198" spans="242:253" ht="12.75">
      <c r="IH1198" s="602"/>
      <c r="II1198" s="602"/>
      <c r="IJ1198" s="602"/>
      <c r="IK1198" s="602"/>
      <c r="IL1198" s="602"/>
      <c r="IM1198" s="602"/>
      <c r="IN1198" s="602"/>
      <c r="IO1198" s="602"/>
      <c r="IP1198" s="602"/>
      <c r="IQ1198" s="602"/>
      <c r="IR1198" s="602"/>
      <c r="IS1198" s="602"/>
    </row>
    <row r="1199" spans="242:253" ht="12.75">
      <c r="IH1199" s="602"/>
      <c r="II1199" s="602"/>
      <c r="IJ1199" s="602"/>
      <c r="IK1199" s="602"/>
      <c r="IL1199" s="602"/>
      <c r="IM1199" s="602"/>
      <c r="IN1199" s="602"/>
      <c r="IO1199" s="602"/>
      <c r="IP1199" s="602"/>
      <c r="IQ1199" s="602"/>
      <c r="IR1199" s="602"/>
      <c r="IS1199" s="602"/>
    </row>
    <row r="1200" spans="242:253" ht="12.75">
      <c r="IH1200" s="602"/>
      <c r="II1200" s="602"/>
      <c r="IJ1200" s="602"/>
      <c r="IK1200" s="602"/>
      <c r="IL1200" s="602"/>
      <c r="IM1200" s="602"/>
      <c r="IN1200" s="602"/>
      <c r="IO1200" s="602"/>
      <c r="IP1200" s="602"/>
      <c r="IQ1200" s="602"/>
      <c r="IR1200" s="602"/>
      <c r="IS1200" s="602"/>
    </row>
    <row r="1201" spans="242:253" ht="12.75">
      <c r="IH1201" s="602"/>
      <c r="II1201" s="602"/>
      <c r="IJ1201" s="602"/>
      <c r="IK1201" s="602"/>
      <c r="IL1201" s="602"/>
      <c r="IM1201" s="602"/>
      <c r="IN1201" s="602"/>
      <c r="IO1201" s="602"/>
      <c r="IP1201" s="602"/>
      <c r="IQ1201" s="602"/>
      <c r="IR1201" s="602"/>
      <c r="IS1201" s="602"/>
    </row>
    <row r="1202" spans="242:253" ht="12.75">
      <c r="IH1202" s="602"/>
      <c r="II1202" s="602"/>
      <c r="IJ1202" s="602"/>
      <c r="IK1202" s="602"/>
      <c r="IL1202" s="602"/>
      <c r="IM1202" s="602"/>
      <c r="IN1202" s="602"/>
      <c r="IO1202" s="602"/>
      <c r="IP1202" s="602"/>
      <c r="IQ1202" s="602"/>
      <c r="IR1202" s="602"/>
      <c r="IS1202" s="602"/>
    </row>
    <row r="1203" spans="242:253" ht="12.75">
      <c r="IH1203" s="602"/>
      <c r="II1203" s="602"/>
      <c r="IJ1203" s="602"/>
      <c r="IK1203" s="602"/>
      <c r="IL1203" s="602"/>
      <c r="IM1203" s="602"/>
      <c r="IN1203" s="602"/>
      <c r="IO1203" s="602"/>
      <c r="IP1203" s="602"/>
      <c r="IQ1203" s="602"/>
      <c r="IR1203" s="602"/>
      <c r="IS1203" s="602"/>
    </row>
    <row r="1204" spans="242:253" ht="12.75">
      <c r="IH1204" s="602"/>
      <c r="II1204" s="602"/>
      <c r="IJ1204" s="602"/>
      <c r="IK1204" s="602"/>
      <c r="IL1204" s="602"/>
      <c r="IM1204" s="602"/>
      <c r="IN1204" s="602"/>
      <c r="IO1204" s="602"/>
      <c r="IP1204" s="602"/>
      <c r="IQ1204" s="602"/>
      <c r="IR1204" s="602"/>
      <c r="IS1204" s="602"/>
    </row>
    <row r="1205" spans="242:253" ht="12.75">
      <c r="IH1205" s="602"/>
      <c r="II1205" s="602"/>
      <c r="IJ1205" s="602"/>
      <c r="IK1205" s="602"/>
      <c r="IL1205" s="602"/>
      <c r="IM1205" s="602"/>
      <c r="IN1205" s="602"/>
      <c r="IO1205" s="602"/>
      <c r="IP1205" s="602"/>
      <c r="IQ1205" s="602"/>
      <c r="IR1205" s="602"/>
      <c r="IS1205" s="602"/>
    </row>
    <row r="1206" spans="242:253" ht="12.75">
      <c r="IH1206" s="602"/>
      <c r="II1206" s="602"/>
      <c r="IJ1206" s="602"/>
      <c r="IK1206" s="602"/>
      <c r="IL1206" s="602"/>
      <c r="IM1206" s="602"/>
      <c r="IN1206" s="602"/>
      <c r="IO1206" s="602"/>
      <c r="IP1206" s="602"/>
      <c r="IQ1206" s="602"/>
      <c r="IR1206" s="602"/>
      <c r="IS1206" s="602"/>
    </row>
    <row r="1207" spans="242:253" ht="12.75">
      <c r="IH1207" s="602"/>
      <c r="II1207" s="602"/>
      <c r="IJ1207" s="602"/>
      <c r="IK1207" s="602"/>
      <c r="IL1207" s="602"/>
      <c r="IM1207" s="602"/>
      <c r="IN1207" s="602"/>
      <c r="IO1207" s="602"/>
      <c r="IP1207" s="602"/>
      <c r="IQ1207" s="602"/>
      <c r="IR1207" s="602"/>
      <c r="IS1207" s="602"/>
    </row>
    <row r="1208" spans="242:253" ht="12.75">
      <c r="IH1208" s="602"/>
      <c r="II1208" s="602"/>
      <c r="IJ1208" s="602"/>
      <c r="IK1208" s="602"/>
      <c r="IL1208" s="602"/>
      <c r="IM1208" s="602"/>
      <c r="IN1208" s="602"/>
      <c r="IO1208" s="602"/>
      <c r="IP1208" s="602"/>
      <c r="IQ1208" s="602"/>
      <c r="IR1208" s="602"/>
      <c r="IS1208" s="602"/>
    </row>
    <row r="1209" spans="242:253" ht="12.75">
      <c r="IH1209" s="602"/>
      <c r="II1209" s="602"/>
      <c r="IJ1209" s="602"/>
      <c r="IK1209" s="602"/>
      <c r="IL1209" s="602"/>
      <c r="IM1209" s="602"/>
      <c r="IN1209" s="602"/>
      <c r="IO1209" s="602"/>
      <c r="IP1209" s="602"/>
      <c r="IQ1209" s="602"/>
      <c r="IR1209" s="602"/>
      <c r="IS1209" s="602"/>
    </row>
    <row r="1210" spans="242:253" ht="12.75">
      <c r="IH1210" s="602"/>
      <c r="II1210" s="602"/>
      <c r="IJ1210" s="602"/>
      <c r="IK1210" s="602"/>
      <c r="IL1210" s="602"/>
      <c r="IM1210" s="602"/>
      <c r="IN1210" s="602"/>
      <c r="IO1210" s="602"/>
      <c r="IP1210" s="602"/>
      <c r="IQ1210" s="602"/>
      <c r="IR1210" s="602"/>
      <c r="IS1210" s="602"/>
    </row>
    <row r="1211" spans="242:253" ht="12.75">
      <c r="IH1211" s="602"/>
      <c r="II1211" s="602"/>
      <c r="IJ1211" s="602"/>
      <c r="IK1211" s="602"/>
      <c r="IL1211" s="602"/>
      <c r="IM1211" s="602"/>
      <c r="IN1211" s="602"/>
      <c r="IO1211" s="602"/>
      <c r="IP1211" s="602"/>
      <c r="IQ1211" s="602"/>
      <c r="IR1211" s="602"/>
      <c r="IS1211" s="602"/>
    </row>
    <row r="1212" spans="242:253" ht="12.75">
      <c r="IH1212" s="602"/>
      <c r="II1212" s="602"/>
      <c r="IJ1212" s="602"/>
      <c r="IK1212" s="602"/>
      <c r="IL1212" s="602"/>
      <c r="IM1212" s="602"/>
      <c r="IN1212" s="602"/>
      <c r="IO1212" s="602"/>
      <c r="IP1212" s="602"/>
      <c r="IQ1212" s="602"/>
      <c r="IR1212" s="602"/>
      <c r="IS1212" s="602"/>
    </row>
    <row r="1213" spans="242:253" ht="12.75">
      <c r="IH1213" s="602"/>
      <c r="II1213" s="602"/>
      <c r="IJ1213" s="602"/>
      <c r="IK1213" s="602"/>
      <c r="IL1213" s="602"/>
      <c r="IM1213" s="602"/>
      <c r="IN1213" s="602"/>
      <c r="IO1213" s="602"/>
      <c r="IP1213" s="602"/>
      <c r="IQ1213" s="602"/>
      <c r="IR1213" s="602"/>
      <c r="IS1213" s="602"/>
    </row>
    <row r="1214" spans="242:253" ht="12.75">
      <c r="IH1214" s="602"/>
      <c r="II1214" s="602"/>
      <c r="IJ1214" s="602"/>
      <c r="IK1214" s="602"/>
      <c r="IL1214" s="602"/>
      <c r="IM1214" s="602"/>
      <c r="IN1214" s="602"/>
      <c r="IO1214" s="602"/>
      <c r="IP1214" s="602"/>
      <c r="IQ1214" s="602"/>
      <c r="IR1214" s="602"/>
      <c r="IS1214" s="602"/>
    </row>
    <row r="1215" spans="242:253" ht="12.75">
      <c r="IH1215" s="602"/>
      <c r="II1215" s="602"/>
      <c r="IJ1215" s="602"/>
      <c r="IK1215" s="602"/>
      <c r="IL1215" s="602"/>
      <c r="IM1215" s="602"/>
      <c r="IN1215" s="602"/>
      <c r="IO1215" s="602"/>
      <c r="IP1215" s="602"/>
      <c r="IQ1215" s="602"/>
      <c r="IR1215" s="602"/>
      <c r="IS1215" s="602"/>
    </row>
    <row r="1216" spans="242:253" ht="12.75">
      <c r="IH1216" s="602"/>
      <c r="II1216" s="602"/>
      <c r="IJ1216" s="602"/>
      <c r="IK1216" s="602"/>
      <c r="IL1216" s="602"/>
      <c r="IM1216" s="602"/>
      <c r="IN1216" s="602"/>
      <c r="IO1216" s="602"/>
      <c r="IP1216" s="602"/>
      <c r="IQ1216" s="602"/>
      <c r="IR1216" s="602"/>
      <c r="IS1216" s="602"/>
    </row>
    <row r="1217" spans="242:253" ht="12.75">
      <c r="IH1217" s="602"/>
      <c r="II1217" s="602"/>
      <c r="IJ1217" s="602"/>
      <c r="IK1217" s="602"/>
      <c r="IL1217" s="602"/>
      <c r="IM1217" s="602"/>
      <c r="IN1217" s="602"/>
      <c r="IO1217" s="602"/>
      <c r="IP1217" s="602"/>
      <c r="IQ1217" s="602"/>
      <c r="IR1217" s="602"/>
      <c r="IS1217" s="602"/>
    </row>
    <row r="1218" spans="242:253" ht="12.75">
      <c r="IH1218" s="602"/>
      <c r="II1218" s="602"/>
      <c r="IJ1218" s="602"/>
      <c r="IK1218" s="602"/>
      <c r="IL1218" s="602"/>
      <c r="IM1218" s="602"/>
      <c r="IN1218" s="602"/>
      <c r="IO1218" s="602"/>
      <c r="IP1218" s="602"/>
      <c r="IQ1218" s="602"/>
      <c r="IR1218" s="602"/>
      <c r="IS1218" s="602"/>
    </row>
    <row r="1219" spans="242:253" ht="12.75">
      <c r="IH1219" s="602"/>
      <c r="II1219" s="602"/>
      <c r="IJ1219" s="602"/>
      <c r="IK1219" s="602"/>
      <c r="IL1219" s="602"/>
      <c r="IM1219" s="602"/>
      <c r="IN1219" s="602"/>
      <c r="IO1219" s="602"/>
      <c r="IP1219" s="602"/>
      <c r="IQ1219" s="602"/>
      <c r="IR1219" s="602"/>
      <c r="IS1219" s="602"/>
    </row>
    <row r="1220" spans="242:253" ht="12.75">
      <c r="IH1220" s="602"/>
      <c r="II1220" s="602"/>
      <c r="IJ1220" s="602"/>
      <c r="IK1220" s="602"/>
      <c r="IL1220" s="602"/>
      <c r="IM1220" s="602"/>
      <c r="IN1220" s="602"/>
      <c r="IO1220" s="602"/>
      <c r="IP1220" s="602"/>
      <c r="IQ1220" s="602"/>
      <c r="IR1220" s="602"/>
      <c r="IS1220" s="602"/>
    </row>
    <row r="1221" spans="242:253" ht="12.75">
      <c r="IH1221" s="602"/>
      <c r="II1221" s="602"/>
      <c r="IJ1221" s="602"/>
      <c r="IK1221" s="602"/>
      <c r="IL1221" s="602"/>
      <c r="IM1221" s="602"/>
      <c r="IN1221" s="602"/>
      <c r="IO1221" s="602"/>
      <c r="IP1221" s="602"/>
      <c r="IQ1221" s="602"/>
      <c r="IR1221" s="602"/>
      <c r="IS1221" s="602"/>
    </row>
    <row r="1222" spans="242:253" ht="12.75">
      <c r="IH1222" s="602"/>
      <c r="II1222" s="602"/>
      <c r="IJ1222" s="602"/>
      <c r="IK1222" s="602"/>
      <c r="IL1222" s="602"/>
      <c r="IM1222" s="602"/>
      <c r="IN1222" s="602"/>
      <c r="IO1222" s="602"/>
      <c r="IP1222" s="602"/>
      <c r="IQ1222" s="602"/>
      <c r="IR1222" s="602"/>
      <c r="IS1222" s="602"/>
    </row>
    <row r="1223" spans="242:253" ht="12.75">
      <c r="IH1223" s="602"/>
      <c r="II1223" s="602"/>
      <c r="IJ1223" s="602"/>
      <c r="IK1223" s="602"/>
      <c r="IL1223" s="602"/>
      <c r="IM1223" s="602"/>
      <c r="IN1223" s="602"/>
      <c r="IO1223" s="602"/>
      <c r="IP1223" s="602"/>
      <c r="IQ1223" s="602"/>
      <c r="IR1223" s="602"/>
      <c r="IS1223" s="602"/>
    </row>
    <row r="1224" spans="242:253" ht="12.75">
      <c r="IH1224" s="602"/>
      <c r="II1224" s="602"/>
      <c r="IJ1224" s="602"/>
      <c r="IK1224" s="602"/>
      <c r="IL1224" s="602"/>
      <c r="IM1224" s="602"/>
      <c r="IN1224" s="602"/>
      <c r="IO1224" s="602"/>
      <c r="IP1224" s="602"/>
      <c r="IQ1224" s="602"/>
      <c r="IR1224" s="602"/>
      <c r="IS1224" s="602"/>
    </row>
    <row r="1225" spans="242:253" ht="12.75">
      <c r="IH1225" s="602"/>
      <c r="II1225" s="602"/>
      <c r="IJ1225" s="602"/>
      <c r="IK1225" s="602"/>
      <c r="IL1225" s="602"/>
      <c r="IM1225" s="602"/>
      <c r="IN1225" s="602"/>
      <c r="IO1225" s="602"/>
      <c r="IP1225" s="602"/>
      <c r="IQ1225" s="602"/>
      <c r="IR1225" s="602"/>
      <c r="IS1225" s="602"/>
    </row>
    <row r="1226" spans="242:253" ht="12.75">
      <c r="IH1226" s="602"/>
      <c r="II1226" s="602"/>
      <c r="IJ1226" s="602"/>
      <c r="IK1226" s="602"/>
      <c r="IL1226" s="602"/>
      <c r="IM1226" s="602"/>
      <c r="IN1226" s="602"/>
      <c r="IO1226" s="602"/>
      <c r="IP1226" s="602"/>
      <c r="IQ1226" s="602"/>
      <c r="IR1226" s="602"/>
      <c r="IS1226" s="602"/>
    </row>
    <row r="1227" spans="242:253" ht="12.75">
      <c r="IH1227" s="602"/>
      <c r="II1227" s="602"/>
      <c r="IJ1227" s="602"/>
      <c r="IK1227" s="602"/>
      <c r="IL1227" s="602"/>
      <c r="IM1227" s="602"/>
      <c r="IN1227" s="602"/>
      <c r="IO1227" s="602"/>
      <c r="IP1227" s="602"/>
      <c r="IQ1227" s="602"/>
      <c r="IR1227" s="602"/>
      <c r="IS1227" s="602"/>
    </row>
    <row r="1228" spans="242:253" ht="12.75">
      <c r="IH1228" s="602"/>
      <c r="II1228" s="602"/>
      <c r="IJ1228" s="602"/>
      <c r="IK1228" s="602"/>
      <c r="IL1228" s="602"/>
      <c r="IM1228" s="602"/>
      <c r="IN1228" s="602"/>
      <c r="IO1228" s="602"/>
      <c r="IP1228" s="602"/>
      <c r="IQ1228" s="602"/>
      <c r="IR1228" s="602"/>
      <c r="IS1228" s="602"/>
    </row>
    <row r="1229" spans="242:253" ht="12.75">
      <c r="IH1229" s="602"/>
      <c r="II1229" s="602"/>
      <c r="IJ1229" s="602"/>
      <c r="IK1229" s="602"/>
      <c r="IL1229" s="602"/>
      <c r="IM1229" s="602"/>
      <c r="IN1229" s="602"/>
      <c r="IO1229" s="602"/>
      <c r="IP1229" s="602"/>
      <c r="IQ1229" s="602"/>
      <c r="IR1229" s="602"/>
      <c r="IS1229" s="602"/>
    </row>
    <row r="1230" spans="242:253" ht="12.75">
      <c r="IH1230" s="602"/>
      <c r="II1230" s="602"/>
      <c r="IJ1230" s="602"/>
      <c r="IK1230" s="602"/>
      <c r="IL1230" s="602"/>
      <c r="IM1230" s="602"/>
      <c r="IN1230" s="602"/>
      <c r="IO1230" s="602"/>
      <c r="IP1230" s="602"/>
      <c r="IQ1230" s="602"/>
      <c r="IR1230" s="602"/>
      <c r="IS1230" s="602"/>
    </row>
    <row r="1231" spans="242:253" ht="12.75">
      <c r="IH1231" s="602"/>
      <c r="II1231" s="602"/>
      <c r="IJ1231" s="602"/>
      <c r="IK1231" s="602"/>
      <c r="IL1231" s="602"/>
      <c r="IM1231" s="602"/>
      <c r="IN1231" s="602"/>
      <c r="IO1231" s="602"/>
      <c r="IP1231" s="602"/>
      <c r="IQ1231" s="602"/>
      <c r="IR1231" s="602"/>
      <c r="IS1231" s="602"/>
    </row>
    <row r="1232" spans="242:253" ht="12.75">
      <c r="IH1232" s="602"/>
      <c r="II1232" s="602"/>
      <c r="IJ1232" s="602"/>
      <c r="IK1232" s="602"/>
      <c r="IL1232" s="602"/>
      <c r="IM1232" s="602"/>
      <c r="IN1232" s="602"/>
      <c r="IO1232" s="602"/>
      <c r="IP1232" s="602"/>
      <c r="IQ1232" s="602"/>
      <c r="IR1232" s="602"/>
      <c r="IS1232" s="602"/>
    </row>
    <row r="1233" spans="242:253" ht="12.75">
      <c r="IH1233" s="602"/>
      <c r="II1233" s="602"/>
      <c r="IJ1233" s="602"/>
      <c r="IK1233" s="602"/>
      <c r="IL1233" s="602"/>
      <c r="IM1233" s="602"/>
      <c r="IN1233" s="602"/>
      <c r="IO1233" s="602"/>
      <c r="IP1233" s="602"/>
      <c r="IQ1233" s="602"/>
      <c r="IR1233" s="602"/>
      <c r="IS1233" s="602"/>
    </row>
    <row r="1234" spans="242:253" ht="12.75">
      <c r="IH1234" s="602"/>
      <c r="II1234" s="602"/>
      <c r="IJ1234" s="602"/>
      <c r="IK1234" s="602"/>
      <c r="IL1234" s="602"/>
      <c r="IM1234" s="602"/>
      <c r="IN1234" s="602"/>
      <c r="IO1234" s="602"/>
      <c r="IP1234" s="602"/>
      <c r="IQ1234" s="602"/>
      <c r="IR1234" s="602"/>
      <c r="IS1234" s="602"/>
    </row>
    <row r="1235" spans="242:253" ht="12.75">
      <c r="IH1235" s="602"/>
      <c r="II1235" s="602"/>
      <c r="IJ1235" s="602"/>
      <c r="IK1235" s="602"/>
      <c r="IL1235" s="602"/>
      <c r="IM1235" s="602"/>
      <c r="IN1235" s="602"/>
      <c r="IO1235" s="602"/>
      <c r="IP1235" s="602"/>
      <c r="IQ1235" s="602"/>
      <c r="IR1235" s="602"/>
      <c r="IS1235" s="602"/>
    </row>
    <row r="1236" spans="242:253" ht="12.75">
      <c r="IH1236" s="602"/>
      <c r="II1236" s="602"/>
      <c r="IJ1236" s="602"/>
      <c r="IK1236" s="602"/>
      <c r="IL1236" s="602"/>
      <c r="IM1236" s="602"/>
      <c r="IN1236" s="602"/>
      <c r="IO1236" s="602"/>
      <c r="IP1236" s="602"/>
      <c r="IQ1236" s="602"/>
      <c r="IR1236" s="602"/>
      <c r="IS1236" s="602"/>
    </row>
    <row r="1237" spans="242:253" ht="12.75">
      <c r="IH1237" s="602"/>
      <c r="II1237" s="602"/>
      <c r="IJ1237" s="602"/>
      <c r="IK1237" s="602"/>
      <c r="IL1237" s="602"/>
      <c r="IM1237" s="602"/>
      <c r="IN1237" s="602"/>
      <c r="IO1237" s="602"/>
      <c r="IP1237" s="602"/>
      <c r="IQ1237" s="602"/>
      <c r="IR1237" s="602"/>
      <c r="IS1237" s="602"/>
    </row>
    <row r="1238" spans="242:253" ht="12.75">
      <c r="IH1238" s="602"/>
      <c r="II1238" s="602"/>
      <c r="IJ1238" s="602"/>
      <c r="IK1238" s="602"/>
      <c r="IL1238" s="602"/>
      <c r="IM1238" s="602"/>
      <c r="IN1238" s="602"/>
      <c r="IO1238" s="602"/>
      <c r="IP1238" s="602"/>
      <c r="IQ1238" s="602"/>
      <c r="IR1238" s="602"/>
      <c r="IS1238" s="602"/>
    </row>
    <row r="1239" spans="242:253" ht="12.75">
      <c r="IH1239" s="602"/>
      <c r="II1239" s="602"/>
      <c r="IJ1239" s="602"/>
      <c r="IK1239" s="602"/>
      <c r="IL1239" s="602"/>
      <c r="IM1239" s="602"/>
      <c r="IN1239" s="602"/>
      <c r="IO1239" s="602"/>
      <c r="IP1239" s="602"/>
      <c r="IQ1239" s="602"/>
      <c r="IR1239" s="602"/>
      <c r="IS1239" s="602"/>
    </row>
    <row r="1240" spans="242:253" ht="12.75">
      <c r="IH1240" s="602"/>
      <c r="II1240" s="602"/>
      <c r="IJ1240" s="602"/>
      <c r="IK1240" s="602"/>
      <c r="IL1240" s="602"/>
      <c r="IM1240" s="602"/>
      <c r="IN1240" s="602"/>
      <c r="IO1240" s="602"/>
      <c r="IP1240" s="602"/>
      <c r="IQ1240" s="602"/>
      <c r="IR1240" s="602"/>
      <c r="IS1240" s="602"/>
    </row>
    <row r="1241" spans="242:253" ht="12.75">
      <c r="IH1241" s="602"/>
      <c r="II1241" s="602"/>
      <c r="IJ1241" s="602"/>
      <c r="IK1241" s="602"/>
      <c r="IL1241" s="602"/>
      <c r="IM1241" s="602"/>
      <c r="IN1241" s="602"/>
      <c r="IO1241" s="602"/>
      <c r="IP1241" s="602"/>
      <c r="IQ1241" s="602"/>
      <c r="IR1241" s="602"/>
      <c r="IS1241" s="602"/>
    </row>
    <row r="1242" spans="242:253" ht="12.75">
      <c r="IH1242" s="602"/>
      <c r="II1242" s="602"/>
      <c r="IJ1242" s="602"/>
      <c r="IK1242" s="602"/>
      <c r="IL1242" s="602"/>
      <c r="IM1242" s="602"/>
      <c r="IN1242" s="602"/>
      <c r="IO1242" s="602"/>
      <c r="IP1242" s="602"/>
      <c r="IQ1242" s="602"/>
      <c r="IR1242" s="602"/>
      <c r="IS1242" s="602"/>
    </row>
    <row r="1243" spans="242:253" ht="12.75">
      <c r="IH1243" s="602"/>
      <c r="II1243" s="602"/>
      <c r="IJ1243" s="602"/>
      <c r="IK1243" s="602"/>
      <c r="IL1243" s="602"/>
      <c r="IM1243" s="602"/>
      <c r="IN1243" s="602"/>
      <c r="IO1243" s="602"/>
      <c r="IP1243" s="602"/>
      <c r="IQ1243" s="602"/>
      <c r="IR1243" s="602"/>
      <c r="IS1243" s="602"/>
    </row>
    <row r="1244" spans="242:253" ht="12.75">
      <c r="IH1244" s="602"/>
      <c r="II1244" s="602"/>
      <c r="IJ1244" s="602"/>
      <c r="IK1244" s="602"/>
      <c r="IL1244" s="602"/>
      <c r="IM1244" s="602"/>
      <c r="IN1244" s="602"/>
      <c r="IO1244" s="602"/>
      <c r="IP1244" s="602"/>
      <c r="IQ1244" s="602"/>
      <c r="IR1244" s="602"/>
      <c r="IS1244" s="602"/>
    </row>
    <row r="1245" spans="242:253" ht="12.75">
      <c r="IH1245" s="602"/>
      <c r="II1245" s="602"/>
      <c r="IJ1245" s="602"/>
      <c r="IK1245" s="602"/>
      <c r="IL1245" s="602"/>
      <c r="IM1245" s="602"/>
      <c r="IN1245" s="602"/>
      <c r="IO1245" s="602"/>
      <c r="IP1245" s="602"/>
      <c r="IQ1245" s="602"/>
      <c r="IR1245" s="602"/>
      <c r="IS1245" s="602"/>
    </row>
    <row r="1246" spans="242:253" ht="12.75">
      <c r="IH1246" s="602"/>
      <c r="II1246" s="602"/>
      <c r="IJ1246" s="602"/>
      <c r="IK1246" s="602"/>
      <c r="IL1246" s="602"/>
      <c r="IM1246" s="602"/>
      <c r="IN1246" s="602"/>
      <c r="IO1246" s="602"/>
      <c r="IP1246" s="602"/>
      <c r="IQ1246" s="602"/>
      <c r="IR1246" s="602"/>
      <c r="IS1246" s="602"/>
    </row>
    <row r="1247" spans="242:253" ht="12.75">
      <c r="IH1247" s="602"/>
      <c r="II1247" s="602"/>
      <c r="IJ1247" s="602"/>
      <c r="IK1247" s="602"/>
      <c r="IL1247" s="602"/>
      <c r="IM1247" s="602"/>
      <c r="IN1247" s="602"/>
      <c r="IO1247" s="602"/>
      <c r="IP1247" s="602"/>
      <c r="IQ1247" s="602"/>
      <c r="IR1247" s="602"/>
      <c r="IS1247" s="602"/>
    </row>
    <row r="1248" spans="242:253" ht="12.75">
      <c r="IH1248" s="602"/>
      <c r="II1248" s="602"/>
      <c r="IJ1248" s="602"/>
      <c r="IK1248" s="602"/>
      <c r="IL1248" s="602"/>
      <c r="IM1248" s="602"/>
      <c r="IN1248" s="602"/>
      <c r="IO1248" s="602"/>
      <c r="IP1248" s="602"/>
      <c r="IQ1248" s="602"/>
      <c r="IR1248" s="602"/>
      <c r="IS1248" s="602"/>
    </row>
    <row r="1249" spans="242:253" ht="12.75">
      <c r="IH1249" s="602"/>
      <c r="II1249" s="602"/>
      <c r="IJ1249" s="602"/>
      <c r="IK1249" s="602"/>
      <c r="IL1249" s="602"/>
      <c r="IM1249" s="602"/>
      <c r="IN1249" s="602"/>
      <c r="IO1249" s="602"/>
      <c r="IP1249" s="602"/>
      <c r="IQ1249" s="602"/>
      <c r="IR1249" s="602"/>
      <c r="IS1249" s="602"/>
    </row>
    <row r="1250" spans="242:253" ht="12.75">
      <c r="IH1250" s="602"/>
      <c r="II1250" s="602"/>
      <c r="IJ1250" s="602"/>
      <c r="IK1250" s="602"/>
      <c r="IL1250" s="602"/>
      <c r="IM1250" s="602"/>
      <c r="IN1250" s="602"/>
      <c r="IO1250" s="602"/>
      <c r="IP1250" s="602"/>
      <c r="IQ1250" s="602"/>
      <c r="IR1250" s="602"/>
      <c r="IS1250" s="602"/>
    </row>
    <row r="1251" spans="242:253" ht="12.75">
      <c r="IH1251" s="602"/>
      <c r="II1251" s="602"/>
      <c r="IJ1251" s="602"/>
      <c r="IK1251" s="602"/>
      <c r="IL1251" s="602"/>
      <c r="IM1251" s="602"/>
      <c r="IN1251" s="602"/>
      <c r="IO1251" s="602"/>
      <c r="IP1251" s="602"/>
      <c r="IQ1251" s="602"/>
      <c r="IR1251" s="602"/>
      <c r="IS1251" s="602"/>
    </row>
    <row r="1252" spans="242:253" ht="12.75">
      <c r="IH1252" s="602"/>
      <c r="II1252" s="602"/>
      <c r="IJ1252" s="602"/>
      <c r="IK1252" s="602"/>
      <c r="IL1252" s="602"/>
      <c r="IM1252" s="602"/>
      <c r="IN1252" s="602"/>
      <c r="IO1252" s="602"/>
      <c r="IP1252" s="602"/>
      <c r="IQ1252" s="602"/>
      <c r="IR1252" s="602"/>
      <c r="IS1252" s="602"/>
    </row>
    <row r="1253" spans="242:253" ht="12.75">
      <c r="IH1253" s="602"/>
      <c r="II1253" s="602"/>
      <c r="IJ1253" s="602"/>
      <c r="IK1253" s="602"/>
      <c r="IL1253" s="602"/>
      <c r="IM1253" s="602"/>
      <c r="IN1253" s="602"/>
      <c r="IO1253" s="602"/>
      <c r="IP1253" s="602"/>
      <c r="IQ1253" s="602"/>
      <c r="IR1253" s="602"/>
      <c r="IS1253" s="602"/>
    </row>
    <row r="1254" spans="242:253" ht="12.75">
      <c r="IH1254" s="602"/>
      <c r="II1254" s="602"/>
      <c r="IJ1254" s="602"/>
      <c r="IK1254" s="602"/>
      <c r="IL1254" s="602"/>
      <c r="IM1254" s="602"/>
      <c r="IN1254" s="602"/>
      <c r="IO1254" s="602"/>
      <c r="IP1254" s="602"/>
      <c r="IQ1254" s="602"/>
      <c r="IR1254" s="602"/>
      <c r="IS1254" s="602"/>
    </row>
    <row r="1255" spans="242:253" ht="12.75">
      <c r="IH1255" s="602"/>
      <c r="II1255" s="602"/>
      <c r="IJ1255" s="602"/>
      <c r="IK1255" s="602"/>
      <c r="IL1255" s="602"/>
      <c r="IM1255" s="602"/>
      <c r="IN1255" s="602"/>
      <c r="IO1255" s="602"/>
      <c r="IP1255" s="602"/>
      <c r="IQ1255" s="602"/>
      <c r="IR1255" s="602"/>
      <c r="IS1255" s="602"/>
    </row>
    <row r="1256" spans="242:253" ht="12.75">
      <c r="IH1256" s="602"/>
      <c r="II1256" s="602"/>
      <c r="IJ1256" s="602"/>
      <c r="IK1256" s="602"/>
      <c r="IL1256" s="602"/>
      <c r="IM1256" s="602"/>
      <c r="IN1256" s="602"/>
      <c r="IO1256" s="602"/>
      <c r="IP1256" s="602"/>
      <c r="IQ1256" s="602"/>
      <c r="IR1256" s="602"/>
      <c r="IS1256" s="602"/>
    </row>
    <row r="1257" spans="242:253" ht="12.75">
      <c r="IH1257" s="602"/>
      <c r="II1257" s="602"/>
      <c r="IJ1257" s="602"/>
      <c r="IK1257" s="602"/>
      <c r="IL1257" s="602"/>
      <c r="IM1257" s="602"/>
      <c r="IN1257" s="602"/>
      <c r="IO1257" s="602"/>
      <c r="IP1257" s="602"/>
      <c r="IQ1257" s="602"/>
      <c r="IR1257" s="602"/>
      <c r="IS1257" s="602"/>
    </row>
    <row r="1258" spans="242:253" ht="12.75">
      <c r="IH1258" s="602"/>
      <c r="II1258" s="602"/>
      <c r="IJ1258" s="602"/>
      <c r="IK1258" s="602"/>
      <c r="IL1258" s="602"/>
      <c r="IM1258" s="602"/>
      <c r="IN1258" s="602"/>
      <c r="IO1258" s="602"/>
      <c r="IP1258" s="602"/>
      <c r="IQ1258" s="602"/>
      <c r="IR1258" s="602"/>
      <c r="IS1258" s="602"/>
    </row>
    <row r="1259" spans="242:253" ht="12.75">
      <c r="IH1259" s="602"/>
      <c r="II1259" s="602"/>
      <c r="IJ1259" s="602"/>
      <c r="IK1259" s="602"/>
      <c r="IL1259" s="602"/>
      <c r="IM1259" s="602"/>
      <c r="IN1259" s="602"/>
      <c r="IO1259" s="602"/>
      <c r="IP1259" s="602"/>
      <c r="IQ1259" s="602"/>
      <c r="IR1259" s="602"/>
      <c r="IS1259" s="602"/>
    </row>
    <row r="1260" spans="242:253" ht="12.75">
      <c r="IH1260" s="602"/>
      <c r="II1260" s="602"/>
      <c r="IJ1260" s="602"/>
      <c r="IK1260" s="602"/>
      <c r="IL1260" s="602"/>
      <c r="IM1260" s="602"/>
      <c r="IN1260" s="602"/>
      <c r="IO1260" s="602"/>
      <c r="IP1260" s="602"/>
      <c r="IQ1260" s="602"/>
      <c r="IR1260" s="602"/>
      <c r="IS1260" s="602"/>
    </row>
    <row r="1261" spans="242:253" ht="12.75">
      <c r="IH1261" s="602"/>
      <c r="II1261" s="602"/>
      <c r="IJ1261" s="602"/>
      <c r="IK1261" s="602"/>
      <c r="IL1261" s="602"/>
      <c r="IM1261" s="602"/>
      <c r="IN1261" s="602"/>
      <c r="IO1261" s="602"/>
      <c r="IP1261" s="602"/>
      <c r="IQ1261" s="602"/>
      <c r="IR1261" s="602"/>
      <c r="IS1261" s="602"/>
    </row>
    <row r="1262" spans="242:253" ht="12.75">
      <c r="IH1262" s="602"/>
      <c r="II1262" s="602"/>
      <c r="IJ1262" s="602"/>
      <c r="IK1262" s="602"/>
      <c r="IL1262" s="602"/>
      <c r="IM1262" s="602"/>
      <c r="IN1262" s="602"/>
      <c r="IO1262" s="602"/>
      <c r="IP1262" s="602"/>
      <c r="IQ1262" s="602"/>
      <c r="IR1262" s="602"/>
      <c r="IS1262" s="602"/>
    </row>
    <row r="1263" spans="242:253" ht="12.75">
      <c r="IH1263" s="602"/>
      <c r="II1263" s="602"/>
      <c r="IJ1263" s="602"/>
      <c r="IK1263" s="602"/>
      <c r="IL1263" s="602"/>
      <c r="IM1263" s="602"/>
      <c r="IN1263" s="602"/>
      <c r="IO1263" s="602"/>
      <c r="IP1263" s="602"/>
      <c r="IQ1263" s="602"/>
      <c r="IR1263" s="602"/>
      <c r="IS1263" s="602"/>
    </row>
    <row r="1264" spans="242:253" ht="12.75">
      <c r="IH1264" s="602"/>
      <c r="II1264" s="602"/>
      <c r="IJ1264" s="602"/>
      <c r="IK1264" s="602"/>
      <c r="IL1264" s="602"/>
      <c r="IM1264" s="602"/>
      <c r="IN1264" s="602"/>
      <c r="IO1264" s="602"/>
      <c r="IP1264" s="602"/>
      <c r="IQ1264" s="602"/>
      <c r="IR1264" s="602"/>
      <c r="IS1264" s="602"/>
    </row>
    <row r="1265" spans="242:253" ht="12.75">
      <c r="IH1265" s="602"/>
      <c r="II1265" s="602"/>
      <c r="IJ1265" s="602"/>
      <c r="IK1265" s="602"/>
      <c r="IL1265" s="602"/>
      <c r="IM1265" s="602"/>
      <c r="IN1265" s="602"/>
      <c r="IO1265" s="602"/>
      <c r="IP1265" s="602"/>
      <c r="IQ1265" s="602"/>
      <c r="IR1265" s="602"/>
      <c r="IS1265" s="602"/>
    </row>
    <row r="1266" spans="242:253" ht="12.75">
      <c r="IH1266" s="602"/>
      <c r="II1266" s="602"/>
      <c r="IJ1266" s="602"/>
      <c r="IK1266" s="602"/>
      <c r="IL1266" s="602"/>
      <c r="IM1266" s="602"/>
      <c r="IN1266" s="602"/>
      <c r="IO1266" s="602"/>
      <c r="IP1266" s="602"/>
      <c r="IQ1266" s="602"/>
      <c r="IR1266" s="602"/>
      <c r="IS1266" s="602"/>
    </row>
    <row r="1267" spans="242:253" ht="12.75">
      <c r="IH1267" s="602"/>
      <c r="II1267" s="602"/>
      <c r="IJ1267" s="602"/>
      <c r="IK1267" s="602"/>
      <c r="IL1267" s="602"/>
      <c r="IM1267" s="602"/>
      <c r="IN1267" s="602"/>
      <c r="IO1267" s="602"/>
      <c r="IP1267" s="602"/>
      <c r="IQ1267" s="602"/>
      <c r="IR1267" s="602"/>
      <c r="IS1267" s="602"/>
    </row>
    <row r="1268" spans="242:253" ht="12.75">
      <c r="IH1268" s="602"/>
      <c r="II1268" s="602"/>
      <c r="IJ1268" s="602"/>
      <c r="IK1268" s="602"/>
      <c r="IL1268" s="602"/>
      <c r="IM1268" s="602"/>
      <c r="IN1268" s="602"/>
      <c r="IO1268" s="602"/>
      <c r="IP1268" s="602"/>
      <c r="IQ1268" s="602"/>
      <c r="IR1268" s="602"/>
      <c r="IS1268" s="602"/>
    </row>
    <row r="1269" spans="242:253" ht="12.75">
      <c r="IH1269" s="602"/>
      <c r="II1269" s="602"/>
      <c r="IJ1269" s="602"/>
      <c r="IK1269" s="602"/>
      <c r="IL1269" s="602"/>
      <c r="IM1269" s="602"/>
      <c r="IN1269" s="602"/>
      <c r="IO1269" s="602"/>
      <c r="IP1269" s="602"/>
      <c r="IQ1269" s="602"/>
      <c r="IR1269" s="602"/>
      <c r="IS1269" s="602"/>
    </row>
    <row r="1270" spans="242:253" ht="12.75">
      <c r="IH1270" s="602"/>
      <c r="II1270" s="602"/>
      <c r="IJ1270" s="602"/>
      <c r="IK1270" s="602"/>
      <c r="IL1270" s="602"/>
      <c r="IM1270" s="602"/>
      <c r="IN1270" s="602"/>
      <c r="IO1270" s="602"/>
      <c r="IP1270" s="602"/>
      <c r="IQ1270" s="602"/>
      <c r="IR1270" s="602"/>
      <c r="IS1270" s="602"/>
    </row>
    <row r="1271" spans="242:253" ht="12.75">
      <c r="IH1271" s="602"/>
      <c r="II1271" s="602"/>
      <c r="IJ1271" s="602"/>
      <c r="IK1271" s="602"/>
      <c r="IL1271" s="602"/>
      <c r="IM1271" s="602"/>
      <c r="IN1271" s="602"/>
      <c r="IO1271" s="602"/>
      <c r="IP1271" s="602"/>
      <c r="IQ1271" s="602"/>
      <c r="IR1271" s="602"/>
      <c r="IS1271" s="602"/>
    </row>
    <row r="1272" spans="242:253" ht="12.75">
      <c r="IH1272" s="602"/>
      <c r="II1272" s="602"/>
      <c r="IJ1272" s="602"/>
      <c r="IK1272" s="602"/>
      <c r="IL1272" s="602"/>
      <c r="IM1272" s="602"/>
      <c r="IN1272" s="602"/>
      <c r="IO1272" s="602"/>
      <c r="IP1272" s="602"/>
      <c r="IQ1272" s="602"/>
      <c r="IR1272" s="602"/>
      <c r="IS1272" s="602"/>
    </row>
    <row r="1273" spans="242:253" ht="12.75">
      <c r="IH1273" s="602"/>
      <c r="II1273" s="602"/>
      <c r="IJ1273" s="602"/>
      <c r="IK1273" s="602"/>
      <c r="IL1273" s="602"/>
      <c r="IM1273" s="602"/>
      <c r="IN1273" s="602"/>
      <c r="IO1273" s="602"/>
      <c r="IP1273" s="602"/>
      <c r="IQ1273" s="602"/>
      <c r="IR1273" s="602"/>
      <c r="IS1273" s="602"/>
    </row>
    <row r="1274" spans="242:253" ht="12.75">
      <c r="IH1274" s="602"/>
      <c r="II1274" s="602"/>
      <c r="IJ1274" s="602"/>
      <c r="IK1274" s="602"/>
      <c r="IL1274" s="602"/>
      <c r="IM1274" s="602"/>
      <c r="IN1274" s="602"/>
      <c r="IO1274" s="602"/>
      <c r="IP1274" s="602"/>
      <c r="IQ1274" s="602"/>
      <c r="IR1274" s="602"/>
      <c r="IS1274" s="602"/>
    </row>
    <row r="1275" spans="242:253" ht="12.75">
      <c r="IH1275" s="602"/>
      <c r="II1275" s="602"/>
      <c r="IJ1275" s="602"/>
      <c r="IK1275" s="602"/>
      <c r="IL1275" s="602"/>
      <c r="IM1275" s="602"/>
      <c r="IN1275" s="602"/>
      <c r="IO1275" s="602"/>
      <c r="IP1275" s="602"/>
      <c r="IQ1275" s="602"/>
      <c r="IR1275" s="602"/>
      <c r="IS1275" s="602"/>
    </row>
    <row r="1276" spans="242:253" ht="12.75">
      <c r="IH1276" s="602"/>
      <c r="II1276" s="602"/>
      <c r="IJ1276" s="602"/>
      <c r="IK1276" s="602"/>
      <c r="IL1276" s="602"/>
      <c r="IM1276" s="602"/>
      <c r="IN1276" s="602"/>
      <c r="IO1276" s="602"/>
      <c r="IP1276" s="602"/>
      <c r="IQ1276" s="602"/>
      <c r="IR1276" s="602"/>
      <c r="IS1276" s="602"/>
    </row>
    <row r="1277" spans="242:253" ht="12.75">
      <c r="IH1277" s="602"/>
      <c r="II1277" s="602"/>
      <c r="IJ1277" s="602"/>
      <c r="IK1277" s="602"/>
      <c r="IL1277" s="602"/>
      <c r="IM1277" s="602"/>
      <c r="IN1277" s="602"/>
      <c r="IO1277" s="602"/>
      <c r="IP1277" s="602"/>
      <c r="IQ1277" s="602"/>
      <c r="IR1277" s="602"/>
      <c r="IS1277" s="602"/>
    </row>
    <row r="1278" spans="242:253" ht="12.75">
      <c r="IH1278" s="602"/>
      <c r="II1278" s="602"/>
      <c r="IJ1278" s="602"/>
      <c r="IK1278" s="602"/>
      <c r="IL1278" s="602"/>
      <c r="IM1278" s="602"/>
      <c r="IN1278" s="602"/>
      <c r="IO1278" s="602"/>
      <c r="IP1278" s="602"/>
      <c r="IQ1278" s="602"/>
      <c r="IR1278" s="602"/>
      <c r="IS1278" s="602"/>
    </row>
    <row r="1279" spans="242:253" ht="12.75">
      <c r="IH1279" s="602"/>
      <c r="II1279" s="602"/>
      <c r="IJ1279" s="602"/>
      <c r="IK1279" s="602"/>
      <c r="IL1279" s="602"/>
      <c r="IM1279" s="602"/>
      <c r="IN1279" s="602"/>
      <c r="IO1279" s="602"/>
      <c r="IP1279" s="602"/>
      <c r="IQ1279" s="602"/>
      <c r="IR1279" s="602"/>
      <c r="IS1279" s="602"/>
    </row>
    <row r="1280" spans="242:253" ht="12.75">
      <c r="IH1280" s="602"/>
      <c r="II1280" s="602"/>
      <c r="IJ1280" s="602"/>
      <c r="IK1280" s="602"/>
      <c r="IL1280" s="602"/>
      <c r="IM1280" s="602"/>
      <c r="IN1280" s="602"/>
      <c r="IO1280" s="602"/>
      <c r="IP1280" s="602"/>
      <c r="IQ1280" s="602"/>
      <c r="IR1280" s="602"/>
      <c r="IS1280" s="602"/>
    </row>
    <row r="1281" spans="242:253" ht="12.75">
      <c r="IH1281" s="602"/>
      <c r="II1281" s="602"/>
      <c r="IJ1281" s="602"/>
      <c r="IK1281" s="602"/>
      <c r="IL1281" s="602"/>
      <c r="IM1281" s="602"/>
      <c r="IN1281" s="602"/>
      <c r="IO1281" s="602"/>
      <c r="IP1281" s="602"/>
      <c r="IQ1281" s="602"/>
      <c r="IR1281" s="602"/>
      <c r="IS1281" s="602"/>
    </row>
    <row r="1282" spans="242:253" ht="12.75">
      <c r="IH1282" s="602"/>
      <c r="II1282" s="602"/>
      <c r="IJ1282" s="602"/>
      <c r="IK1282" s="602"/>
      <c r="IL1282" s="602"/>
      <c r="IM1282" s="602"/>
      <c r="IN1282" s="602"/>
      <c r="IO1282" s="602"/>
      <c r="IP1282" s="602"/>
      <c r="IQ1282" s="602"/>
      <c r="IR1282" s="602"/>
      <c r="IS1282" s="602"/>
    </row>
    <row r="1283" spans="242:253" ht="12.75">
      <c r="IH1283" s="602"/>
      <c r="II1283" s="602"/>
      <c r="IJ1283" s="602"/>
      <c r="IK1283" s="602"/>
      <c r="IL1283" s="602"/>
      <c r="IM1283" s="602"/>
      <c r="IN1283" s="602"/>
      <c r="IO1283" s="602"/>
      <c r="IP1283" s="602"/>
      <c r="IQ1283" s="602"/>
      <c r="IR1283" s="602"/>
      <c r="IS1283" s="602"/>
    </row>
    <row r="1284" spans="242:253" ht="12.75">
      <c r="IH1284" s="602"/>
      <c r="II1284" s="602"/>
      <c r="IJ1284" s="602"/>
      <c r="IK1284" s="602"/>
      <c r="IL1284" s="602"/>
      <c r="IM1284" s="602"/>
      <c r="IN1284" s="602"/>
      <c r="IO1284" s="602"/>
      <c r="IP1284" s="602"/>
      <c r="IQ1284" s="602"/>
      <c r="IR1284" s="602"/>
      <c r="IS1284" s="602"/>
    </row>
    <row r="1285" spans="242:253" ht="12.75">
      <c r="IH1285" s="602"/>
      <c r="II1285" s="602"/>
      <c r="IJ1285" s="602"/>
      <c r="IK1285" s="602"/>
      <c r="IL1285" s="602"/>
      <c r="IM1285" s="602"/>
      <c r="IN1285" s="602"/>
      <c r="IO1285" s="602"/>
      <c r="IP1285" s="602"/>
      <c r="IQ1285" s="602"/>
      <c r="IR1285" s="602"/>
      <c r="IS1285" s="602"/>
    </row>
    <row r="1286" spans="242:253" ht="12.75">
      <c r="IH1286" s="602"/>
      <c r="II1286" s="602"/>
      <c r="IJ1286" s="602"/>
      <c r="IK1286" s="602"/>
      <c r="IL1286" s="602"/>
      <c r="IM1286" s="602"/>
      <c r="IN1286" s="602"/>
      <c r="IO1286" s="602"/>
      <c r="IP1286" s="602"/>
      <c r="IQ1286" s="602"/>
      <c r="IR1286" s="602"/>
      <c r="IS1286" s="602"/>
    </row>
    <row r="1287" spans="242:253" ht="12.75">
      <c r="IH1287" s="602"/>
      <c r="II1287" s="602"/>
      <c r="IJ1287" s="602"/>
      <c r="IK1287" s="602"/>
      <c r="IL1287" s="602"/>
      <c r="IM1287" s="602"/>
      <c r="IN1287" s="602"/>
      <c r="IO1287" s="602"/>
      <c r="IP1287" s="602"/>
      <c r="IQ1287" s="602"/>
      <c r="IR1287" s="602"/>
      <c r="IS1287" s="602"/>
    </row>
    <row r="1288" spans="242:253" ht="12.75">
      <c r="IH1288" s="602"/>
      <c r="II1288" s="602"/>
      <c r="IJ1288" s="602"/>
      <c r="IK1288" s="602"/>
      <c r="IL1288" s="602"/>
      <c r="IM1288" s="602"/>
      <c r="IN1288" s="602"/>
      <c r="IO1288" s="602"/>
      <c r="IP1288" s="602"/>
      <c r="IQ1288" s="602"/>
      <c r="IR1288" s="602"/>
      <c r="IS1288" s="602"/>
    </row>
    <row r="1289" spans="242:253" ht="12.75">
      <c r="IH1289" s="602"/>
      <c r="II1289" s="602"/>
      <c r="IJ1289" s="602"/>
      <c r="IK1289" s="602"/>
      <c r="IL1289" s="602"/>
      <c r="IM1289" s="602"/>
      <c r="IN1289" s="602"/>
      <c r="IO1289" s="602"/>
      <c r="IP1289" s="602"/>
      <c r="IQ1289" s="602"/>
      <c r="IR1289" s="602"/>
      <c r="IS1289" s="602"/>
    </row>
    <row r="1290" spans="242:253" ht="12.75">
      <c r="IH1290" s="602"/>
      <c r="II1290" s="602"/>
      <c r="IJ1290" s="602"/>
      <c r="IK1290" s="602"/>
      <c r="IL1290" s="602"/>
      <c r="IM1290" s="602"/>
      <c r="IN1290" s="602"/>
      <c r="IO1290" s="602"/>
      <c r="IP1290" s="602"/>
      <c r="IQ1290" s="602"/>
      <c r="IR1290" s="602"/>
      <c r="IS1290" s="602"/>
    </row>
    <row r="1291" spans="242:253" ht="12.75">
      <c r="IH1291" s="602"/>
      <c r="II1291" s="602"/>
      <c r="IJ1291" s="602"/>
      <c r="IK1291" s="602"/>
      <c r="IL1291" s="602"/>
      <c r="IM1291" s="602"/>
      <c r="IN1291" s="602"/>
      <c r="IO1291" s="602"/>
      <c r="IP1291" s="602"/>
      <c r="IQ1291" s="602"/>
      <c r="IR1291" s="602"/>
      <c r="IS1291" s="602"/>
    </row>
    <row r="1292" spans="242:253" ht="12.75">
      <c r="IH1292" s="602"/>
      <c r="II1292" s="602"/>
      <c r="IJ1292" s="602"/>
      <c r="IK1292" s="602"/>
      <c r="IL1292" s="602"/>
      <c r="IM1292" s="602"/>
      <c r="IN1292" s="602"/>
      <c r="IO1292" s="602"/>
      <c r="IP1292" s="602"/>
      <c r="IQ1292" s="602"/>
      <c r="IR1292" s="602"/>
      <c r="IS1292" s="602"/>
    </row>
    <row r="1293" spans="242:253" ht="12.75">
      <c r="IH1293" s="602"/>
      <c r="II1293" s="602"/>
      <c r="IJ1293" s="602"/>
      <c r="IK1293" s="602"/>
      <c r="IL1293" s="602"/>
      <c r="IM1293" s="602"/>
      <c r="IN1293" s="602"/>
      <c r="IO1293" s="602"/>
      <c r="IP1293" s="602"/>
      <c r="IQ1293" s="602"/>
      <c r="IR1293" s="602"/>
      <c r="IS1293" s="602"/>
    </row>
    <row r="1294" spans="242:253" ht="12.75">
      <c r="IH1294" s="602"/>
      <c r="II1294" s="602"/>
      <c r="IJ1294" s="602"/>
      <c r="IK1294" s="602"/>
      <c r="IL1294" s="602"/>
      <c r="IM1294" s="602"/>
      <c r="IN1294" s="602"/>
      <c r="IO1294" s="602"/>
      <c r="IP1294" s="602"/>
      <c r="IQ1294" s="602"/>
      <c r="IR1294" s="602"/>
      <c r="IS1294" s="602"/>
    </row>
    <row r="1295" spans="242:253" ht="12.75">
      <c r="IH1295" s="602"/>
      <c r="II1295" s="602"/>
      <c r="IJ1295" s="602"/>
      <c r="IK1295" s="602"/>
      <c r="IL1295" s="602"/>
      <c r="IM1295" s="602"/>
      <c r="IN1295" s="602"/>
      <c r="IO1295" s="602"/>
      <c r="IP1295" s="602"/>
      <c r="IQ1295" s="602"/>
      <c r="IR1295" s="602"/>
      <c r="IS1295" s="602"/>
    </row>
    <row r="1296" spans="242:253" ht="12.75">
      <c r="IH1296" s="602"/>
      <c r="II1296" s="602"/>
      <c r="IJ1296" s="602"/>
      <c r="IK1296" s="602"/>
      <c r="IL1296" s="602"/>
      <c r="IM1296" s="602"/>
      <c r="IN1296" s="602"/>
      <c r="IO1296" s="602"/>
      <c r="IP1296" s="602"/>
      <c r="IQ1296" s="602"/>
      <c r="IR1296" s="602"/>
      <c r="IS1296" s="602"/>
    </row>
    <row r="1297" spans="242:253" ht="12.75">
      <c r="IH1297" s="602"/>
      <c r="II1297" s="602"/>
      <c r="IJ1297" s="602"/>
      <c r="IK1297" s="602"/>
      <c r="IL1297" s="602"/>
      <c r="IM1297" s="602"/>
      <c r="IN1297" s="602"/>
      <c r="IO1297" s="602"/>
      <c r="IP1297" s="602"/>
      <c r="IQ1297" s="602"/>
      <c r="IR1297" s="602"/>
      <c r="IS1297" s="602"/>
    </row>
    <row r="1298" spans="242:253" ht="12.75">
      <c r="IH1298" s="602"/>
      <c r="II1298" s="602"/>
      <c r="IJ1298" s="602"/>
      <c r="IK1298" s="602"/>
      <c r="IL1298" s="602"/>
      <c r="IM1298" s="602"/>
      <c r="IN1298" s="602"/>
      <c r="IO1298" s="602"/>
      <c r="IP1298" s="602"/>
      <c r="IQ1298" s="602"/>
      <c r="IR1298" s="602"/>
      <c r="IS1298" s="602"/>
    </row>
    <row r="1299" spans="242:253" ht="12.75">
      <c r="IH1299" s="602"/>
      <c r="II1299" s="602"/>
      <c r="IJ1299" s="602"/>
      <c r="IK1299" s="602"/>
      <c r="IL1299" s="602"/>
      <c r="IM1299" s="602"/>
      <c r="IN1299" s="602"/>
      <c r="IO1299" s="602"/>
      <c r="IP1299" s="602"/>
      <c r="IQ1299" s="602"/>
      <c r="IR1299" s="602"/>
      <c r="IS1299" s="602"/>
    </row>
    <row r="1300" spans="242:253" ht="12.75">
      <c r="IH1300" s="602"/>
      <c r="II1300" s="602"/>
      <c r="IJ1300" s="602"/>
      <c r="IK1300" s="602"/>
      <c r="IL1300" s="602"/>
      <c r="IM1300" s="602"/>
      <c r="IN1300" s="602"/>
      <c r="IO1300" s="602"/>
      <c r="IP1300" s="602"/>
      <c r="IQ1300" s="602"/>
      <c r="IR1300" s="602"/>
      <c r="IS1300" s="602"/>
    </row>
    <row r="1301" spans="242:253" ht="12.75">
      <c r="IH1301" s="602"/>
      <c r="II1301" s="602"/>
      <c r="IJ1301" s="602"/>
      <c r="IK1301" s="602"/>
      <c r="IL1301" s="602"/>
      <c r="IM1301" s="602"/>
      <c r="IN1301" s="602"/>
      <c r="IO1301" s="602"/>
      <c r="IP1301" s="602"/>
      <c r="IQ1301" s="602"/>
      <c r="IR1301" s="602"/>
      <c r="IS1301" s="602"/>
    </row>
    <row r="1302" spans="242:253" ht="12.75">
      <c r="IH1302" s="602"/>
      <c r="II1302" s="602"/>
      <c r="IJ1302" s="602"/>
      <c r="IK1302" s="602"/>
      <c r="IL1302" s="602"/>
      <c r="IM1302" s="602"/>
      <c r="IN1302" s="602"/>
      <c r="IO1302" s="602"/>
      <c r="IP1302" s="602"/>
      <c r="IQ1302" s="602"/>
      <c r="IR1302" s="602"/>
      <c r="IS1302" s="602"/>
    </row>
    <row r="1303" spans="242:253" ht="12.75">
      <c r="IH1303" s="602"/>
      <c r="II1303" s="602"/>
      <c r="IJ1303" s="602"/>
      <c r="IK1303" s="602"/>
      <c r="IL1303" s="602"/>
      <c r="IM1303" s="602"/>
      <c r="IN1303" s="602"/>
      <c r="IO1303" s="602"/>
      <c r="IP1303" s="602"/>
      <c r="IQ1303" s="602"/>
      <c r="IR1303" s="602"/>
      <c r="IS1303" s="602"/>
    </row>
    <row r="1304" spans="242:253" ht="12.75">
      <c r="IH1304" s="602"/>
      <c r="II1304" s="602"/>
      <c r="IJ1304" s="602"/>
      <c r="IK1304" s="602"/>
      <c r="IL1304" s="602"/>
      <c r="IM1304" s="602"/>
      <c r="IN1304" s="602"/>
      <c r="IO1304" s="602"/>
      <c r="IP1304" s="602"/>
      <c r="IQ1304" s="602"/>
      <c r="IR1304" s="602"/>
      <c r="IS1304" s="602"/>
    </row>
    <row r="1305" spans="242:253" ht="12.75">
      <c r="IH1305" s="602"/>
      <c r="II1305" s="602"/>
      <c r="IJ1305" s="602"/>
      <c r="IK1305" s="602"/>
      <c r="IL1305" s="602"/>
      <c r="IM1305" s="602"/>
      <c r="IN1305" s="602"/>
      <c r="IO1305" s="602"/>
      <c r="IP1305" s="602"/>
      <c r="IQ1305" s="602"/>
      <c r="IR1305" s="602"/>
      <c r="IS1305" s="602"/>
    </row>
    <row r="1306" spans="242:253" ht="12.75">
      <c r="IH1306" s="602"/>
      <c r="II1306" s="602"/>
      <c r="IJ1306" s="602"/>
      <c r="IK1306" s="602"/>
      <c r="IL1306" s="602"/>
      <c r="IM1306" s="602"/>
      <c r="IN1306" s="602"/>
      <c r="IO1306" s="602"/>
      <c r="IP1306" s="602"/>
      <c r="IQ1306" s="602"/>
      <c r="IR1306" s="602"/>
      <c r="IS1306" s="602"/>
    </row>
    <row r="1307" spans="242:253" ht="12.75">
      <c r="IH1307" s="602"/>
      <c r="II1307" s="602"/>
      <c r="IJ1307" s="602"/>
      <c r="IK1307" s="602"/>
      <c r="IL1307" s="602"/>
      <c r="IM1307" s="602"/>
      <c r="IN1307" s="602"/>
      <c r="IO1307" s="602"/>
      <c r="IP1307" s="602"/>
      <c r="IQ1307" s="602"/>
      <c r="IR1307" s="602"/>
      <c r="IS1307" s="602"/>
    </row>
    <row r="1308" spans="242:253" ht="12.75">
      <c r="IH1308" s="602"/>
      <c r="II1308" s="602"/>
      <c r="IJ1308" s="602"/>
      <c r="IK1308" s="602"/>
      <c r="IL1308" s="602"/>
      <c r="IM1308" s="602"/>
      <c r="IN1308" s="602"/>
      <c r="IO1308" s="602"/>
      <c r="IP1308" s="602"/>
      <c r="IQ1308" s="602"/>
      <c r="IR1308" s="602"/>
      <c r="IS1308" s="602"/>
    </row>
    <row r="1309" spans="242:253" ht="12.75">
      <c r="IH1309" s="602"/>
      <c r="II1309" s="602"/>
      <c r="IJ1309" s="602"/>
      <c r="IK1309" s="602"/>
      <c r="IL1309" s="602"/>
      <c r="IM1309" s="602"/>
      <c r="IN1309" s="602"/>
      <c r="IO1309" s="602"/>
      <c r="IP1309" s="602"/>
      <c r="IQ1309" s="602"/>
      <c r="IR1309" s="602"/>
      <c r="IS1309" s="602"/>
    </row>
    <row r="1310" spans="242:253" ht="12.75">
      <c r="IH1310" s="602"/>
      <c r="II1310" s="602"/>
      <c r="IJ1310" s="602"/>
      <c r="IK1310" s="602"/>
      <c r="IL1310" s="602"/>
      <c r="IM1310" s="602"/>
      <c r="IN1310" s="602"/>
      <c r="IO1310" s="602"/>
      <c r="IP1310" s="602"/>
      <c r="IQ1310" s="602"/>
      <c r="IR1310" s="602"/>
      <c r="IS1310" s="602"/>
    </row>
    <row r="1311" spans="242:253" ht="12.75">
      <c r="IH1311" s="602"/>
      <c r="II1311" s="602"/>
      <c r="IJ1311" s="602"/>
      <c r="IK1311" s="602"/>
      <c r="IL1311" s="602"/>
      <c r="IM1311" s="602"/>
      <c r="IN1311" s="602"/>
      <c r="IO1311" s="602"/>
      <c r="IP1311" s="602"/>
      <c r="IQ1311" s="602"/>
      <c r="IR1311" s="602"/>
      <c r="IS1311" s="602"/>
    </row>
    <row r="1312" spans="242:253" ht="12.75">
      <c r="IH1312" s="602"/>
      <c r="II1312" s="602"/>
      <c r="IJ1312" s="602"/>
      <c r="IK1312" s="602"/>
      <c r="IL1312" s="602"/>
      <c r="IM1312" s="602"/>
      <c r="IN1312" s="602"/>
      <c r="IO1312" s="602"/>
      <c r="IP1312" s="602"/>
      <c r="IQ1312" s="602"/>
      <c r="IR1312" s="602"/>
      <c r="IS1312" s="602"/>
    </row>
    <row r="1313" spans="242:253" ht="12.75">
      <c r="IH1313" s="602"/>
      <c r="II1313" s="602"/>
      <c r="IJ1313" s="602"/>
      <c r="IK1313" s="602"/>
      <c r="IL1313" s="602"/>
      <c r="IM1313" s="602"/>
      <c r="IN1313" s="602"/>
      <c r="IO1313" s="602"/>
      <c r="IP1313" s="602"/>
      <c r="IQ1313" s="602"/>
      <c r="IR1313" s="602"/>
      <c r="IS1313" s="602"/>
    </row>
    <row r="1314" spans="242:253" ht="12.75">
      <c r="IH1314" s="602"/>
      <c r="II1314" s="602"/>
      <c r="IJ1314" s="602"/>
      <c r="IK1314" s="602"/>
      <c r="IL1314" s="602"/>
      <c r="IM1314" s="602"/>
      <c r="IN1314" s="602"/>
      <c r="IO1314" s="602"/>
      <c r="IP1314" s="602"/>
      <c r="IQ1314" s="602"/>
      <c r="IR1314" s="602"/>
      <c r="IS1314" s="602"/>
    </row>
    <row r="1315" spans="242:253" ht="12.75">
      <c r="IH1315" s="602"/>
      <c r="II1315" s="602"/>
      <c r="IJ1315" s="602"/>
      <c r="IK1315" s="602"/>
      <c r="IL1315" s="602"/>
      <c r="IM1315" s="602"/>
      <c r="IN1315" s="602"/>
      <c r="IO1315" s="602"/>
      <c r="IP1315" s="602"/>
      <c r="IQ1315" s="602"/>
      <c r="IR1315" s="602"/>
      <c r="IS1315" s="602"/>
    </row>
    <row r="1316" spans="242:253" ht="12.75">
      <c r="IH1316" s="602"/>
      <c r="II1316" s="602"/>
      <c r="IJ1316" s="602"/>
      <c r="IK1316" s="602"/>
      <c r="IL1316" s="602"/>
      <c r="IM1316" s="602"/>
      <c r="IN1316" s="602"/>
      <c r="IO1316" s="602"/>
      <c r="IP1316" s="602"/>
      <c r="IQ1316" s="602"/>
      <c r="IR1316" s="602"/>
      <c r="IS1316" s="602"/>
    </row>
    <row r="1317" spans="242:253" ht="12.75">
      <c r="IH1317" s="602"/>
      <c r="II1317" s="602"/>
      <c r="IJ1317" s="602"/>
      <c r="IK1317" s="602"/>
      <c r="IL1317" s="602"/>
      <c r="IM1317" s="602"/>
      <c r="IN1317" s="602"/>
      <c r="IO1317" s="602"/>
      <c r="IP1317" s="602"/>
      <c r="IQ1317" s="602"/>
      <c r="IR1317" s="602"/>
      <c r="IS1317" s="602"/>
    </row>
    <row r="1318" spans="242:253" ht="12.75">
      <c r="IH1318" s="602"/>
      <c r="II1318" s="602"/>
      <c r="IJ1318" s="602"/>
      <c r="IK1318" s="602"/>
      <c r="IL1318" s="602"/>
      <c r="IM1318" s="602"/>
      <c r="IN1318" s="602"/>
      <c r="IO1318" s="602"/>
      <c r="IP1318" s="602"/>
      <c r="IQ1318" s="602"/>
      <c r="IR1318" s="602"/>
      <c r="IS1318" s="602"/>
    </row>
    <row r="1319" spans="242:253" ht="12.75">
      <c r="IH1319" s="602"/>
      <c r="II1319" s="602"/>
      <c r="IJ1319" s="602"/>
      <c r="IK1319" s="602"/>
      <c r="IL1319" s="602"/>
      <c r="IM1319" s="602"/>
      <c r="IN1319" s="602"/>
      <c r="IO1319" s="602"/>
      <c r="IP1319" s="602"/>
      <c r="IQ1319" s="602"/>
      <c r="IR1319" s="602"/>
      <c r="IS1319" s="602"/>
    </row>
    <row r="1320" spans="242:253" ht="12.75">
      <c r="IH1320" s="602"/>
      <c r="II1320" s="602"/>
      <c r="IJ1320" s="602"/>
      <c r="IK1320" s="602"/>
      <c r="IL1320" s="602"/>
      <c r="IM1320" s="602"/>
      <c r="IN1320" s="602"/>
      <c r="IO1320" s="602"/>
      <c r="IP1320" s="602"/>
      <c r="IQ1320" s="602"/>
      <c r="IR1320" s="602"/>
      <c r="IS1320" s="602"/>
    </row>
    <row r="1321" spans="242:253" ht="12.75">
      <c r="IH1321" s="602"/>
      <c r="II1321" s="602"/>
      <c r="IJ1321" s="602"/>
      <c r="IK1321" s="602"/>
      <c r="IL1321" s="602"/>
      <c r="IM1321" s="602"/>
      <c r="IN1321" s="602"/>
      <c r="IO1321" s="602"/>
      <c r="IP1321" s="602"/>
      <c r="IQ1321" s="602"/>
      <c r="IR1321" s="602"/>
      <c r="IS1321" s="602"/>
    </row>
    <row r="1322" spans="242:253" ht="12.75">
      <c r="IH1322" s="602"/>
      <c r="II1322" s="602"/>
      <c r="IJ1322" s="602"/>
      <c r="IK1322" s="602"/>
      <c r="IL1322" s="602"/>
      <c r="IM1322" s="602"/>
      <c r="IN1322" s="602"/>
      <c r="IO1322" s="602"/>
      <c r="IP1322" s="602"/>
      <c r="IQ1322" s="602"/>
      <c r="IR1322" s="602"/>
      <c r="IS1322" s="602"/>
    </row>
    <row r="1323" spans="242:253" ht="12.75">
      <c r="IH1323" s="602"/>
      <c r="II1323" s="602"/>
      <c r="IJ1323" s="602"/>
      <c r="IK1323" s="602"/>
      <c r="IL1323" s="602"/>
      <c r="IM1323" s="602"/>
      <c r="IN1323" s="602"/>
      <c r="IO1323" s="602"/>
      <c r="IP1323" s="602"/>
      <c r="IQ1323" s="602"/>
      <c r="IR1323" s="602"/>
      <c r="IS1323" s="602"/>
    </row>
    <row r="1324" spans="242:253" ht="12.75">
      <c r="IH1324" s="602"/>
      <c r="II1324" s="602"/>
      <c r="IJ1324" s="602"/>
      <c r="IK1324" s="602"/>
      <c r="IL1324" s="602"/>
      <c r="IM1324" s="602"/>
      <c r="IN1324" s="602"/>
      <c r="IO1324" s="602"/>
      <c r="IP1324" s="602"/>
      <c r="IQ1324" s="602"/>
      <c r="IR1324" s="602"/>
      <c r="IS1324" s="602"/>
    </row>
    <row r="1325" spans="242:253" ht="12.75">
      <c r="IH1325" s="602"/>
      <c r="II1325" s="602"/>
      <c r="IJ1325" s="602"/>
      <c r="IK1325" s="602"/>
      <c r="IL1325" s="602"/>
      <c r="IM1325" s="602"/>
      <c r="IN1325" s="602"/>
      <c r="IO1325" s="602"/>
      <c r="IP1325" s="602"/>
      <c r="IQ1325" s="602"/>
      <c r="IR1325" s="602"/>
      <c r="IS1325" s="602"/>
    </row>
    <row r="1326" spans="242:253" ht="12.75">
      <c r="IH1326" s="602"/>
      <c r="II1326" s="602"/>
      <c r="IJ1326" s="602"/>
      <c r="IK1326" s="602"/>
      <c r="IL1326" s="602"/>
      <c r="IM1326" s="602"/>
      <c r="IN1326" s="602"/>
      <c r="IO1326" s="602"/>
      <c r="IP1326" s="602"/>
      <c r="IQ1326" s="602"/>
      <c r="IR1326" s="602"/>
      <c r="IS1326" s="602"/>
    </row>
    <row r="1327" spans="242:253" ht="12.75">
      <c r="IH1327" s="602"/>
      <c r="II1327" s="602"/>
      <c r="IJ1327" s="602"/>
      <c r="IK1327" s="602"/>
      <c r="IL1327" s="602"/>
      <c r="IM1327" s="602"/>
      <c r="IN1327" s="602"/>
      <c r="IO1327" s="602"/>
      <c r="IP1327" s="602"/>
      <c r="IQ1327" s="602"/>
      <c r="IR1327" s="602"/>
      <c r="IS1327" s="602"/>
    </row>
    <row r="1328" spans="242:253" ht="12.75">
      <c r="IH1328" s="602"/>
      <c r="II1328" s="602"/>
      <c r="IJ1328" s="602"/>
      <c r="IK1328" s="602"/>
      <c r="IL1328" s="602"/>
      <c r="IM1328" s="602"/>
      <c r="IN1328" s="602"/>
      <c r="IO1328" s="602"/>
      <c r="IP1328" s="602"/>
      <c r="IQ1328" s="602"/>
      <c r="IR1328" s="602"/>
      <c r="IS1328" s="602"/>
    </row>
    <row r="1329" spans="242:253" ht="12.75">
      <c r="IH1329" s="602"/>
      <c r="II1329" s="602"/>
      <c r="IJ1329" s="602"/>
      <c r="IK1329" s="602"/>
      <c r="IL1329" s="602"/>
      <c r="IM1329" s="602"/>
      <c r="IN1329" s="602"/>
      <c r="IO1329" s="602"/>
      <c r="IP1329" s="602"/>
      <c r="IQ1329" s="602"/>
      <c r="IR1329" s="602"/>
      <c r="IS1329" s="602"/>
    </row>
    <row r="1330" spans="242:253" ht="12.75">
      <c r="IH1330" s="602"/>
      <c r="II1330" s="602"/>
      <c r="IJ1330" s="602"/>
      <c r="IK1330" s="602"/>
      <c r="IL1330" s="602"/>
      <c r="IM1330" s="602"/>
      <c r="IN1330" s="602"/>
      <c r="IO1330" s="602"/>
      <c r="IP1330" s="602"/>
      <c r="IQ1330" s="602"/>
      <c r="IR1330" s="602"/>
      <c r="IS1330" s="602"/>
    </row>
    <row r="1331" spans="242:253" ht="12.75">
      <c r="IH1331" s="602"/>
      <c r="II1331" s="602"/>
      <c r="IJ1331" s="602"/>
      <c r="IK1331" s="602"/>
      <c r="IL1331" s="602"/>
      <c r="IM1331" s="602"/>
      <c r="IN1331" s="602"/>
      <c r="IO1331" s="602"/>
      <c r="IP1331" s="602"/>
      <c r="IQ1331" s="602"/>
      <c r="IR1331" s="602"/>
      <c r="IS1331" s="602"/>
    </row>
    <row r="1332" spans="242:253" ht="12.75">
      <c r="IH1332" s="602"/>
      <c r="II1332" s="602"/>
      <c r="IJ1332" s="602"/>
      <c r="IK1332" s="602"/>
      <c r="IL1332" s="602"/>
      <c r="IM1332" s="602"/>
      <c r="IN1332" s="602"/>
      <c r="IO1332" s="602"/>
      <c r="IP1332" s="602"/>
      <c r="IQ1332" s="602"/>
      <c r="IR1332" s="602"/>
      <c r="IS1332" s="602"/>
    </row>
    <row r="1333" spans="242:253" ht="12.75">
      <c r="IH1333" s="602"/>
      <c r="II1333" s="602"/>
      <c r="IJ1333" s="602"/>
      <c r="IK1333" s="602"/>
      <c r="IL1333" s="602"/>
      <c r="IM1333" s="602"/>
      <c r="IN1333" s="602"/>
      <c r="IO1333" s="602"/>
      <c r="IP1333" s="602"/>
      <c r="IQ1333" s="602"/>
      <c r="IR1333" s="602"/>
      <c r="IS1333" s="602"/>
    </row>
    <row r="1334" spans="242:253" ht="12.75">
      <c r="IH1334" s="602"/>
      <c r="II1334" s="602"/>
      <c r="IJ1334" s="602"/>
      <c r="IK1334" s="602"/>
      <c r="IL1334" s="602"/>
      <c r="IM1334" s="602"/>
      <c r="IN1334" s="602"/>
      <c r="IO1334" s="602"/>
      <c r="IP1334" s="602"/>
      <c r="IQ1334" s="602"/>
      <c r="IR1334" s="602"/>
      <c r="IS1334" s="602"/>
    </row>
    <row r="1335" spans="242:253" ht="12.75">
      <c r="IH1335" s="602"/>
      <c r="II1335" s="602"/>
      <c r="IJ1335" s="602"/>
      <c r="IK1335" s="602"/>
      <c r="IL1335" s="602"/>
      <c r="IM1335" s="602"/>
      <c r="IN1335" s="602"/>
      <c r="IO1335" s="602"/>
      <c r="IP1335" s="602"/>
      <c r="IQ1335" s="602"/>
      <c r="IR1335" s="602"/>
      <c r="IS1335" s="602"/>
    </row>
    <row r="1336" spans="242:253" ht="12.75">
      <c r="IH1336" s="602"/>
      <c r="II1336" s="602"/>
      <c r="IJ1336" s="602"/>
      <c r="IK1336" s="602"/>
      <c r="IL1336" s="602"/>
      <c r="IM1336" s="602"/>
      <c r="IN1336" s="602"/>
      <c r="IO1336" s="602"/>
      <c r="IP1336" s="602"/>
      <c r="IQ1336" s="602"/>
      <c r="IR1336" s="602"/>
      <c r="IS1336" s="602"/>
    </row>
    <row r="1337" spans="242:253" ht="12.75">
      <c r="IH1337" s="602"/>
      <c r="II1337" s="602"/>
      <c r="IJ1337" s="602"/>
      <c r="IK1337" s="602"/>
      <c r="IL1337" s="602"/>
      <c r="IM1337" s="602"/>
      <c r="IN1337" s="602"/>
      <c r="IO1337" s="602"/>
      <c r="IP1337" s="602"/>
      <c r="IQ1337" s="602"/>
      <c r="IR1337" s="602"/>
      <c r="IS1337" s="602"/>
    </row>
    <row r="1338" spans="242:253" ht="12.75">
      <c r="IH1338" s="602"/>
      <c r="II1338" s="602"/>
      <c r="IJ1338" s="602"/>
      <c r="IK1338" s="602"/>
      <c r="IL1338" s="602"/>
      <c r="IM1338" s="602"/>
      <c r="IN1338" s="602"/>
      <c r="IO1338" s="602"/>
      <c r="IP1338" s="602"/>
      <c r="IQ1338" s="602"/>
      <c r="IR1338" s="602"/>
      <c r="IS1338" s="602"/>
    </row>
    <row r="1339" spans="242:253" ht="12.75">
      <c r="IH1339" s="602"/>
      <c r="II1339" s="602"/>
      <c r="IJ1339" s="602"/>
      <c r="IK1339" s="602"/>
      <c r="IL1339" s="602"/>
      <c r="IM1339" s="602"/>
      <c r="IN1339" s="602"/>
      <c r="IO1339" s="602"/>
      <c r="IP1339" s="602"/>
      <c r="IQ1339" s="602"/>
      <c r="IR1339" s="602"/>
      <c r="IS1339" s="602"/>
    </row>
    <row r="1340" spans="242:253" ht="12.75">
      <c r="IH1340" s="602"/>
      <c r="II1340" s="602"/>
      <c r="IJ1340" s="602"/>
      <c r="IK1340" s="602"/>
      <c r="IL1340" s="602"/>
      <c r="IM1340" s="602"/>
      <c r="IN1340" s="602"/>
      <c r="IO1340" s="602"/>
      <c r="IP1340" s="602"/>
      <c r="IQ1340" s="602"/>
      <c r="IR1340" s="602"/>
      <c r="IS1340" s="602"/>
    </row>
    <row r="1341" spans="242:253" ht="12.75">
      <c r="IH1341" s="602"/>
      <c r="II1341" s="602"/>
      <c r="IJ1341" s="602"/>
      <c r="IK1341" s="602"/>
      <c r="IL1341" s="602"/>
      <c r="IM1341" s="602"/>
      <c r="IN1341" s="602"/>
      <c r="IO1341" s="602"/>
      <c r="IP1341" s="602"/>
      <c r="IQ1341" s="602"/>
      <c r="IR1341" s="602"/>
      <c r="IS1341" s="602"/>
    </row>
    <row r="1342" spans="242:253" ht="12.75">
      <c r="IH1342" s="602"/>
      <c r="II1342" s="602"/>
      <c r="IJ1342" s="602"/>
      <c r="IK1342" s="602"/>
      <c r="IL1342" s="602"/>
      <c r="IM1342" s="602"/>
      <c r="IN1342" s="602"/>
      <c r="IO1342" s="602"/>
      <c r="IP1342" s="602"/>
      <c r="IQ1342" s="602"/>
      <c r="IR1342" s="602"/>
      <c r="IS1342" s="602"/>
    </row>
    <row r="1343" spans="242:253" ht="12.75">
      <c r="IH1343" s="602"/>
      <c r="II1343" s="602"/>
      <c r="IJ1343" s="602"/>
      <c r="IK1343" s="602"/>
      <c r="IL1343" s="602"/>
      <c r="IM1343" s="602"/>
      <c r="IN1343" s="602"/>
      <c r="IO1343" s="602"/>
      <c r="IP1343" s="602"/>
      <c r="IQ1343" s="602"/>
      <c r="IR1343" s="602"/>
      <c r="IS1343" s="602"/>
    </row>
    <row r="1344" spans="242:253" ht="12.75">
      <c r="IH1344" s="602"/>
      <c r="II1344" s="602"/>
      <c r="IJ1344" s="602"/>
      <c r="IK1344" s="602"/>
      <c r="IL1344" s="602"/>
      <c r="IM1344" s="602"/>
      <c r="IN1344" s="602"/>
      <c r="IO1344" s="602"/>
      <c r="IP1344" s="602"/>
      <c r="IQ1344" s="602"/>
      <c r="IR1344" s="602"/>
      <c r="IS1344" s="602"/>
    </row>
    <row r="1345" spans="242:253" ht="12.75">
      <c r="IH1345" s="602"/>
      <c r="II1345" s="602"/>
      <c r="IJ1345" s="602"/>
      <c r="IK1345" s="602"/>
      <c r="IL1345" s="602"/>
      <c r="IM1345" s="602"/>
      <c r="IN1345" s="602"/>
      <c r="IO1345" s="602"/>
      <c r="IP1345" s="602"/>
      <c r="IQ1345" s="602"/>
      <c r="IR1345" s="602"/>
      <c r="IS1345" s="602"/>
    </row>
    <row r="1346" spans="242:253" ht="12.75">
      <c r="IH1346" s="602"/>
      <c r="II1346" s="602"/>
      <c r="IJ1346" s="602"/>
      <c r="IK1346" s="602"/>
      <c r="IL1346" s="602"/>
      <c r="IM1346" s="602"/>
      <c r="IN1346" s="602"/>
      <c r="IO1346" s="602"/>
      <c r="IP1346" s="602"/>
      <c r="IQ1346" s="602"/>
      <c r="IR1346" s="602"/>
      <c r="IS1346" s="602"/>
    </row>
    <row r="1347" spans="242:253" ht="12.75">
      <c r="IH1347" s="602"/>
      <c r="II1347" s="602"/>
      <c r="IJ1347" s="602"/>
      <c r="IK1347" s="602"/>
      <c r="IL1347" s="602"/>
      <c r="IM1347" s="602"/>
      <c r="IN1347" s="602"/>
      <c r="IO1347" s="602"/>
      <c r="IP1347" s="602"/>
      <c r="IQ1347" s="602"/>
      <c r="IR1347" s="602"/>
      <c r="IS1347" s="602"/>
    </row>
    <row r="1348" spans="242:253" ht="12.75">
      <c r="IH1348" s="602"/>
      <c r="II1348" s="602"/>
      <c r="IJ1348" s="602"/>
      <c r="IK1348" s="602"/>
      <c r="IL1348" s="602"/>
      <c r="IM1348" s="602"/>
      <c r="IN1348" s="602"/>
      <c r="IO1348" s="602"/>
      <c r="IP1348" s="602"/>
      <c r="IQ1348" s="602"/>
      <c r="IR1348" s="602"/>
      <c r="IS1348" s="602"/>
    </row>
    <row r="1349" spans="242:253" ht="12.75">
      <c r="IH1349" s="602"/>
      <c r="II1349" s="602"/>
      <c r="IJ1349" s="602"/>
      <c r="IK1349" s="602"/>
      <c r="IL1349" s="602"/>
      <c r="IM1349" s="602"/>
      <c r="IN1349" s="602"/>
      <c r="IO1349" s="602"/>
      <c r="IP1349" s="602"/>
      <c r="IQ1349" s="602"/>
      <c r="IR1349" s="602"/>
      <c r="IS1349" s="602"/>
    </row>
    <row r="1350" spans="242:253" ht="12.75">
      <c r="IH1350" s="602"/>
      <c r="II1350" s="602"/>
      <c r="IJ1350" s="602"/>
      <c r="IK1350" s="602"/>
      <c r="IL1350" s="602"/>
      <c r="IM1350" s="602"/>
      <c r="IN1350" s="602"/>
      <c r="IO1350" s="602"/>
      <c r="IP1350" s="602"/>
      <c r="IQ1350" s="602"/>
      <c r="IR1350" s="602"/>
      <c r="IS1350" s="602"/>
    </row>
    <row r="1351" spans="242:253" ht="12.75">
      <c r="IH1351" s="602"/>
      <c r="II1351" s="602"/>
      <c r="IJ1351" s="602"/>
      <c r="IK1351" s="602"/>
      <c r="IL1351" s="602"/>
      <c r="IM1351" s="602"/>
      <c r="IN1351" s="602"/>
      <c r="IO1351" s="602"/>
      <c r="IP1351" s="602"/>
      <c r="IQ1351" s="602"/>
      <c r="IR1351" s="602"/>
      <c r="IS1351" s="602"/>
    </row>
    <row r="1352" spans="242:253" ht="12.75">
      <c r="IH1352" s="602"/>
      <c r="II1352" s="602"/>
      <c r="IJ1352" s="602"/>
      <c r="IK1352" s="602"/>
      <c r="IL1352" s="602"/>
      <c r="IM1352" s="602"/>
      <c r="IN1352" s="602"/>
      <c r="IO1352" s="602"/>
      <c r="IP1352" s="602"/>
      <c r="IQ1352" s="602"/>
      <c r="IR1352" s="602"/>
      <c r="IS1352" s="602"/>
    </row>
    <row r="1353" spans="242:253" ht="12.75">
      <c r="IH1353" s="602"/>
      <c r="II1353" s="602"/>
      <c r="IJ1353" s="602"/>
      <c r="IK1353" s="602"/>
      <c r="IL1353" s="602"/>
      <c r="IM1353" s="602"/>
      <c r="IN1353" s="602"/>
      <c r="IO1353" s="602"/>
      <c r="IP1353" s="602"/>
      <c r="IQ1353" s="602"/>
      <c r="IR1353" s="602"/>
      <c r="IS1353" s="602"/>
    </row>
    <row r="1354" spans="242:253" ht="12.75">
      <c r="IH1354" s="602"/>
      <c r="II1354" s="602"/>
      <c r="IJ1354" s="602"/>
      <c r="IK1354" s="602"/>
      <c r="IL1354" s="602"/>
      <c r="IM1354" s="602"/>
      <c r="IN1354" s="602"/>
      <c r="IO1354" s="602"/>
      <c r="IP1354" s="602"/>
      <c r="IQ1354" s="602"/>
      <c r="IR1354" s="602"/>
      <c r="IS1354" s="602"/>
    </row>
    <row r="1355" spans="242:253" ht="12.75">
      <c r="IH1355" s="602"/>
      <c r="II1355" s="602"/>
      <c r="IJ1355" s="602"/>
      <c r="IK1355" s="602"/>
      <c r="IL1355" s="602"/>
      <c r="IM1355" s="602"/>
      <c r="IN1355" s="602"/>
      <c r="IO1355" s="602"/>
      <c r="IP1355" s="602"/>
      <c r="IQ1355" s="602"/>
      <c r="IR1355" s="602"/>
      <c r="IS1355" s="602"/>
    </row>
    <row r="1356" spans="242:253" ht="12.75">
      <c r="IH1356" s="602"/>
      <c r="II1356" s="602"/>
      <c r="IJ1356" s="602"/>
      <c r="IK1356" s="602"/>
      <c r="IL1356" s="602"/>
      <c r="IM1356" s="602"/>
      <c r="IN1356" s="602"/>
      <c r="IO1356" s="602"/>
      <c r="IP1356" s="602"/>
      <c r="IQ1356" s="602"/>
      <c r="IR1356" s="602"/>
      <c r="IS1356" s="602"/>
    </row>
    <row r="1357" spans="242:253" ht="12.75">
      <c r="IH1357" s="602"/>
      <c r="II1357" s="602"/>
      <c r="IJ1357" s="602"/>
      <c r="IK1357" s="602"/>
      <c r="IL1357" s="602"/>
      <c r="IM1357" s="602"/>
      <c r="IN1357" s="602"/>
      <c r="IO1357" s="602"/>
      <c r="IP1357" s="602"/>
      <c r="IQ1357" s="602"/>
      <c r="IR1357" s="602"/>
      <c r="IS1357" s="602"/>
    </row>
    <row r="1358" spans="242:253" ht="12.75">
      <c r="IH1358" s="602"/>
      <c r="II1358" s="602"/>
      <c r="IJ1358" s="602"/>
      <c r="IK1358" s="602"/>
      <c r="IL1358" s="602"/>
      <c r="IM1358" s="602"/>
      <c r="IN1358" s="602"/>
      <c r="IO1358" s="602"/>
      <c r="IP1358" s="602"/>
      <c r="IQ1358" s="602"/>
      <c r="IR1358" s="602"/>
      <c r="IS1358" s="602"/>
    </row>
    <row r="1359" spans="242:253" ht="12.75">
      <c r="IH1359" s="602"/>
      <c r="II1359" s="602"/>
      <c r="IJ1359" s="602"/>
      <c r="IK1359" s="602"/>
      <c r="IL1359" s="602"/>
      <c r="IM1359" s="602"/>
      <c r="IN1359" s="602"/>
      <c r="IO1359" s="602"/>
      <c r="IP1359" s="602"/>
      <c r="IQ1359" s="602"/>
      <c r="IR1359" s="602"/>
      <c r="IS1359" s="602"/>
    </row>
    <row r="1360" spans="242:253" ht="12.75">
      <c r="IH1360" s="602"/>
      <c r="II1360" s="602"/>
      <c r="IJ1360" s="602"/>
      <c r="IK1360" s="602"/>
      <c r="IL1360" s="602"/>
      <c r="IM1360" s="602"/>
      <c r="IN1360" s="602"/>
      <c r="IO1360" s="602"/>
      <c r="IP1360" s="602"/>
      <c r="IQ1360" s="602"/>
      <c r="IR1360" s="602"/>
      <c r="IS1360" s="602"/>
    </row>
    <row r="1361" spans="242:253" ht="12.75">
      <c r="IH1361" s="602"/>
      <c r="II1361" s="602"/>
      <c r="IJ1361" s="602"/>
      <c r="IK1361" s="602"/>
      <c r="IL1361" s="602"/>
      <c r="IM1361" s="602"/>
      <c r="IN1361" s="602"/>
      <c r="IO1361" s="602"/>
      <c r="IP1361" s="602"/>
      <c r="IQ1361" s="602"/>
      <c r="IR1361" s="602"/>
      <c r="IS1361" s="602"/>
    </row>
    <row r="1362" spans="242:253" ht="12.75">
      <c r="IH1362" s="602"/>
      <c r="II1362" s="602"/>
      <c r="IJ1362" s="602"/>
      <c r="IK1362" s="602"/>
      <c r="IL1362" s="602"/>
      <c r="IM1362" s="602"/>
      <c r="IN1362" s="602"/>
      <c r="IO1362" s="602"/>
      <c r="IP1362" s="602"/>
      <c r="IQ1362" s="602"/>
      <c r="IR1362" s="602"/>
      <c r="IS1362" s="602"/>
    </row>
    <row r="1363" spans="242:253" ht="12.75">
      <c r="IH1363" s="602"/>
      <c r="II1363" s="602"/>
      <c r="IJ1363" s="602"/>
      <c r="IK1363" s="602"/>
      <c r="IL1363" s="602"/>
      <c r="IM1363" s="602"/>
      <c r="IN1363" s="602"/>
      <c r="IO1363" s="602"/>
      <c r="IP1363" s="602"/>
      <c r="IQ1363" s="602"/>
      <c r="IR1363" s="602"/>
      <c r="IS1363" s="602"/>
    </row>
    <row r="1364" spans="242:253" ht="12.75">
      <c r="IH1364" s="602"/>
      <c r="II1364" s="602"/>
      <c r="IJ1364" s="602"/>
      <c r="IK1364" s="602"/>
      <c r="IL1364" s="602"/>
      <c r="IM1364" s="602"/>
      <c r="IN1364" s="602"/>
      <c r="IO1364" s="602"/>
      <c r="IP1364" s="602"/>
      <c r="IQ1364" s="602"/>
      <c r="IR1364" s="602"/>
      <c r="IS1364" s="602"/>
    </row>
    <row r="1365" spans="242:253" ht="12.75">
      <c r="IH1365" s="602"/>
      <c r="II1365" s="602"/>
      <c r="IJ1365" s="602"/>
      <c r="IK1365" s="602"/>
      <c r="IL1365" s="602"/>
      <c r="IM1365" s="602"/>
      <c r="IN1365" s="602"/>
      <c r="IO1365" s="602"/>
      <c r="IP1365" s="602"/>
      <c r="IQ1365" s="602"/>
      <c r="IR1365" s="602"/>
      <c r="IS1365" s="602"/>
    </row>
    <row r="1366" spans="242:253" ht="12.75">
      <c r="IH1366" s="602"/>
      <c r="II1366" s="602"/>
      <c r="IJ1366" s="602"/>
      <c r="IK1366" s="602"/>
      <c r="IL1366" s="602"/>
      <c r="IM1366" s="602"/>
      <c r="IN1366" s="602"/>
      <c r="IO1366" s="602"/>
      <c r="IP1366" s="602"/>
      <c r="IQ1366" s="602"/>
      <c r="IR1366" s="602"/>
      <c r="IS1366" s="602"/>
    </row>
    <row r="1367" spans="242:253" ht="12.75">
      <c r="IH1367" s="602"/>
      <c r="II1367" s="602"/>
      <c r="IJ1367" s="602"/>
      <c r="IK1367" s="602"/>
      <c r="IL1367" s="602"/>
      <c r="IM1367" s="602"/>
      <c r="IN1367" s="602"/>
      <c r="IO1367" s="602"/>
      <c r="IP1367" s="602"/>
      <c r="IQ1367" s="602"/>
      <c r="IR1367" s="602"/>
      <c r="IS1367" s="602"/>
    </row>
    <row r="1368" spans="242:253" ht="12.75">
      <c r="IH1368" s="602"/>
      <c r="II1368" s="602"/>
      <c r="IJ1368" s="602"/>
      <c r="IK1368" s="602"/>
      <c r="IL1368" s="602"/>
      <c r="IM1368" s="602"/>
      <c r="IN1368" s="602"/>
      <c r="IO1368" s="602"/>
      <c r="IP1368" s="602"/>
      <c r="IQ1368" s="602"/>
      <c r="IR1368" s="602"/>
      <c r="IS1368" s="602"/>
    </row>
    <row r="1369" spans="242:253" ht="12.75">
      <c r="IH1369" s="602"/>
      <c r="II1369" s="602"/>
      <c r="IJ1369" s="602"/>
      <c r="IK1369" s="602"/>
      <c r="IL1369" s="602"/>
      <c r="IM1369" s="602"/>
      <c r="IN1369" s="602"/>
      <c r="IO1369" s="602"/>
      <c r="IP1369" s="602"/>
      <c r="IQ1369" s="602"/>
      <c r="IR1369" s="602"/>
      <c r="IS1369" s="602"/>
    </row>
    <row r="1370" spans="242:253" ht="12.75">
      <c r="IH1370" s="602"/>
      <c r="II1370" s="602"/>
      <c r="IJ1370" s="602"/>
      <c r="IK1370" s="602"/>
      <c r="IL1370" s="602"/>
      <c r="IM1370" s="602"/>
      <c r="IN1370" s="602"/>
      <c r="IO1370" s="602"/>
      <c r="IP1370" s="602"/>
      <c r="IQ1370" s="602"/>
      <c r="IR1370" s="602"/>
      <c r="IS1370" s="602"/>
    </row>
    <row r="1371" spans="242:253" ht="12.75">
      <c r="IH1371" s="602"/>
      <c r="II1371" s="602"/>
      <c r="IJ1371" s="602"/>
      <c r="IK1371" s="602"/>
      <c r="IL1371" s="602"/>
      <c r="IM1371" s="602"/>
      <c r="IN1371" s="602"/>
      <c r="IO1371" s="602"/>
      <c r="IP1371" s="602"/>
      <c r="IQ1371" s="602"/>
      <c r="IR1371" s="602"/>
      <c r="IS1371" s="602"/>
    </row>
    <row r="1372" spans="242:253" ht="12.75">
      <c r="IH1372" s="602"/>
      <c r="II1372" s="602"/>
      <c r="IJ1372" s="602"/>
      <c r="IK1372" s="602"/>
      <c r="IL1372" s="602"/>
      <c r="IM1372" s="602"/>
      <c r="IN1372" s="602"/>
      <c r="IO1372" s="602"/>
      <c r="IP1372" s="602"/>
      <c r="IQ1372" s="602"/>
      <c r="IR1372" s="602"/>
      <c r="IS1372" s="602"/>
    </row>
    <row r="1373" spans="242:253" ht="12.75">
      <c r="IH1373" s="602"/>
      <c r="II1373" s="602"/>
      <c r="IJ1373" s="602"/>
      <c r="IK1373" s="602"/>
      <c r="IL1373" s="602"/>
      <c r="IM1373" s="602"/>
      <c r="IN1373" s="602"/>
      <c r="IO1373" s="602"/>
      <c r="IP1373" s="602"/>
      <c r="IQ1373" s="602"/>
      <c r="IR1373" s="602"/>
      <c r="IS1373" s="602"/>
    </row>
    <row r="1374" spans="242:253" ht="12.75">
      <c r="IH1374" s="602"/>
      <c r="II1374" s="602"/>
      <c r="IJ1374" s="602"/>
      <c r="IK1374" s="602"/>
      <c r="IL1374" s="602"/>
      <c r="IM1374" s="602"/>
      <c r="IN1374" s="602"/>
      <c r="IO1374" s="602"/>
      <c r="IP1374" s="602"/>
      <c r="IQ1374" s="602"/>
      <c r="IR1374" s="602"/>
      <c r="IS1374" s="602"/>
    </row>
    <row r="1375" spans="242:253" ht="12.75">
      <c r="IH1375" s="602"/>
      <c r="II1375" s="602"/>
      <c r="IJ1375" s="602"/>
      <c r="IK1375" s="602"/>
      <c r="IL1375" s="602"/>
      <c r="IM1375" s="602"/>
      <c r="IN1375" s="602"/>
      <c r="IO1375" s="602"/>
      <c r="IP1375" s="602"/>
      <c r="IQ1375" s="602"/>
      <c r="IR1375" s="602"/>
      <c r="IS1375" s="602"/>
    </row>
    <row r="1376" spans="242:253" ht="12.75">
      <c r="IH1376" s="602"/>
      <c r="II1376" s="602"/>
      <c r="IJ1376" s="602"/>
      <c r="IK1376" s="602"/>
      <c r="IL1376" s="602"/>
      <c r="IM1376" s="602"/>
      <c r="IN1376" s="602"/>
      <c r="IO1376" s="602"/>
      <c r="IP1376" s="602"/>
      <c r="IQ1376" s="602"/>
      <c r="IR1376" s="602"/>
      <c r="IS1376" s="602"/>
    </row>
    <row r="1377" spans="242:253" ht="12.75">
      <c r="IH1377" s="602"/>
      <c r="II1377" s="602"/>
      <c r="IJ1377" s="602"/>
      <c r="IK1377" s="602"/>
      <c r="IL1377" s="602"/>
      <c r="IM1377" s="602"/>
      <c r="IN1377" s="602"/>
      <c r="IO1377" s="602"/>
      <c r="IP1377" s="602"/>
      <c r="IQ1377" s="602"/>
      <c r="IR1377" s="602"/>
      <c r="IS1377" s="602"/>
    </row>
    <row r="1378" spans="242:253" ht="12.75">
      <c r="IH1378" s="602"/>
      <c r="II1378" s="602"/>
      <c r="IJ1378" s="602"/>
      <c r="IK1378" s="602"/>
      <c r="IL1378" s="602"/>
      <c r="IM1378" s="602"/>
      <c r="IN1378" s="602"/>
      <c r="IO1378" s="602"/>
      <c r="IP1378" s="602"/>
      <c r="IQ1378" s="602"/>
      <c r="IR1378" s="602"/>
      <c r="IS1378" s="602"/>
    </row>
    <row r="1379" spans="242:253" ht="12.75">
      <c r="IH1379" s="602"/>
      <c r="II1379" s="602"/>
      <c r="IJ1379" s="602"/>
      <c r="IK1379" s="602"/>
      <c r="IL1379" s="602"/>
      <c r="IM1379" s="602"/>
      <c r="IN1379" s="602"/>
      <c r="IO1379" s="602"/>
      <c r="IP1379" s="602"/>
      <c r="IQ1379" s="602"/>
      <c r="IR1379" s="602"/>
      <c r="IS1379" s="602"/>
    </row>
    <row r="1380" spans="242:253" ht="12.75">
      <c r="IH1380" s="602"/>
      <c r="II1380" s="602"/>
      <c r="IJ1380" s="602"/>
      <c r="IK1380" s="602"/>
      <c r="IL1380" s="602"/>
      <c r="IM1380" s="602"/>
      <c r="IN1380" s="602"/>
      <c r="IO1380" s="602"/>
      <c r="IP1380" s="602"/>
      <c r="IQ1380" s="602"/>
      <c r="IR1380" s="602"/>
      <c r="IS1380" s="602"/>
    </row>
    <row r="1381" spans="242:253" ht="12.75">
      <c r="IH1381" s="602"/>
      <c r="II1381" s="602"/>
      <c r="IJ1381" s="602"/>
      <c r="IK1381" s="602"/>
      <c r="IL1381" s="602"/>
      <c r="IM1381" s="602"/>
      <c r="IN1381" s="602"/>
      <c r="IO1381" s="602"/>
      <c r="IP1381" s="602"/>
      <c r="IQ1381" s="602"/>
      <c r="IR1381" s="602"/>
      <c r="IS1381" s="602"/>
    </row>
    <row r="1382" spans="242:253" ht="12.75">
      <c r="IH1382" s="602"/>
      <c r="II1382" s="602"/>
      <c r="IJ1382" s="602"/>
      <c r="IK1382" s="602"/>
      <c r="IL1382" s="602"/>
      <c r="IM1382" s="602"/>
      <c r="IN1382" s="602"/>
      <c r="IO1382" s="602"/>
      <c r="IP1382" s="602"/>
      <c r="IQ1382" s="602"/>
      <c r="IR1382" s="602"/>
      <c r="IS1382" s="602"/>
    </row>
    <row r="1383" spans="242:253" ht="12.75">
      <c r="IH1383" s="602"/>
      <c r="II1383" s="602"/>
      <c r="IJ1383" s="602"/>
      <c r="IK1383" s="602"/>
      <c r="IL1383" s="602"/>
      <c r="IM1383" s="602"/>
      <c r="IN1383" s="602"/>
      <c r="IO1383" s="602"/>
      <c r="IP1383" s="602"/>
      <c r="IQ1383" s="602"/>
      <c r="IR1383" s="602"/>
      <c r="IS1383" s="602"/>
    </row>
    <row r="1384" spans="242:253" ht="12.75">
      <c r="IH1384" s="602"/>
      <c r="II1384" s="602"/>
      <c r="IJ1384" s="602"/>
      <c r="IK1384" s="602"/>
      <c r="IL1384" s="602"/>
      <c r="IM1384" s="602"/>
      <c r="IN1384" s="602"/>
      <c r="IO1384" s="602"/>
      <c r="IP1384" s="602"/>
      <c r="IQ1384" s="602"/>
      <c r="IR1384" s="602"/>
      <c r="IS1384" s="602"/>
    </row>
    <row r="1385" spans="242:253" ht="12.75">
      <c r="IH1385" s="602"/>
      <c r="II1385" s="602"/>
      <c r="IJ1385" s="602"/>
      <c r="IK1385" s="602"/>
      <c r="IL1385" s="602"/>
      <c r="IM1385" s="602"/>
      <c r="IN1385" s="602"/>
      <c r="IO1385" s="602"/>
      <c r="IP1385" s="602"/>
      <c r="IQ1385" s="602"/>
      <c r="IR1385" s="602"/>
      <c r="IS1385" s="602"/>
    </row>
    <row r="1386" spans="242:253" ht="12.75">
      <c r="IH1386" s="602"/>
      <c r="II1386" s="602"/>
      <c r="IJ1386" s="602"/>
      <c r="IK1386" s="602"/>
      <c r="IL1386" s="602"/>
      <c r="IM1386" s="602"/>
      <c r="IN1386" s="602"/>
      <c r="IO1386" s="602"/>
      <c r="IP1386" s="602"/>
      <c r="IQ1386" s="602"/>
      <c r="IR1386" s="602"/>
      <c r="IS1386" s="602"/>
    </row>
    <row r="1387" spans="242:253" ht="12.75">
      <c r="IH1387" s="602"/>
      <c r="II1387" s="602"/>
      <c r="IJ1387" s="602"/>
      <c r="IK1387" s="602"/>
      <c r="IL1387" s="602"/>
      <c r="IM1387" s="602"/>
      <c r="IN1387" s="602"/>
      <c r="IO1387" s="602"/>
      <c r="IP1387" s="602"/>
      <c r="IQ1387" s="602"/>
      <c r="IR1387" s="602"/>
      <c r="IS1387" s="602"/>
    </row>
    <row r="1388" spans="242:253" ht="12.75">
      <c r="IH1388" s="602"/>
      <c r="II1388" s="602"/>
      <c r="IJ1388" s="602"/>
      <c r="IK1388" s="602"/>
      <c r="IL1388" s="602"/>
      <c r="IM1388" s="602"/>
      <c r="IN1388" s="602"/>
      <c r="IO1388" s="602"/>
      <c r="IP1388" s="602"/>
      <c r="IQ1388" s="602"/>
      <c r="IR1388" s="602"/>
      <c r="IS1388" s="602"/>
    </row>
    <row r="1389" spans="242:253" ht="12.75">
      <c r="IH1389" s="602"/>
      <c r="II1389" s="602"/>
      <c r="IJ1389" s="602"/>
      <c r="IK1389" s="602"/>
      <c r="IL1389" s="602"/>
      <c r="IM1389" s="602"/>
      <c r="IN1389" s="602"/>
      <c r="IO1389" s="602"/>
      <c r="IP1389" s="602"/>
      <c r="IQ1389" s="602"/>
      <c r="IR1389" s="602"/>
      <c r="IS1389" s="602"/>
    </row>
    <row r="1390" spans="242:253" ht="12.75">
      <c r="IH1390" s="602"/>
      <c r="II1390" s="602"/>
      <c r="IJ1390" s="602"/>
      <c r="IK1390" s="602"/>
      <c r="IL1390" s="602"/>
      <c r="IM1390" s="602"/>
      <c r="IN1390" s="602"/>
      <c r="IO1390" s="602"/>
      <c r="IP1390" s="602"/>
      <c r="IQ1390" s="602"/>
      <c r="IR1390" s="602"/>
      <c r="IS1390" s="602"/>
    </row>
    <row r="1391" spans="242:253" ht="12.75">
      <c r="IH1391" s="602"/>
      <c r="II1391" s="602"/>
      <c r="IJ1391" s="602"/>
      <c r="IK1391" s="602"/>
      <c r="IL1391" s="602"/>
      <c r="IM1391" s="602"/>
      <c r="IN1391" s="602"/>
      <c r="IO1391" s="602"/>
      <c r="IP1391" s="602"/>
      <c r="IQ1391" s="602"/>
      <c r="IR1391" s="602"/>
      <c r="IS1391" s="602"/>
    </row>
    <row r="1392" spans="242:253" ht="12.75">
      <c r="IH1392" s="602"/>
      <c r="II1392" s="602"/>
      <c r="IJ1392" s="602"/>
      <c r="IK1392" s="602"/>
      <c r="IL1392" s="602"/>
      <c r="IM1392" s="602"/>
      <c r="IN1392" s="602"/>
      <c r="IO1392" s="602"/>
      <c r="IP1392" s="602"/>
      <c r="IQ1392" s="602"/>
      <c r="IR1392" s="602"/>
      <c r="IS1392" s="602"/>
    </row>
    <row r="1393" spans="242:253" ht="12.75">
      <c r="IH1393" s="602"/>
      <c r="II1393" s="602"/>
      <c r="IJ1393" s="602"/>
      <c r="IK1393" s="602"/>
      <c r="IL1393" s="602"/>
      <c r="IM1393" s="602"/>
      <c r="IN1393" s="602"/>
      <c r="IO1393" s="602"/>
      <c r="IP1393" s="602"/>
      <c r="IQ1393" s="602"/>
      <c r="IR1393" s="602"/>
      <c r="IS1393" s="602"/>
    </row>
    <row r="1394" spans="242:253" ht="12.75">
      <c r="IH1394" s="602"/>
      <c r="II1394" s="602"/>
      <c r="IJ1394" s="602"/>
      <c r="IK1394" s="602"/>
      <c r="IL1394" s="602"/>
      <c r="IM1394" s="602"/>
      <c r="IN1394" s="602"/>
      <c r="IO1394" s="602"/>
      <c r="IP1394" s="602"/>
      <c r="IQ1394" s="602"/>
      <c r="IR1394" s="602"/>
      <c r="IS1394" s="602"/>
    </row>
    <row r="1395" spans="242:253" ht="12.75">
      <c r="IH1395" s="602"/>
      <c r="II1395" s="602"/>
      <c r="IJ1395" s="602"/>
      <c r="IK1395" s="602"/>
      <c r="IL1395" s="602"/>
      <c r="IM1395" s="602"/>
      <c r="IN1395" s="602"/>
      <c r="IO1395" s="602"/>
      <c r="IP1395" s="602"/>
      <c r="IQ1395" s="602"/>
      <c r="IR1395" s="602"/>
      <c r="IS1395" s="602"/>
    </row>
    <row r="1396" spans="242:253" ht="12.75">
      <c r="IH1396" s="602"/>
      <c r="II1396" s="602"/>
      <c r="IJ1396" s="602"/>
      <c r="IK1396" s="602"/>
      <c r="IL1396" s="602"/>
      <c r="IM1396" s="602"/>
      <c r="IN1396" s="602"/>
      <c r="IO1396" s="602"/>
      <c r="IP1396" s="602"/>
      <c r="IQ1396" s="602"/>
      <c r="IR1396" s="602"/>
      <c r="IS1396" s="602"/>
    </row>
    <row r="1397" spans="242:253" ht="12.75">
      <c r="IH1397" s="602"/>
      <c r="II1397" s="602"/>
      <c r="IJ1397" s="602"/>
      <c r="IK1397" s="602"/>
      <c r="IL1397" s="602"/>
      <c r="IM1397" s="602"/>
      <c r="IN1397" s="602"/>
      <c r="IO1397" s="602"/>
      <c r="IP1397" s="602"/>
      <c r="IQ1397" s="602"/>
      <c r="IR1397" s="602"/>
      <c r="IS1397" s="602"/>
    </row>
    <row r="1398" spans="242:253" ht="12.75">
      <c r="IH1398" s="602"/>
      <c r="II1398" s="602"/>
      <c r="IJ1398" s="602"/>
      <c r="IK1398" s="602"/>
      <c r="IL1398" s="602"/>
      <c r="IM1398" s="602"/>
      <c r="IN1398" s="602"/>
      <c r="IO1398" s="602"/>
      <c r="IP1398" s="602"/>
      <c r="IQ1398" s="602"/>
      <c r="IR1398" s="602"/>
      <c r="IS1398" s="602"/>
    </row>
    <row r="1399" spans="242:253" ht="12.75">
      <c r="IH1399" s="602"/>
      <c r="II1399" s="602"/>
      <c r="IJ1399" s="602"/>
      <c r="IK1399" s="602"/>
      <c r="IL1399" s="602"/>
      <c r="IM1399" s="602"/>
      <c r="IN1399" s="602"/>
      <c r="IO1399" s="602"/>
      <c r="IP1399" s="602"/>
      <c r="IQ1399" s="602"/>
      <c r="IR1399" s="602"/>
      <c r="IS1399" s="602"/>
    </row>
    <row r="1400" spans="242:253" ht="12.75">
      <c r="IH1400" s="602"/>
      <c r="II1400" s="602"/>
      <c r="IJ1400" s="602"/>
      <c r="IK1400" s="602"/>
      <c r="IL1400" s="602"/>
      <c r="IM1400" s="602"/>
      <c r="IN1400" s="602"/>
      <c r="IO1400" s="602"/>
      <c r="IP1400" s="602"/>
      <c r="IQ1400" s="602"/>
      <c r="IR1400" s="602"/>
      <c r="IS1400" s="602"/>
    </row>
    <row r="1401" spans="242:253" ht="12.75">
      <c r="IH1401" s="602"/>
      <c r="II1401" s="602"/>
      <c r="IJ1401" s="602"/>
      <c r="IK1401" s="602"/>
      <c r="IL1401" s="602"/>
      <c r="IM1401" s="602"/>
      <c r="IN1401" s="602"/>
      <c r="IO1401" s="602"/>
      <c r="IP1401" s="602"/>
      <c r="IQ1401" s="602"/>
      <c r="IR1401" s="602"/>
      <c r="IS1401" s="602"/>
    </row>
    <row r="1402" spans="242:253" ht="12.75">
      <c r="IH1402" s="602"/>
      <c r="II1402" s="602"/>
      <c r="IJ1402" s="602"/>
      <c r="IK1402" s="602"/>
      <c r="IL1402" s="602"/>
      <c r="IM1402" s="602"/>
      <c r="IN1402" s="602"/>
      <c r="IO1402" s="602"/>
      <c r="IP1402" s="602"/>
      <c r="IQ1402" s="602"/>
      <c r="IR1402" s="602"/>
      <c r="IS1402" s="602"/>
    </row>
    <row r="1403" spans="242:253" ht="12.75">
      <c r="IH1403" s="602"/>
      <c r="II1403" s="602"/>
      <c r="IJ1403" s="602"/>
      <c r="IK1403" s="602"/>
      <c r="IL1403" s="602"/>
      <c r="IM1403" s="602"/>
      <c r="IN1403" s="602"/>
      <c r="IO1403" s="602"/>
      <c r="IP1403" s="602"/>
      <c r="IQ1403" s="602"/>
      <c r="IR1403" s="602"/>
      <c r="IS1403" s="602"/>
    </row>
    <row r="1404" spans="242:253" ht="12.75">
      <c r="IH1404" s="602"/>
      <c r="II1404" s="602"/>
      <c r="IJ1404" s="602"/>
      <c r="IK1404" s="602"/>
      <c r="IL1404" s="602"/>
      <c r="IM1404" s="602"/>
      <c r="IN1404" s="602"/>
      <c r="IO1404" s="602"/>
      <c r="IP1404" s="602"/>
      <c r="IQ1404" s="602"/>
      <c r="IR1404" s="602"/>
      <c r="IS1404" s="602"/>
    </row>
    <row r="1405" spans="242:253" ht="12.75">
      <c r="IH1405" s="602"/>
      <c r="II1405" s="602"/>
      <c r="IJ1405" s="602"/>
      <c r="IK1405" s="602"/>
      <c r="IL1405" s="602"/>
      <c r="IM1405" s="602"/>
      <c r="IN1405" s="602"/>
      <c r="IO1405" s="602"/>
      <c r="IP1405" s="602"/>
      <c r="IQ1405" s="602"/>
      <c r="IR1405" s="602"/>
      <c r="IS1405" s="602"/>
    </row>
    <row r="1406" spans="242:253" ht="12.75">
      <c r="IH1406" s="602"/>
      <c r="II1406" s="602"/>
      <c r="IJ1406" s="602"/>
      <c r="IK1406" s="602"/>
      <c r="IL1406" s="602"/>
      <c r="IM1406" s="602"/>
      <c r="IN1406" s="602"/>
      <c r="IO1406" s="602"/>
      <c r="IP1406" s="602"/>
      <c r="IQ1406" s="602"/>
      <c r="IR1406" s="602"/>
      <c r="IS1406" s="602"/>
    </row>
    <row r="1407" spans="242:253" ht="12.75">
      <c r="IH1407" s="602"/>
      <c r="II1407" s="602"/>
      <c r="IJ1407" s="602"/>
      <c r="IK1407" s="602"/>
      <c r="IL1407" s="602"/>
      <c r="IM1407" s="602"/>
      <c r="IN1407" s="602"/>
      <c r="IO1407" s="602"/>
      <c r="IP1407" s="602"/>
      <c r="IQ1407" s="602"/>
      <c r="IR1407" s="602"/>
      <c r="IS1407" s="602"/>
    </row>
    <row r="1408" spans="242:253" ht="12.75">
      <c r="IH1408" s="602"/>
      <c r="II1408" s="602"/>
      <c r="IJ1408" s="602"/>
      <c r="IK1408" s="602"/>
      <c r="IL1408" s="602"/>
      <c r="IM1408" s="602"/>
      <c r="IN1408" s="602"/>
      <c r="IO1408" s="602"/>
      <c r="IP1408" s="602"/>
      <c r="IQ1408" s="602"/>
      <c r="IR1408" s="602"/>
      <c r="IS1408" s="602"/>
    </row>
    <row r="1409" spans="242:253" ht="12.75">
      <c r="IH1409" s="602"/>
      <c r="II1409" s="602"/>
      <c r="IJ1409" s="602"/>
      <c r="IK1409" s="602"/>
      <c r="IL1409" s="602"/>
      <c r="IM1409" s="602"/>
      <c r="IN1409" s="602"/>
      <c r="IO1409" s="602"/>
      <c r="IP1409" s="602"/>
      <c r="IQ1409" s="602"/>
      <c r="IR1409" s="602"/>
      <c r="IS1409" s="602"/>
    </row>
    <row r="1410" spans="242:253" ht="12.75">
      <c r="IH1410" s="602"/>
      <c r="II1410" s="602"/>
      <c r="IJ1410" s="602"/>
      <c r="IK1410" s="602"/>
      <c r="IL1410" s="602"/>
      <c r="IM1410" s="602"/>
      <c r="IN1410" s="602"/>
      <c r="IO1410" s="602"/>
      <c r="IP1410" s="602"/>
      <c r="IQ1410" s="602"/>
      <c r="IR1410" s="602"/>
      <c r="IS1410" s="602"/>
    </row>
    <row r="1411" spans="242:253" ht="12.75">
      <c r="IH1411" s="602"/>
      <c r="II1411" s="602"/>
      <c r="IJ1411" s="602"/>
      <c r="IK1411" s="602"/>
      <c r="IL1411" s="602"/>
      <c r="IM1411" s="602"/>
      <c r="IN1411" s="602"/>
      <c r="IO1411" s="602"/>
      <c r="IP1411" s="602"/>
      <c r="IQ1411" s="602"/>
      <c r="IR1411" s="602"/>
      <c r="IS1411" s="602"/>
    </row>
    <row r="1412" spans="242:253" ht="12.75">
      <c r="IH1412" s="602"/>
      <c r="II1412" s="602"/>
      <c r="IJ1412" s="602"/>
      <c r="IK1412" s="602"/>
      <c r="IL1412" s="602"/>
      <c r="IM1412" s="602"/>
      <c r="IN1412" s="602"/>
      <c r="IO1412" s="602"/>
      <c r="IP1412" s="602"/>
      <c r="IQ1412" s="602"/>
      <c r="IR1412" s="602"/>
      <c r="IS1412" s="602"/>
    </row>
    <row r="1413" spans="242:253" ht="12.75">
      <c r="IH1413" s="602"/>
      <c r="II1413" s="602"/>
      <c r="IJ1413" s="602"/>
      <c r="IK1413" s="602"/>
      <c r="IL1413" s="602"/>
      <c r="IM1413" s="602"/>
      <c r="IN1413" s="602"/>
      <c r="IO1413" s="602"/>
      <c r="IP1413" s="602"/>
      <c r="IQ1413" s="602"/>
      <c r="IR1413" s="602"/>
      <c r="IS1413" s="602"/>
    </row>
    <row r="1414" spans="242:253" ht="12.75">
      <c r="IH1414" s="602"/>
      <c r="II1414" s="602"/>
      <c r="IJ1414" s="602"/>
      <c r="IK1414" s="602"/>
      <c r="IL1414" s="602"/>
      <c r="IM1414" s="602"/>
      <c r="IN1414" s="602"/>
      <c r="IO1414" s="602"/>
      <c r="IP1414" s="602"/>
      <c r="IQ1414" s="602"/>
      <c r="IR1414" s="602"/>
      <c r="IS1414" s="602"/>
    </row>
    <row r="1415" spans="242:253" ht="12.75">
      <c r="IH1415" s="602"/>
      <c r="II1415" s="602"/>
      <c r="IJ1415" s="602"/>
      <c r="IK1415" s="602"/>
      <c r="IL1415" s="602"/>
      <c r="IM1415" s="602"/>
      <c r="IN1415" s="602"/>
      <c r="IO1415" s="602"/>
      <c r="IP1415" s="602"/>
      <c r="IQ1415" s="602"/>
      <c r="IR1415" s="602"/>
      <c r="IS1415" s="602"/>
    </row>
    <row r="1416" spans="242:253" ht="12.75">
      <c r="IH1416" s="602"/>
      <c r="II1416" s="602"/>
      <c r="IJ1416" s="602"/>
      <c r="IK1416" s="602"/>
      <c r="IL1416" s="602"/>
      <c r="IM1416" s="602"/>
      <c r="IN1416" s="602"/>
      <c r="IO1416" s="602"/>
      <c r="IP1416" s="602"/>
      <c r="IQ1416" s="602"/>
      <c r="IR1416" s="602"/>
      <c r="IS1416" s="602"/>
    </row>
    <row r="1417" spans="242:253" ht="12.75">
      <c r="IH1417" s="602"/>
      <c r="II1417" s="602"/>
      <c r="IJ1417" s="602"/>
      <c r="IK1417" s="602"/>
      <c r="IL1417" s="602"/>
      <c r="IM1417" s="602"/>
      <c r="IN1417" s="602"/>
      <c r="IO1417" s="602"/>
      <c r="IP1417" s="602"/>
      <c r="IQ1417" s="602"/>
      <c r="IR1417" s="602"/>
      <c r="IS1417" s="602"/>
    </row>
    <row r="1418" spans="242:253" ht="12.75">
      <c r="IH1418" s="602"/>
      <c r="II1418" s="602"/>
      <c r="IJ1418" s="602"/>
      <c r="IK1418" s="602"/>
      <c r="IL1418" s="602"/>
      <c r="IM1418" s="602"/>
      <c r="IN1418" s="602"/>
      <c r="IO1418" s="602"/>
      <c r="IP1418" s="602"/>
      <c r="IQ1418" s="602"/>
      <c r="IR1418" s="602"/>
      <c r="IS1418" s="602"/>
    </row>
    <row r="1419" spans="242:253" ht="12.75">
      <c r="IH1419" s="602"/>
      <c r="II1419" s="602"/>
      <c r="IJ1419" s="602"/>
      <c r="IK1419" s="602"/>
      <c r="IL1419" s="602"/>
      <c r="IM1419" s="602"/>
      <c r="IN1419" s="602"/>
      <c r="IO1419" s="602"/>
      <c r="IP1419" s="602"/>
      <c r="IQ1419" s="602"/>
      <c r="IR1419" s="602"/>
      <c r="IS1419" s="602"/>
    </row>
    <row r="1420" spans="242:253" ht="12.75">
      <c r="IH1420" s="602"/>
      <c r="II1420" s="602"/>
      <c r="IJ1420" s="602"/>
      <c r="IK1420" s="602"/>
      <c r="IL1420" s="602"/>
      <c r="IM1420" s="602"/>
      <c r="IN1420" s="602"/>
      <c r="IO1420" s="602"/>
      <c r="IP1420" s="602"/>
      <c r="IQ1420" s="602"/>
      <c r="IR1420" s="602"/>
      <c r="IS1420" s="602"/>
    </row>
    <row r="1421" spans="242:253" ht="12.75">
      <c r="IH1421" s="602"/>
      <c r="II1421" s="602"/>
      <c r="IJ1421" s="602"/>
      <c r="IK1421" s="602"/>
      <c r="IL1421" s="602"/>
      <c r="IM1421" s="602"/>
      <c r="IN1421" s="602"/>
      <c r="IO1421" s="602"/>
      <c r="IP1421" s="602"/>
      <c r="IQ1421" s="602"/>
      <c r="IR1421" s="602"/>
      <c r="IS1421" s="602"/>
    </row>
    <row r="1422" spans="242:253" ht="12.75">
      <c r="IH1422" s="602"/>
      <c r="II1422" s="602"/>
      <c r="IJ1422" s="602"/>
      <c r="IK1422" s="602"/>
      <c r="IL1422" s="602"/>
      <c r="IM1422" s="602"/>
      <c r="IN1422" s="602"/>
      <c r="IO1422" s="602"/>
      <c r="IP1422" s="602"/>
      <c r="IQ1422" s="602"/>
      <c r="IR1422" s="602"/>
      <c r="IS1422" s="602"/>
    </row>
    <row r="1423" spans="242:253" ht="12.75">
      <c r="IH1423" s="602"/>
      <c r="II1423" s="602"/>
      <c r="IJ1423" s="602"/>
      <c r="IK1423" s="602"/>
      <c r="IL1423" s="602"/>
      <c r="IM1423" s="602"/>
      <c r="IN1423" s="602"/>
      <c r="IO1423" s="602"/>
      <c r="IP1423" s="602"/>
      <c r="IQ1423" s="602"/>
      <c r="IR1423" s="602"/>
      <c r="IS1423" s="602"/>
    </row>
    <row r="1424" spans="242:253" ht="12.75">
      <c r="IH1424" s="602"/>
      <c r="II1424" s="602"/>
      <c r="IJ1424" s="602"/>
      <c r="IK1424" s="602"/>
      <c r="IL1424" s="602"/>
      <c r="IM1424" s="602"/>
      <c r="IN1424" s="602"/>
      <c r="IO1424" s="602"/>
      <c r="IP1424" s="602"/>
      <c r="IQ1424" s="602"/>
      <c r="IR1424" s="602"/>
      <c r="IS1424" s="602"/>
    </row>
    <row r="1425" spans="242:253" ht="12.75">
      <c r="IH1425" s="602"/>
      <c r="II1425" s="602"/>
      <c r="IJ1425" s="602"/>
      <c r="IK1425" s="602"/>
      <c r="IL1425" s="602"/>
      <c r="IM1425" s="602"/>
      <c r="IN1425" s="602"/>
      <c r="IO1425" s="602"/>
      <c r="IP1425" s="602"/>
      <c r="IQ1425" s="602"/>
      <c r="IR1425" s="602"/>
      <c r="IS1425" s="602"/>
    </row>
    <row r="1426" spans="242:253" ht="12.75">
      <c r="IH1426" s="602"/>
      <c r="II1426" s="602"/>
      <c r="IJ1426" s="602"/>
      <c r="IK1426" s="602"/>
      <c r="IL1426" s="602"/>
      <c r="IM1426" s="602"/>
      <c r="IN1426" s="602"/>
      <c r="IO1426" s="602"/>
      <c r="IP1426" s="602"/>
      <c r="IQ1426" s="602"/>
      <c r="IR1426" s="602"/>
      <c r="IS1426" s="602"/>
    </row>
    <row r="1427" spans="242:253" ht="12.75">
      <c r="IH1427" s="602"/>
      <c r="II1427" s="602"/>
      <c r="IJ1427" s="602"/>
      <c r="IK1427" s="602"/>
      <c r="IL1427" s="602"/>
      <c r="IM1427" s="602"/>
      <c r="IN1427" s="602"/>
      <c r="IO1427" s="602"/>
      <c r="IP1427" s="602"/>
      <c r="IQ1427" s="602"/>
      <c r="IR1427" s="602"/>
      <c r="IS1427" s="602"/>
    </row>
    <row r="1428" spans="242:253" ht="12.75">
      <c r="IH1428" s="602"/>
      <c r="II1428" s="602"/>
      <c r="IJ1428" s="602"/>
      <c r="IK1428" s="602"/>
      <c r="IL1428" s="602"/>
      <c r="IM1428" s="602"/>
      <c r="IN1428" s="602"/>
      <c r="IO1428" s="602"/>
      <c r="IP1428" s="602"/>
      <c r="IQ1428" s="602"/>
      <c r="IR1428" s="602"/>
      <c r="IS1428" s="602"/>
    </row>
    <row r="1429" spans="242:253" ht="12.75">
      <c r="IH1429" s="602"/>
      <c r="II1429" s="602"/>
      <c r="IJ1429" s="602"/>
      <c r="IK1429" s="602"/>
      <c r="IL1429" s="602"/>
      <c r="IM1429" s="602"/>
      <c r="IN1429" s="602"/>
      <c r="IO1429" s="602"/>
      <c r="IP1429" s="602"/>
      <c r="IQ1429" s="602"/>
      <c r="IR1429" s="602"/>
      <c r="IS1429" s="602"/>
    </row>
    <row r="1430" spans="242:253" ht="12.75">
      <c r="IH1430" s="602"/>
      <c r="II1430" s="602"/>
      <c r="IJ1430" s="602"/>
      <c r="IK1430" s="602"/>
      <c r="IL1430" s="602"/>
      <c r="IM1430" s="602"/>
      <c r="IN1430" s="602"/>
      <c r="IO1430" s="602"/>
      <c r="IP1430" s="602"/>
      <c r="IQ1430" s="602"/>
      <c r="IR1430" s="602"/>
      <c r="IS1430" s="602"/>
    </row>
    <row r="1431" spans="242:253" ht="12.75">
      <c r="IH1431" s="602"/>
      <c r="II1431" s="602"/>
      <c r="IJ1431" s="602"/>
      <c r="IK1431" s="602"/>
      <c r="IL1431" s="602"/>
      <c r="IM1431" s="602"/>
      <c r="IN1431" s="602"/>
      <c r="IO1431" s="602"/>
      <c r="IP1431" s="602"/>
      <c r="IQ1431" s="602"/>
      <c r="IR1431" s="602"/>
      <c r="IS1431" s="602"/>
    </row>
    <row r="1432" spans="242:253" ht="12.75">
      <c r="IH1432" s="602"/>
      <c r="II1432" s="602"/>
      <c r="IJ1432" s="602"/>
      <c r="IK1432" s="602"/>
      <c r="IL1432" s="602"/>
      <c r="IM1432" s="602"/>
      <c r="IN1432" s="602"/>
      <c r="IO1432" s="602"/>
      <c r="IP1432" s="602"/>
      <c r="IQ1432" s="602"/>
      <c r="IR1432" s="602"/>
      <c r="IS1432" s="602"/>
    </row>
    <row r="1433" spans="242:253" ht="12.75">
      <c r="IH1433" s="602"/>
      <c r="II1433" s="602"/>
      <c r="IJ1433" s="602"/>
      <c r="IK1433" s="602"/>
      <c r="IL1433" s="602"/>
      <c r="IM1433" s="602"/>
      <c r="IN1433" s="602"/>
      <c r="IO1433" s="602"/>
      <c r="IP1433" s="602"/>
      <c r="IQ1433" s="602"/>
      <c r="IR1433" s="602"/>
      <c r="IS1433" s="602"/>
    </row>
    <row r="1434" spans="242:253" ht="12.75">
      <c r="IH1434" s="602"/>
      <c r="II1434" s="602"/>
      <c r="IJ1434" s="602"/>
      <c r="IK1434" s="602"/>
      <c r="IL1434" s="602"/>
      <c r="IM1434" s="602"/>
      <c r="IN1434" s="602"/>
      <c r="IO1434" s="602"/>
      <c r="IP1434" s="602"/>
      <c r="IQ1434" s="602"/>
      <c r="IR1434" s="602"/>
      <c r="IS1434" s="602"/>
    </row>
    <row r="1435" spans="242:253" ht="12.75">
      <c r="IH1435" s="602"/>
      <c r="II1435" s="602"/>
      <c r="IJ1435" s="602"/>
      <c r="IK1435" s="602"/>
      <c r="IL1435" s="602"/>
      <c r="IM1435" s="602"/>
      <c r="IN1435" s="602"/>
      <c r="IO1435" s="602"/>
      <c r="IP1435" s="602"/>
      <c r="IQ1435" s="602"/>
      <c r="IR1435" s="602"/>
      <c r="IS1435" s="602"/>
    </row>
    <row r="1436" spans="242:253" ht="12.75">
      <c r="IH1436" s="602"/>
      <c r="II1436" s="602"/>
      <c r="IJ1436" s="602"/>
      <c r="IK1436" s="602"/>
      <c r="IL1436" s="602"/>
      <c r="IM1436" s="602"/>
      <c r="IN1436" s="602"/>
      <c r="IO1436" s="602"/>
      <c r="IP1436" s="602"/>
      <c r="IQ1436" s="602"/>
      <c r="IR1436" s="602"/>
      <c r="IS1436" s="602"/>
    </row>
    <row r="1437" spans="242:253" ht="12.75">
      <c r="IH1437" s="602"/>
      <c r="II1437" s="602"/>
      <c r="IJ1437" s="602"/>
      <c r="IK1437" s="602"/>
      <c r="IL1437" s="602"/>
      <c r="IM1437" s="602"/>
      <c r="IN1437" s="602"/>
      <c r="IO1437" s="602"/>
      <c r="IP1437" s="602"/>
      <c r="IQ1437" s="602"/>
      <c r="IR1437" s="602"/>
      <c r="IS1437" s="602"/>
    </row>
    <row r="1438" spans="242:253" ht="12.75">
      <c r="IH1438" s="602"/>
      <c r="II1438" s="602"/>
      <c r="IJ1438" s="602"/>
      <c r="IK1438" s="602"/>
      <c r="IL1438" s="602"/>
      <c r="IM1438" s="602"/>
      <c r="IN1438" s="602"/>
      <c r="IO1438" s="602"/>
      <c r="IP1438" s="602"/>
      <c r="IQ1438" s="602"/>
      <c r="IR1438" s="602"/>
      <c r="IS1438" s="602"/>
    </row>
    <row r="1439" spans="242:253" ht="12.75">
      <c r="IH1439" s="602"/>
      <c r="II1439" s="602"/>
      <c r="IJ1439" s="602"/>
      <c r="IK1439" s="602"/>
      <c r="IL1439" s="602"/>
      <c r="IM1439" s="602"/>
      <c r="IN1439" s="602"/>
      <c r="IO1439" s="602"/>
      <c r="IP1439" s="602"/>
      <c r="IQ1439" s="602"/>
      <c r="IR1439" s="602"/>
      <c r="IS1439" s="602"/>
    </row>
    <row r="1440" spans="242:253" ht="12.75">
      <c r="IH1440" s="602"/>
      <c r="II1440" s="602"/>
      <c r="IJ1440" s="602"/>
      <c r="IK1440" s="602"/>
      <c r="IL1440" s="602"/>
      <c r="IM1440" s="602"/>
      <c r="IN1440" s="602"/>
      <c r="IO1440" s="602"/>
      <c r="IP1440" s="602"/>
      <c r="IQ1440" s="602"/>
      <c r="IR1440" s="602"/>
      <c r="IS1440" s="602"/>
    </row>
    <row r="1441" spans="242:253" ht="12.75">
      <c r="IH1441" s="602"/>
      <c r="II1441" s="602"/>
      <c r="IJ1441" s="602"/>
      <c r="IK1441" s="602"/>
      <c r="IL1441" s="602"/>
      <c r="IM1441" s="602"/>
      <c r="IN1441" s="602"/>
      <c r="IO1441" s="602"/>
      <c r="IP1441" s="602"/>
      <c r="IQ1441" s="602"/>
      <c r="IR1441" s="602"/>
      <c r="IS1441" s="602"/>
    </row>
    <row r="1442" spans="242:253" ht="12.75">
      <c r="IH1442" s="602"/>
      <c r="II1442" s="602"/>
      <c r="IJ1442" s="602"/>
      <c r="IK1442" s="602"/>
      <c r="IL1442" s="602"/>
      <c r="IM1442" s="602"/>
      <c r="IN1442" s="602"/>
      <c r="IO1442" s="602"/>
      <c r="IP1442" s="602"/>
      <c r="IQ1442" s="602"/>
      <c r="IR1442" s="602"/>
      <c r="IS1442" s="602"/>
    </row>
    <row r="1443" spans="242:253" ht="12.75">
      <c r="IH1443" s="602"/>
      <c r="II1443" s="602"/>
      <c r="IJ1443" s="602"/>
      <c r="IK1443" s="602"/>
      <c r="IL1443" s="602"/>
      <c r="IM1443" s="602"/>
      <c r="IN1443" s="602"/>
      <c r="IO1443" s="602"/>
      <c r="IP1443" s="602"/>
      <c r="IQ1443" s="602"/>
      <c r="IR1443" s="602"/>
      <c r="IS1443" s="602"/>
    </row>
    <row r="1444" spans="242:253" ht="12.75">
      <c r="IH1444" s="602"/>
      <c r="II1444" s="602"/>
      <c r="IJ1444" s="602"/>
      <c r="IK1444" s="602"/>
      <c r="IL1444" s="602"/>
      <c r="IM1444" s="602"/>
      <c r="IN1444" s="602"/>
      <c r="IO1444" s="602"/>
      <c r="IP1444" s="602"/>
      <c r="IQ1444" s="602"/>
      <c r="IR1444" s="602"/>
      <c r="IS1444" s="602"/>
    </row>
    <row r="1445" spans="242:253" ht="12.75">
      <c r="IH1445" s="602"/>
      <c r="II1445" s="602"/>
      <c r="IJ1445" s="602"/>
      <c r="IK1445" s="602"/>
      <c r="IL1445" s="602"/>
      <c r="IM1445" s="602"/>
      <c r="IN1445" s="602"/>
      <c r="IO1445" s="602"/>
      <c r="IP1445" s="602"/>
      <c r="IQ1445" s="602"/>
      <c r="IR1445" s="602"/>
      <c r="IS1445" s="602"/>
    </row>
    <row r="1446" spans="242:253" ht="12.75">
      <c r="IH1446" s="602"/>
      <c r="II1446" s="602"/>
      <c r="IJ1446" s="602"/>
      <c r="IK1446" s="602"/>
      <c r="IL1446" s="602"/>
      <c r="IM1446" s="602"/>
      <c r="IN1446" s="602"/>
      <c r="IO1446" s="602"/>
      <c r="IP1446" s="602"/>
      <c r="IQ1446" s="602"/>
      <c r="IR1446" s="602"/>
      <c r="IS1446" s="602"/>
    </row>
    <row r="1447" spans="242:253" ht="12.75">
      <c r="IH1447" s="602"/>
      <c r="II1447" s="602"/>
      <c r="IJ1447" s="602"/>
      <c r="IK1447" s="602"/>
      <c r="IL1447" s="602"/>
      <c r="IM1447" s="602"/>
      <c r="IN1447" s="602"/>
      <c r="IO1447" s="602"/>
      <c r="IP1447" s="602"/>
      <c r="IQ1447" s="602"/>
      <c r="IR1447" s="602"/>
      <c r="IS1447" s="602"/>
    </row>
    <row r="1448" spans="242:253" ht="12.75">
      <c r="IH1448" s="602"/>
      <c r="II1448" s="602"/>
      <c r="IJ1448" s="602"/>
      <c r="IK1448" s="602"/>
      <c r="IL1448" s="602"/>
      <c r="IM1448" s="602"/>
      <c r="IN1448" s="602"/>
      <c r="IO1448" s="602"/>
      <c r="IP1448" s="602"/>
      <c r="IQ1448" s="602"/>
      <c r="IR1448" s="602"/>
      <c r="IS1448" s="602"/>
    </row>
    <row r="1449" spans="242:253" ht="12.75">
      <c r="IH1449" s="602"/>
      <c r="II1449" s="602"/>
      <c r="IJ1449" s="602"/>
      <c r="IK1449" s="602"/>
      <c r="IL1449" s="602"/>
      <c r="IM1449" s="602"/>
      <c r="IN1449" s="602"/>
      <c r="IO1449" s="602"/>
      <c r="IP1449" s="602"/>
      <c r="IQ1449" s="602"/>
      <c r="IR1449" s="602"/>
      <c r="IS1449" s="602"/>
    </row>
    <row r="1450" spans="242:253" ht="12.75">
      <c r="IH1450" s="602"/>
      <c r="II1450" s="602"/>
      <c r="IJ1450" s="602"/>
      <c r="IK1450" s="602"/>
      <c r="IL1450" s="602"/>
      <c r="IM1450" s="602"/>
      <c r="IN1450" s="602"/>
      <c r="IO1450" s="602"/>
      <c r="IP1450" s="602"/>
      <c r="IQ1450" s="602"/>
      <c r="IR1450" s="602"/>
      <c r="IS1450" s="602"/>
    </row>
    <row r="1451" spans="242:253" ht="12.75">
      <c r="IH1451" s="602"/>
      <c r="II1451" s="602"/>
      <c r="IJ1451" s="602"/>
      <c r="IK1451" s="602"/>
      <c r="IL1451" s="602"/>
      <c r="IM1451" s="602"/>
      <c r="IN1451" s="602"/>
      <c r="IO1451" s="602"/>
      <c r="IP1451" s="602"/>
      <c r="IQ1451" s="602"/>
      <c r="IR1451" s="602"/>
      <c r="IS1451" s="602"/>
    </row>
    <row r="1452" spans="242:253" ht="12.75">
      <c r="IH1452" s="602"/>
      <c r="II1452" s="602"/>
      <c r="IJ1452" s="602"/>
      <c r="IK1452" s="602"/>
      <c r="IL1452" s="602"/>
      <c r="IM1452" s="602"/>
      <c r="IN1452" s="602"/>
      <c r="IO1452" s="602"/>
      <c r="IP1452" s="602"/>
      <c r="IQ1452" s="602"/>
      <c r="IR1452" s="602"/>
      <c r="IS1452" s="602"/>
    </row>
    <row r="1453" spans="242:253" ht="12.75">
      <c r="IH1453" s="602"/>
      <c r="II1453" s="602"/>
      <c r="IJ1453" s="602"/>
      <c r="IK1453" s="602"/>
      <c r="IL1453" s="602"/>
      <c r="IM1453" s="602"/>
      <c r="IN1453" s="602"/>
      <c r="IO1453" s="602"/>
      <c r="IP1453" s="602"/>
      <c r="IQ1453" s="602"/>
      <c r="IR1453" s="602"/>
      <c r="IS1453" s="602"/>
    </row>
    <row r="1454" spans="242:253" ht="12.75">
      <c r="IH1454" s="602"/>
      <c r="II1454" s="602"/>
      <c r="IJ1454" s="602"/>
      <c r="IK1454" s="602"/>
      <c r="IL1454" s="602"/>
      <c r="IM1454" s="602"/>
      <c r="IN1454" s="602"/>
      <c r="IO1454" s="602"/>
      <c r="IP1454" s="602"/>
      <c r="IQ1454" s="602"/>
      <c r="IR1454" s="602"/>
      <c r="IS1454" s="602"/>
    </row>
    <row r="1455" spans="242:253" ht="12.75">
      <c r="IH1455" s="602"/>
      <c r="II1455" s="602"/>
      <c r="IJ1455" s="602"/>
      <c r="IK1455" s="602"/>
      <c r="IL1455" s="602"/>
      <c r="IM1455" s="602"/>
      <c r="IN1455" s="602"/>
      <c r="IO1455" s="602"/>
      <c r="IP1455" s="602"/>
      <c r="IQ1455" s="602"/>
      <c r="IR1455" s="602"/>
      <c r="IS1455" s="602"/>
    </row>
    <row r="1456" spans="242:253" ht="12.75">
      <c r="IH1456" s="602"/>
      <c r="II1456" s="602"/>
      <c r="IJ1456" s="602"/>
      <c r="IK1456" s="602"/>
      <c r="IL1456" s="602"/>
      <c r="IM1456" s="602"/>
      <c r="IN1456" s="602"/>
      <c r="IO1456" s="602"/>
      <c r="IP1456" s="602"/>
      <c r="IQ1456" s="602"/>
      <c r="IR1456" s="602"/>
      <c r="IS1456" s="602"/>
    </row>
    <row r="1457" spans="242:253" ht="12.75">
      <c r="IH1457" s="602"/>
      <c r="II1457" s="602"/>
      <c r="IJ1457" s="602"/>
      <c r="IK1457" s="602"/>
      <c r="IL1457" s="602"/>
      <c r="IM1457" s="602"/>
      <c r="IN1457" s="602"/>
      <c r="IO1457" s="602"/>
      <c r="IP1457" s="602"/>
      <c r="IQ1457" s="602"/>
      <c r="IR1457" s="602"/>
      <c r="IS1457" s="602"/>
    </row>
    <row r="1458" spans="242:253" ht="12.75">
      <c r="IH1458" s="602"/>
      <c r="II1458" s="602"/>
      <c r="IJ1458" s="602"/>
      <c r="IK1458" s="602"/>
      <c r="IL1458" s="602"/>
      <c r="IM1458" s="602"/>
      <c r="IN1458" s="602"/>
      <c r="IO1458" s="602"/>
      <c r="IP1458" s="602"/>
      <c r="IQ1458" s="602"/>
      <c r="IR1458" s="602"/>
      <c r="IS1458" s="602"/>
    </row>
    <row r="1459" spans="242:253" ht="12.75">
      <c r="IH1459" s="602"/>
      <c r="II1459" s="602"/>
      <c r="IJ1459" s="602"/>
      <c r="IK1459" s="602"/>
      <c r="IL1459" s="602"/>
      <c r="IM1459" s="602"/>
      <c r="IN1459" s="602"/>
      <c r="IO1459" s="602"/>
      <c r="IP1459" s="602"/>
      <c r="IQ1459" s="602"/>
      <c r="IR1459" s="602"/>
      <c r="IS1459" s="602"/>
    </row>
    <row r="1460" spans="242:253" ht="12.75">
      <c r="IH1460" s="602"/>
      <c r="II1460" s="602"/>
      <c r="IJ1460" s="602"/>
      <c r="IK1460" s="602"/>
      <c r="IL1460" s="602"/>
      <c r="IM1460" s="602"/>
      <c r="IN1460" s="602"/>
      <c r="IO1460" s="602"/>
      <c r="IP1460" s="602"/>
      <c r="IQ1460" s="602"/>
      <c r="IR1460" s="602"/>
      <c r="IS1460" s="602"/>
    </row>
    <row r="1461" spans="242:253" ht="12.75">
      <c r="IH1461" s="602"/>
      <c r="II1461" s="602"/>
      <c r="IJ1461" s="602"/>
      <c r="IK1461" s="602"/>
      <c r="IL1461" s="602"/>
      <c r="IM1461" s="602"/>
      <c r="IN1461" s="602"/>
      <c r="IO1461" s="602"/>
      <c r="IP1461" s="602"/>
      <c r="IQ1461" s="602"/>
      <c r="IR1461" s="602"/>
      <c r="IS1461" s="602"/>
    </row>
    <row r="1462" spans="242:253" ht="12.75">
      <c r="IH1462" s="602"/>
      <c r="II1462" s="602"/>
      <c r="IJ1462" s="602"/>
      <c r="IK1462" s="602"/>
      <c r="IL1462" s="602"/>
      <c r="IM1462" s="602"/>
      <c r="IN1462" s="602"/>
      <c r="IO1462" s="602"/>
      <c r="IP1462" s="602"/>
      <c r="IQ1462" s="602"/>
      <c r="IR1462" s="602"/>
      <c r="IS1462" s="602"/>
    </row>
    <row r="1463" spans="242:253" ht="12.75">
      <c r="IH1463" s="602"/>
      <c r="II1463" s="602"/>
      <c r="IJ1463" s="602"/>
      <c r="IK1463" s="602"/>
      <c r="IL1463" s="602"/>
      <c r="IM1463" s="602"/>
      <c r="IN1463" s="602"/>
      <c r="IO1463" s="602"/>
      <c r="IP1463" s="602"/>
      <c r="IQ1463" s="602"/>
      <c r="IR1463" s="602"/>
      <c r="IS1463" s="602"/>
    </row>
    <row r="1464" spans="242:253" ht="12.75">
      <c r="IH1464" s="602"/>
      <c r="II1464" s="602"/>
      <c r="IJ1464" s="602"/>
      <c r="IK1464" s="602"/>
      <c r="IL1464" s="602"/>
      <c r="IM1464" s="602"/>
      <c r="IN1464" s="602"/>
      <c r="IO1464" s="602"/>
      <c r="IP1464" s="602"/>
      <c r="IQ1464" s="602"/>
      <c r="IR1464" s="602"/>
      <c r="IS1464" s="602"/>
    </row>
    <row r="1465" spans="242:253" ht="12.75">
      <c r="IH1465" s="602"/>
      <c r="II1465" s="602"/>
      <c r="IJ1465" s="602"/>
      <c r="IK1465" s="602"/>
      <c r="IL1465" s="602"/>
      <c r="IM1465" s="602"/>
      <c r="IN1465" s="602"/>
      <c r="IO1465" s="602"/>
      <c r="IP1465" s="602"/>
      <c r="IQ1465" s="602"/>
      <c r="IR1465" s="602"/>
      <c r="IS1465" s="602"/>
    </row>
    <row r="1466" spans="242:253" ht="12.75">
      <c r="IH1466" s="602"/>
      <c r="II1466" s="602"/>
      <c r="IJ1466" s="602"/>
      <c r="IK1466" s="602"/>
      <c r="IL1466" s="602"/>
      <c r="IM1466" s="602"/>
      <c r="IN1466" s="602"/>
      <c r="IO1466" s="602"/>
      <c r="IP1466" s="602"/>
      <c r="IQ1466" s="602"/>
      <c r="IR1466" s="602"/>
      <c r="IS1466" s="602"/>
    </row>
    <row r="1467" spans="242:253" ht="12.75">
      <c r="IH1467" s="602"/>
      <c r="II1467" s="602"/>
      <c r="IJ1467" s="602"/>
      <c r="IK1467" s="602"/>
      <c r="IL1467" s="602"/>
      <c r="IM1467" s="602"/>
      <c r="IN1467" s="602"/>
      <c r="IO1467" s="602"/>
      <c r="IP1467" s="602"/>
      <c r="IQ1467" s="602"/>
      <c r="IR1467" s="602"/>
      <c r="IS1467" s="602"/>
    </row>
    <row r="1468" spans="242:253" ht="12.75">
      <c r="IH1468" s="602"/>
      <c r="II1468" s="602"/>
      <c r="IJ1468" s="602"/>
      <c r="IK1468" s="602"/>
      <c r="IL1468" s="602"/>
      <c r="IM1468" s="602"/>
      <c r="IN1468" s="602"/>
      <c r="IO1468" s="602"/>
      <c r="IP1468" s="602"/>
      <c r="IQ1468" s="602"/>
      <c r="IR1468" s="602"/>
      <c r="IS1468" s="602"/>
    </row>
    <row r="1469" spans="242:253" ht="12.75">
      <c r="IH1469" s="602"/>
      <c r="II1469" s="602"/>
      <c r="IJ1469" s="602"/>
      <c r="IK1469" s="602"/>
      <c r="IL1469" s="602"/>
      <c r="IM1469" s="602"/>
      <c r="IN1469" s="602"/>
      <c r="IO1469" s="602"/>
      <c r="IP1469" s="602"/>
      <c r="IQ1469" s="602"/>
      <c r="IR1469" s="602"/>
      <c r="IS1469" s="602"/>
    </row>
    <row r="1470" spans="242:253" ht="12.75">
      <c r="IH1470" s="602"/>
      <c r="II1470" s="602"/>
      <c r="IJ1470" s="602"/>
      <c r="IK1470" s="602"/>
      <c r="IL1470" s="602"/>
      <c r="IM1470" s="602"/>
      <c r="IN1470" s="602"/>
      <c r="IO1470" s="602"/>
      <c r="IP1470" s="602"/>
      <c r="IQ1470" s="602"/>
      <c r="IR1470" s="602"/>
      <c r="IS1470" s="602"/>
    </row>
    <row r="1471" spans="242:253" ht="12.75">
      <c r="IH1471" s="602"/>
      <c r="II1471" s="602"/>
      <c r="IJ1471" s="602"/>
      <c r="IK1471" s="602"/>
      <c r="IL1471" s="602"/>
      <c r="IM1471" s="602"/>
      <c r="IN1471" s="602"/>
      <c r="IO1471" s="602"/>
      <c r="IP1471" s="602"/>
      <c r="IQ1471" s="602"/>
      <c r="IR1471" s="602"/>
      <c r="IS1471" s="602"/>
    </row>
    <row r="1472" spans="242:253" ht="12.75">
      <c r="IH1472" s="602"/>
      <c r="II1472" s="602"/>
      <c r="IJ1472" s="602"/>
      <c r="IK1472" s="602"/>
      <c r="IL1472" s="602"/>
      <c r="IM1472" s="602"/>
      <c r="IN1472" s="602"/>
      <c r="IO1472" s="602"/>
      <c r="IP1472" s="602"/>
      <c r="IQ1472" s="602"/>
      <c r="IR1472" s="602"/>
      <c r="IS1472" s="602"/>
    </row>
    <row r="1473" spans="242:253" ht="12.75">
      <c r="IH1473" s="602"/>
      <c r="II1473" s="602"/>
      <c r="IJ1473" s="602"/>
      <c r="IK1473" s="602"/>
      <c r="IL1473" s="602"/>
      <c r="IM1473" s="602"/>
      <c r="IN1473" s="602"/>
      <c r="IO1473" s="602"/>
      <c r="IP1473" s="602"/>
      <c r="IQ1473" s="602"/>
      <c r="IR1473" s="602"/>
      <c r="IS1473" s="602"/>
    </row>
    <row r="1474" spans="242:253" ht="12.75">
      <c r="IH1474" s="602"/>
      <c r="II1474" s="602"/>
      <c r="IJ1474" s="602"/>
      <c r="IK1474" s="602"/>
      <c r="IL1474" s="602"/>
      <c r="IM1474" s="602"/>
      <c r="IN1474" s="602"/>
      <c r="IO1474" s="602"/>
      <c r="IP1474" s="602"/>
      <c r="IQ1474" s="602"/>
      <c r="IR1474" s="602"/>
      <c r="IS1474" s="602"/>
    </row>
    <row r="1475" spans="242:253" ht="12.75">
      <c r="IH1475" s="602"/>
      <c r="II1475" s="602"/>
      <c r="IJ1475" s="602"/>
      <c r="IK1475" s="602"/>
      <c r="IL1475" s="602"/>
      <c r="IM1475" s="602"/>
      <c r="IN1475" s="602"/>
      <c r="IO1475" s="602"/>
      <c r="IP1475" s="602"/>
      <c r="IQ1475" s="602"/>
      <c r="IR1475" s="602"/>
      <c r="IS1475" s="602"/>
    </row>
    <row r="1476" spans="242:253" ht="12.75">
      <c r="IH1476" s="602"/>
      <c r="II1476" s="602"/>
      <c r="IJ1476" s="602"/>
      <c r="IK1476" s="602"/>
      <c r="IL1476" s="602"/>
      <c r="IM1476" s="602"/>
      <c r="IN1476" s="602"/>
      <c r="IO1476" s="602"/>
      <c r="IP1476" s="602"/>
      <c r="IQ1476" s="602"/>
      <c r="IR1476" s="602"/>
      <c r="IS1476" s="602"/>
    </row>
    <row r="1477" spans="242:253" ht="12.75">
      <c r="IH1477" s="602"/>
      <c r="II1477" s="602"/>
      <c r="IJ1477" s="602"/>
      <c r="IK1477" s="602"/>
      <c r="IL1477" s="602"/>
      <c r="IM1477" s="602"/>
      <c r="IN1477" s="602"/>
      <c r="IO1477" s="602"/>
      <c r="IP1477" s="602"/>
      <c r="IQ1477" s="602"/>
      <c r="IR1477" s="602"/>
      <c r="IS1477" s="602"/>
    </row>
    <row r="1478" spans="242:253" ht="12.75">
      <c r="IH1478" s="602"/>
      <c r="II1478" s="602"/>
      <c r="IJ1478" s="602"/>
      <c r="IK1478" s="602"/>
      <c r="IL1478" s="602"/>
      <c r="IM1478" s="602"/>
      <c r="IN1478" s="602"/>
      <c r="IO1478" s="602"/>
      <c r="IP1478" s="602"/>
      <c r="IQ1478" s="602"/>
      <c r="IR1478" s="602"/>
      <c r="IS1478" s="602"/>
    </row>
    <row r="1479" spans="242:253" ht="12.75">
      <c r="IH1479" s="602"/>
      <c r="II1479" s="602"/>
      <c r="IJ1479" s="602"/>
      <c r="IK1479" s="602"/>
      <c r="IL1479" s="602"/>
      <c r="IM1479" s="602"/>
      <c r="IN1479" s="602"/>
      <c r="IO1479" s="602"/>
      <c r="IP1479" s="602"/>
      <c r="IQ1479" s="602"/>
      <c r="IR1479" s="602"/>
      <c r="IS1479" s="602"/>
    </row>
    <row r="1480" spans="242:253" ht="12.75">
      <c r="IH1480" s="602"/>
      <c r="II1480" s="602"/>
      <c r="IJ1480" s="602"/>
      <c r="IK1480" s="602"/>
      <c r="IL1480" s="602"/>
      <c r="IM1480" s="602"/>
      <c r="IN1480" s="602"/>
      <c r="IO1480" s="602"/>
      <c r="IP1480" s="602"/>
      <c r="IQ1480" s="602"/>
      <c r="IR1480" s="602"/>
      <c r="IS1480" s="602"/>
    </row>
    <row r="1481" spans="242:253" ht="12.75">
      <c r="IH1481" s="602"/>
      <c r="II1481" s="602"/>
      <c r="IJ1481" s="602"/>
      <c r="IK1481" s="602"/>
      <c r="IL1481" s="602"/>
      <c r="IM1481" s="602"/>
      <c r="IN1481" s="602"/>
      <c r="IO1481" s="602"/>
      <c r="IP1481" s="602"/>
      <c r="IQ1481" s="602"/>
      <c r="IR1481" s="602"/>
      <c r="IS1481" s="602"/>
    </row>
    <row r="1482" spans="242:253" ht="12.75">
      <c r="IH1482" s="602"/>
      <c r="II1482" s="602"/>
      <c r="IJ1482" s="602"/>
      <c r="IK1482" s="602"/>
      <c r="IL1482" s="602"/>
      <c r="IM1482" s="602"/>
      <c r="IN1482" s="602"/>
      <c r="IO1482" s="602"/>
      <c r="IP1482" s="602"/>
      <c r="IQ1482" s="602"/>
      <c r="IR1482" s="602"/>
      <c r="IS1482" s="602"/>
    </row>
    <row r="1483" spans="242:253" ht="12.75">
      <c r="IH1483" s="602"/>
      <c r="II1483" s="602"/>
      <c r="IJ1483" s="602"/>
      <c r="IK1483" s="602"/>
      <c r="IL1483" s="602"/>
      <c r="IM1483" s="602"/>
      <c r="IN1483" s="602"/>
      <c r="IO1483" s="602"/>
      <c r="IP1483" s="602"/>
      <c r="IQ1483" s="602"/>
      <c r="IR1483" s="602"/>
      <c r="IS1483" s="602"/>
    </row>
    <row r="1484" spans="242:253" ht="12.75">
      <c r="IH1484" s="602"/>
      <c r="II1484" s="602"/>
      <c r="IJ1484" s="602"/>
      <c r="IK1484" s="602"/>
      <c r="IL1484" s="602"/>
      <c r="IM1484" s="602"/>
      <c r="IN1484" s="602"/>
      <c r="IO1484" s="602"/>
      <c r="IP1484" s="602"/>
      <c r="IQ1484" s="602"/>
      <c r="IR1484" s="602"/>
      <c r="IS1484" s="602"/>
    </row>
    <row r="1485" spans="242:253" ht="12.75">
      <c r="IH1485" s="602"/>
      <c r="II1485" s="602"/>
      <c r="IJ1485" s="602"/>
      <c r="IK1485" s="602"/>
      <c r="IL1485" s="602"/>
      <c r="IM1485" s="602"/>
      <c r="IN1485" s="602"/>
      <c r="IO1485" s="602"/>
      <c r="IP1485" s="602"/>
      <c r="IQ1485" s="602"/>
      <c r="IR1485" s="602"/>
      <c r="IS1485" s="602"/>
    </row>
    <row r="1486" spans="242:253" ht="12.75">
      <c r="IH1486" s="602"/>
      <c r="II1486" s="602"/>
      <c r="IJ1486" s="602"/>
      <c r="IK1486" s="602"/>
      <c r="IL1486" s="602"/>
      <c r="IM1486" s="602"/>
      <c r="IN1486" s="602"/>
      <c r="IO1486" s="602"/>
      <c r="IP1486" s="602"/>
      <c r="IQ1486" s="602"/>
      <c r="IR1486" s="602"/>
      <c r="IS1486" s="602"/>
    </row>
    <row r="1487" spans="242:253" ht="12.75">
      <c r="IH1487" s="602"/>
      <c r="II1487" s="602"/>
      <c r="IJ1487" s="602"/>
      <c r="IK1487" s="602"/>
      <c r="IL1487" s="602"/>
      <c r="IM1487" s="602"/>
      <c r="IN1487" s="602"/>
      <c r="IO1487" s="602"/>
      <c r="IP1487" s="602"/>
      <c r="IQ1487" s="602"/>
      <c r="IR1487" s="602"/>
      <c r="IS1487" s="602"/>
    </row>
    <row r="1488" spans="242:253" ht="12.75">
      <c r="IH1488" s="602"/>
      <c r="II1488" s="602"/>
      <c r="IJ1488" s="602"/>
      <c r="IK1488" s="602"/>
      <c r="IL1488" s="602"/>
      <c r="IM1488" s="602"/>
      <c r="IN1488" s="602"/>
      <c r="IO1488" s="602"/>
      <c r="IP1488" s="602"/>
      <c r="IQ1488" s="602"/>
      <c r="IR1488" s="602"/>
      <c r="IS1488" s="602"/>
    </row>
    <row r="1489" spans="242:253" ht="12.75">
      <c r="IH1489" s="602"/>
      <c r="II1489" s="602"/>
      <c r="IJ1489" s="602"/>
      <c r="IK1489" s="602"/>
      <c r="IL1489" s="602"/>
      <c r="IM1489" s="602"/>
      <c r="IN1489" s="602"/>
      <c r="IO1489" s="602"/>
      <c r="IP1489" s="602"/>
      <c r="IQ1489" s="602"/>
      <c r="IR1489" s="602"/>
      <c r="IS1489" s="602"/>
    </row>
    <row r="1490" spans="242:253" ht="12.75">
      <c r="IH1490" s="602"/>
      <c r="II1490" s="602"/>
      <c r="IJ1490" s="602"/>
      <c r="IK1490" s="602"/>
      <c r="IL1490" s="602"/>
      <c r="IM1490" s="602"/>
      <c r="IN1490" s="602"/>
      <c r="IO1490" s="602"/>
      <c r="IP1490" s="602"/>
      <c r="IQ1490" s="602"/>
      <c r="IR1490" s="602"/>
      <c r="IS1490" s="602"/>
    </row>
    <row r="1491" spans="242:253" ht="12.75">
      <c r="IH1491" s="602"/>
      <c r="II1491" s="602"/>
      <c r="IJ1491" s="602"/>
      <c r="IK1491" s="602"/>
      <c r="IL1491" s="602"/>
      <c r="IM1491" s="602"/>
      <c r="IN1491" s="602"/>
      <c r="IO1491" s="602"/>
      <c r="IP1491" s="602"/>
      <c r="IQ1491" s="602"/>
      <c r="IR1491" s="602"/>
      <c r="IS1491" s="602"/>
    </row>
    <row r="1492" spans="242:253" ht="12.75">
      <c r="IH1492" s="602"/>
      <c r="II1492" s="602"/>
      <c r="IJ1492" s="602"/>
      <c r="IK1492" s="602"/>
      <c r="IL1492" s="602"/>
      <c r="IM1492" s="602"/>
      <c r="IN1492" s="602"/>
      <c r="IO1492" s="602"/>
      <c r="IP1492" s="602"/>
      <c r="IQ1492" s="602"/>
      <c r="IR1492" s="602"/>
      <c r="IS1492" s="602"/>
    </row>
    <row r="1493" spans="242:253" ht="12.75">
      <c r="IH1493" s="602"/>
      <c r="II1493" s="602"/>
      <c r="IJ1493" s="602"/>
      <c r="IK1493" s="602"/>
      <c r="IL1493" s="602"/>
      <c r="IM1493" s="602"/>
      <c r="IN1493" s="602"/>
      <c r="IO1493" s="602"/>
      <c r="IP1493" s="602"/>
      <c r="IQ1493" s="602"/>
      <c r="IR1493" s="602"/>
      <c r="IS1493" s="602"/>
    </row>
    <row r="1494" spans="242:253" ht="12.75">
      <c r="IH1494" s="602"/>
      <c r="II1494" s="602"/>
      <c r="IJ1494" s="602"/>
      <c r="IK1494" s="602"/>
      <c r="IL1494" s="602"/>
      <c r="IM1494" s="602"/>
      <c r="IN1494" s="602"/>
      <c r="IO1494" s="602"/>
      <c r="IP1494" s="602"/>
      <c r="IQ1494" s="602"/>
      <c r="IR1494" s="602"/>
      <c r="IS1494" s="602"/>
    </row>
    <row r="1495" spans="242:253" ht="12.75">
      <c r="IH1495" s="602"/>
      <c r="II1495" s="602"/>
      <c r="IJ1495" s="602"/>
      <c r="IK1495" s="602"/>
      <c r="IL1495" s="602"/>
      <c r="IM1495" s="602"/>
      <c r="IN1495" s="602"/>
      <c r="IO1495" s="602"/>
      <c r="IP1495" s="602"/>
      <c r="IQ1495" s="602"/>
      <c r="IR1495" s="602"/>
      <c r="IS1495" s="602"/>
    </row>
    <row r="1496" spans="242:253" ht="12.75">
      <c r="IH1496" s="602"/>
      <c r="II1496" s="602"/>
      <c r="IJ1496" s="602"/>
      <c r="IK1496" s="602"/>
      <c r="IL1496" s="602"/>
      <c r="IM1496" s="602"/>
      <c r="IN1496" s="602"/>
      <c r="IO1496" s="602"/>
      <c r="IP1496" s="602"/>
      <c r="IQ1496" s="602"/>
      <c r="IR1496" s="602"/>
      <c r="IS1496" s="602"/>
    </row>
    <row r="1497" spans="242:253" ht="12.75">
      <c r="IH1497" s="602"/>
      <c r="II1497" s="602"/>
      <c r="IJ1497" s="602"/>
      <c r="IK1497" s="602"/>
      <c r="IL1497" s="602"/>
      <c r="IM1497" s="602"/>
      <c r="IN1497" s="602"/>
      <c r="IO1497" s="602"/>
      <c r="IP1497" s="602"/>
      <c r="IQ1497" s="602"/>
      <c r="IR1497" s="602"/>
      <c r="IS1497" s="602"/>
    </row>
    <row r="1498" spans="242:253" ht="12.75">
      <c r="IH1498" s="602"/>
      <c r="II1498" s="602"/>
      <c r="IJ1498" s="602"/>
      <c r="IK1498" s="602"/>
      <c r="IL1498" s="602"/>
      <c r="IM1498" s="602"/>
      <c r="IN1498" s="602"/>
      <c r="IO1498" s="602"/>
      <c r="IP1498" s="602"/>
      <c r="IQ1498" s="602"/>
      <c r="IR1498" s="602"/>
      <c r="IS1498" s="602"/>
    </row>
    <row r="1499" spans="242:253" ht="12.75">
      <c r="IH1499" s="602"/>
      <c r="II1499" s="602"/>
      <c r="IJ1499" s="602"/>
      <c r="IK1499" s="602"/>
      <c r="IL1499" s="602"/>
      <c r="IM1499" s="602"/>
      <c r="IN1499" s="602"/>
      <c r="IO1499" s="602"/>
      <c r="IP1499" s="602"/>
      <c r="IQ1499" s="602"/>
      <c r="IR1499" s="602"/>
      <c r="IS1499" s="602"/>
    </row>
    <row r="1500" spans="242:253" ht="12.75">
      <c r="IH1500" s="602"/>
      <c r="II1500" s="602"/>
      <c r="IJ1500" s="602"/>
      <c r="IK1500" s="602"/>
      <c r="IL1500" s="602"/>
      <c r="IM1500" s="602"/>
      <c r="IN1500" s="602"/>
      <c r="IO1500" s="602"/>
      <c r="IP1500" s="602"/>
      <c r="IQ1500" s="602"/>
      <c r="IR1500" s="602"/>
      <c r="IS1500" s="602"/>
    </row>
    <row r="1501" spans="242:253" ht="12.75">
      <c r="IH1501" s="602"/>
      <c r="II1501" s="602"/>
      <c r="IJ1501" s="602"/>
      <c r="IK1501" s="602"/>
      <c r="IL1501" s="602"/>
      <c r="IM1501" s="602"/>
      <c r="IN1501" s="602"/>
      <c r="IO1501" s="602"/>
      <c r="IP1501" s="602"/>
      <c r="IQ1501" s="602"/>
      <c r="IR1501" s="602"/>
      <c r="IS1501" s="602"/>
    </row>
    <row r="1502" spans="242:253" ht="12.75">
      <c r="IH1502" s="602"/>
      <c r="II1502" s="602"/>
      <c r="IJ1502" s="602"/>
      <c r="IK1502" s="602"/>
      <c r="IL1502" s="602"/>
      <c r="IM1502" s="602"/>
      <c r="IN1502" s="602"/>
      <c r="IO1502" s="602"/>
      <c r="IP1502" s="602"/>
      <c r="IQ1502" s="602"/>
      <c r="IR1502" s="602"/>
      <c r="IS1502" s="602"/>
    </row>
    <row r="1503" spans="242:253" ht="12.75">
      <c r="IH1503" s="602"/>
      <c r="II1503" s="602"/>
      <c r="IJ1503" s="602"/>
      <c r="IK1503" s="602"/>
      <c r="IL1503" s="602"/>
      <c r="IM1503" s="602"/>
      <c r="IN1503" s="602"/>
      <c r="IO1503" s="602"/>
      <c r="IP1503" s="602"/>
      <c r="IQ1503" s="602"/>
      <c r="IR1503" s="602"/>
      <c r="IS1503" s="602"/>
    </row>
    <row r="1504" spans="242:253" ht="12.75">
      <c r="IH1504" s="602"/>
      <c r="II1504" s="602"/>
      <c r="IJ1504" s="602"/>
      <c r="IK1504" s="602"/>
      <c r="IL1504" s="602"/>
      <c r="IM1504" s="602"/>
      <c r="IN1504" s="602"/>
      <c r="IO1504" s="602"/>
      <c r="IP1504" s="602"/>
      <c r="IQ1504" s="602"/>
      <c r="IR1504" s="602"/>
      <c r="IS1504" s="602"/>
    </row>
    <row r="1505" spans="242:253" ht="12.75">
      <c r="IH1505" s="602"/>
      <c r="II1505" s="602"/>
      <c r="IJ1505" s="602"/>
      <c r="IK1505" s="602"/>
      <c r="IL1505" s="602"/>
      <c r="IM1505" s="602"/>
      <c r="IN1505" s="602"/>
      <c r="IO1505" s="602"/>
      <c r="IP1505" s="602"/>
      <c r="IQ1505" s="602"/>
      <c r="IR1505" s="602"/>
      <c r="IS1505" s="602"/>
    </row>
    <row r="1506" spans="242:253" ht="12.75">
      <c r="IH1506" s="602"/>
      <c r="II1506" s="602"/>
      <c r="IJ1506" s="602"/>
      <c r="IK1506" s="602"/>
      <c r="IL1506" s="602"/>
      <c r="IM1506" s="602"/>
      <c r="IN1506" s="602"/>
      <c r="IO1506" s="602"/>
      <c r="IP1506" s="602"/>
      <c r="IQ1506" s="602"/>
      <c r="IR1506" s="602"/>
      <c r="IS1506" s="602"/>
    </row>
    <row r="1507" spans="242:253" ht="12.75">
      <c r="IH1507" s="602"/>
      <c r="II1507" s="602"/>
      <c r="IJ1507" s="602"/>
      <c r="IK1507" s="602"/>
      <c r="IL1507" s="602"/>
      <c r="IM1507" s="602"/>
      <c r="IN1507" s="602"/>
      <c r="IO1507" s="602"/>
      <c r="IP1507" s="602"/>
      <c r="IQ1507" s="602"/>
      <c r="IR1507" s="602"/>
      <c r="IS1507" s="602"/>
    </row>
    <row r="1508" spans="242:253" ht="12.75">
      <c r="IH1508" s="602"/>
      <c r="II1508" s="602"/>
      <c r="IJ1508" s="602"/>
      <c r="IK1508" s="602"/>
      <c r="IL1508" s="602"/>
      <c r="IM1508" s="602"/>
      <c r="IN1508" s="602"/>
      <c r="IO1508" s="602"/>
      <c r="IP1508" s="602"/>
      <c r="IQ1508" s="602"/>
      <c r="IR1508" s="602"/>
      <c r="IS1508" s="602"/>
    </row>
    <row r="1509" spans="242:253" ht="12.75">
      <c r="IH1509" s="602"/>
      <c r="II1509" s="602"/>
      <c r="IJ1509" s="602"/>
      <c r="IK1509" s="602"/>
      <c r="IL1509" s="602"/>
      <c r="IM1509" s="602"/>
      <c r="IN1509" s="602"/>
      <c r="IO1509" s="602"/>
      <c r="IP1509" s="602"/>
      <c r="IQ1509" s="602"/>
      <c r="IR1509" s="602"/>
      <c r="IS1509" s="602"/>
    </row>
    <row r="1510" spans="242:253" ht="12.75">
      <c r="IH1510" s="602"/>
      <c r="II1510" s="602"/>
      <c r="IJ1510" s="602"/>
      <c r="IK1510" s="602"/>
      <c r="IL1510" s="602"/>
      <c r="IM1510" s="602"/>
      <c r="IN1510" s="602"/>
      <c r="IO1510" s="602"/>
      <c r="IP1510" s="602"/>
      <c r="IQ1510" s="602"/>
      <c r="IR1510" s="602"/>
      <c r="IS1510" s="602"/>
    </row>
    <row r="1511" spans="242:253" ht="12.75">
      <c r="IH1511" s="602"/>
      <c r="II1511" s="602"/>
      <c r="IJ1511" s="602"/>
      <c r="IK1511" s="602"/>
      <c r="IL1511" s="602"/>
      <c r="IM1511" s="602"/>
      <c r="IN1511" s="602"/>
      <c r="IO1511" s="602"/>
      <c r="IP1511" s="602"/>
      <c r="IQ1511" s="602"/>
      <c r="IR1511" s="602"/>
      <c r="IS1511" s="602"/>
    </row>
    <row r="1512" spans="242:253" ht="12.75">
      <c r="IH1512" s="602"/>
      <c r="II1512" s="602"/>
      <c r="IJ1512" s="602"/>
      <c r="IK1512" s="602"/>
      <c r="IL1512" s="602"/>
      <c r="IM1512" s="602"/>
      <c r="IN1512" s="602"/>
      <c r="IO1512" s="602"/>
      <c r="IP1512" s="602"/>
      <c r="IQ1512" s="602"/>
      <c r="IR1512" s="602"/>
      <c r="IS1512" s="602"/>
    </row>
    <row r="1513" spans="242:253" ht="12.75">
      <c r="IH1513" s="602"/>
      <c r="II1513" s="602"/>
      <c r="IJ1513" s="602"/>
      <c r="IK1513" s="602"/>
      <c r="IL1513" s="602"/>
      <c r="IM1513" s="602"/>
      <c r="IN1513" s="602"/>
      <c r="IO1513" s="602"/>
      <c r="IP1513" s="602"/>
      <c r="IQ1513" s="602"/>
      <c r="IR1513" s="602"/>
      <c r="IS1513" s="602"/>
    </row>
    <row r="1514" spans="242:253" ht="12.75">
      <c r="IH1514" s="602"/>
      <c r="II1514" s="602"/>
      <c r="IJ1514" s="602"/>
      <c r="IK1514" s="602"/>
      <c r="IL1514" s="602"/>
      <c r="IM1514" s="602"/>
      <c r="IN1514" s="602"/>
      <c r="IO1514" s="602"/>
      <c r="IP1514" s="602"/>
      <c r="IQ1514" s="602"/>
      <c r="IR1514" s="602"/>
      <c r="IS1514" s="602"/>
    </row>
    <row r="1515" spans="242:253" ht="12.75">
      <c r="IH1515" s="602"/>
      <c r="II1515" s="602"/>
      <c r="IJ1515" s="602"/>
      <c r="IK1515" s="602"/>
      <c r="IL1515" s="602"/>
      <c r="IM1515" s="602"/>
      <c r="IN1515" s="602"/>
      <c r="IO1515" s="602"/>
      <c r="IP1515" s="602"/>
      <c r="IQ1515" s="602"/>
      <c r="IR1515" s="602"/>
      <c r="IS1515" s="602"/>
    </row>
    <row r="1516" spans="242:253" ht="12.75">
      <c r="IH1516" s="602"/>
      <c r="II1516" s="602"/>
      <c r="IJ1516" s="602"/>
      <c r="IK1516" s="602"/>
      <c r="IL1516" s="602"/>
      <c r="IM1516" s="602"/>
      <c r="IN1516" s="602"/>
      <c r="IO1516" s="602"/>
      <c r="IP1516" s="602"/>
      <c r="IQ1516" s="602"/>
      <c r="IR1516" s="602"/>
      <c r="IS1516" s="602"/>
    </row>
    <row r="1517" spans="242:253" ht="12.75">
      <c r="IH1517" s="602"/>
      <c r="II1517" s="602"/>
      <c r="IJ1517" s="602"/>
      <c r="IK1517" s="602"/>
      <c r="IL1517" s="602"/>
      <c r="IM1517" s="602"/>
      <c r="IN1517" s="602"/>
      <c r="IO1517" s="602"/>
      <c r="IP1517" s="602"/>
      <c r="IQ1517" s="602"/>
      <c r="IR1517" s="602"/>
      <c r="IS1517" s="602"/>
    </row>
    <row r="1518" spans="242:253" ht="12.75">
      <c r="IH1518" s="602"/>
      <c r="II1518" s="602"/>
      <c r="IJ1518" s="602"/>
      <c r="IK1518" s="602"/>
      <c r="IL1518" s="602"/>
      <c r="IM1518" s="602"/>
      <c r="IN1518" s="602"/>
      <c r="IO1518" s="602"/>
      <c r="IP1518" s="602"/>
      <c r="IQ1518" s="602"/>
      <c r="IR1518" s="602"/>
      <c r="IS1518" s="602"/>
    </row>
    <row r="1519" spans="242:253" ht="12.75">
      <c r="IH1519" s="602"/>
      <c r="II1519" s="602"/>
      <c r="IJ1519" s="602"/>
      <c r="IK1519" s="602"/>
      <c r="IL1519" s="602"/>
      <c r="IM1519" s="602"/>
      <c r="IN1519" s="602"/>
      <c r="IO1519" s="602"/>
      <c r="IP1519" s="602"/>
      <c r="IQ1519" s="602"/>
      <c r="IR1519" s="602"/>
      <c r="IS1519" s="602"/>
    </row>
    <row r="1520" spans="242:253" ht="12.75">
      <c r="IH1520" s="602"/>
      <c r="II1520" s="602"/>
      <c r="IJ1520" s="602"/>
      <c r="IK1520" s="602"/>
      <c r="IL1520" s="602"/>
      <c r="IM1520" s="602"/>
      <c r="IN1520" s="602"/>
      <c r="IO1520" s="602"/>
      <c r="IP1520" s="602"/>
      <c r="IQ1520" s="602"/>
      <c r="IR1520" s="602"/>
      <c r="IS1520" s="602"/>
    </row>
    <row r="1521" spans="242:253" ht="12.75">
      <c r="IH1521" s="602"/>
      <c r="II1521" s="602"/>
      <c r="IJ1521" s="602"/>
      <c r="IK1521" s="602"/>
      <c r="IL1521" s="602"/>
      <c r="IM1521" s="602"/>
      <c r="IN1521" s="602"/>
      <c r="IO1521" s="602"/>
      <c r="IP1521" s="602"/>
      <c r="IQ1521" s="602"/>
      <c r="IR1521" s="602"/>
      <c r="IS1521" s="602"/>
    </row>
    <row r="1522" spans="242:253" ht="12.75">
      <c r="IH1522" s="602"/>
      <c r="II1522" s="602"/>
      <c r="IJ1522" s="602"/>
      <c r="IK1522" s="602"/>
      <c r="IL1522" s="602"/>
      <c r="IM1522" s="602"/>
      <c r="IN1522" s="602"/>
      <c r="IO1522" s="602"/>
      <c r="IP1522" s="602"/>
      <c r="IQ1522" s="602"/>
      <c r="IR1522" s="602"/>
      <c r="IS1522" s="602"/>
    </row>
    <row r="1523" spans="242:253" ht="12.75">
      <c r="IH1523" s="602"/>
      <c r="II1523" s="602"/>
      <c r="IJ1523" s="602"/>
      <c r="IK1523" s="602"/>
      <c r="IL1523" s="602"/>
      <c r="IM1523" s="602"/>
      <c r="IN1523" s="602"/>
      <c r="IO1523" s="602"/>
      <c r="IP1523" s="602"/>
      <c r="IQ1523" s="602"/>
      <c r="IR1523" s="602"/>
      <c r="IS1523" s="602"/>
    </row>
    <row r="1524" spans="242:253" ht="12.75">
      <c r="IH1524" s="602"/>
      <c r="II1524" s="602"/>
      <c r="IJ1524" s="602"/>
      <c r="IK1524" s="602"/>
      <c r="IL1524" s="602"/>
      <c r="IM1524" s="602"/>
      <c r="IN1524" s="602"/>
      <c r="IO1524" s="602"/>
      <c r="IP1524" s="602"/>
      <c r="IQ1524" s="602"/>
      <c r="IR1524" s="602"/>
      <c r="IS1524" s="602"/>
    </row>
    <row r="1525" spans="242:253" ht="12.75">
      <c r="IH1525" s="602"/>
      <c r="II1525" s="602"/>
      <c r="IJ1525" s="602"/>
      <c r="IK1525" s="602"/>
      <c r="IL1525" s="602"/>
      <c r="IM1525" s="602"/>
      <c r="IN1525" s="602"/>
      <c r="IO1525" s="602"/>
      <c r="IP1525" s="602"/>
      <c r="IQ1525" s="602"/>
      <c r="IR1525" s="602"/>
      <c r="IS1525" s="602"/>
    </row>
    <row r="1526" spans="242:253" ht="12.75">
      <c r="IH1526" s="602"/>
      <c r="II1526" s="602"/>
      <c r="IJ1526" s="602"/>
      <c r="IK1526" s="602"/>
      <c r="IL1526" s="602"/>
      <c r="IM1526" s="602"/>
      <c r="IN1526" s="602"/>
      <c r="IO1526" s="602"/>
      <c r="IP1526" s="602"/>
      <c r="IQ1526" s="602"/>
      <c r="IR1526" s="602"/>
      <c r="IS1526" s="602"/>
    </row>
    <row r="1527" spans="242:253" ht="12.75">
      <c r="IH1527" s="602"/>
      <c r="II1527" s="602"/>
      <c r="IJ1527" s="602"/>
      <c r="IK1527" s="602"/>
      <c r="IL1527" s="602"/>
      <c r="IM1527" s="602"/>
      <c r="IN1527" s="602"/>
      <c r="IO1527" s="602"/>
      <c r="IP1527" s="602"/>
      <c r="IQ1527" s="602"/>
      <c r="IR1527" s="602"/>
      <c r="IS1527" s="602"/>
    </row>
    <row r="1528" spans="242:253" ht="12.75">
      <c r="IH1528" s="602"/>
      <c r="II1528" s="602"/>
      <c r="IJ1528" s="602"/>
      <c r="IK1528" s="602"/>
      <c r="IL1528" s="602"/>
      <c r="IM1528" s="602"/>
      <c r="IN1528" s="602"/>
      <c r="IO1528" s="602"/>
      <c r="IP1528" s="602"/>
      <c r="IQ1528" s="602"/>
      <c r="IR1528" s="602"/>
      <c r="IS1528" s="602"/>
    </row>
    <row r="1529" spans="242:253" ht="12.75">
      <c r="IH1529" s="602"/>
      <c r="II1529" s="602"/>
      <c r="IJ1529" s="602"/>
      <c r="IK1529" s="602"/>
      <c r="IL1529" s="602"/>
      <c r="IM1529" s="602"/>
      <c r="IN1529" s="602"/>
      <c r="IO1529" s="602"/>
      <c r="IP1529" s="602"/>
      <c r="IQ1529" s="602"/>
      <c r="IR1529" s="602"/>
      <c r="IS1529" s="602"/>
    </row>
    <row r="1530" spans="242:253" ht="12.75">
      <c r="IH1530" s="602"/>
      <c r="II1530" s="602"/>
      <c r="IJ1530" s="602"/>
      <c r="IK1530" s="602"/>
      <c r="IL1530" s="602"/>
      <c r="IM1530" s="602"/>
      <c r="IN1530" s="602"/>
      <c r="IO1530" s="602"/>
      <c r="IP1530" s="602"/>
      <c r="IQ1530" s="602"/>
      <c r="IR1530" s="602"/>
      <c r="IS1530" s="602"/>
    </row>
    <row r="1531" spans="242:253" ht="12.75">
      <c r="IH1531" s="602"/>
      <c r="II1531" s="602"/>
      <c r="IJ1531" s="602"/>
      <c r="IK1531" s="602"/>
      <c r="IL1531" s="602"/>
      <c r="IM1531" s="602"/>
      <c r="IN1531" s="602"/>
      <c r="IO1531" s="602"/>
      <c r="IP1531" s="602"/>
      <c r="IQ1531" s="602"/>
      <c r="IR1531" s="602"/>
      <c r="IS1531" s="602"/>
    </row>
    <row r="1532" spans="242:253" ht="12.75">
      <c r="IH1532" s="602"/>
      <c r="II1532" s="602"/>
      <c r="IJ1532" s="602"/>
      <c r="IK1532" s="602"/>
      <c r="IL1532" s="602"/>
      <c r="IM1532" s="602"/>
      <c r="IN1532" s="602"/>
      <c r="IO1532" s="602"/>
      <c r="IP1532" s="602"/>
      <c r="IQ1532" s="602"/>
      <c r="IR1532" s="602"/>
      <c r="IS1532" s="602"/>
    </row>
    <row r="1533" spans="242:253" ht="12.75">
      <c r="IH1533" s="602"/>
      <c r="II1533" s="602"/>
      <c r="IJ1533" s="602"/>
      <c r="IK1533" s="602"/>
      <c r="IL1533" s="602"/>
      <c r="IM1533" s="602"/>
      <c r="IN1533" s="602"/>
      <c r="IO1533" s="602"/>
      <c r="IP1533" s="602"/>
      <c r="IQ1533" s="602"/>
      <c r="IR1533" s="602"/>
      <c r="IS1533" s="602"/>
    </row>
    <row r="1534" spans="242:253" ht="12.75">
      <c r="IH1534" s="602"/>
      <c r="II1534" s="602"/>
      <c r="IJ1534" s="602"/>
      <c r="IK1534" s="602"/>
      <c r="IL1534" s="602"/>
      <c r="IM1534" s="602"/>
      <c r="IN1534" s="602"/>
      <c r="IO1534" s="602"/>
      <c r="IP1534" s="602"/>
      <c r="IQ1534" s="602"/>
      <c r="IR1534" s="602"/>
      <c r="IS1534" s="602"/>
    </row>
    <row r="1535" spans="242:253" ht="12.75">
      <c r="IH1535" s="602"/>
      <c r="II1535" s="602"/>
      <c r="IJ1535" s="602"/>
      <c r="IK1535" s="602"/>
      <c r="IL1535" s="602"/>
      <c r="IM1535" s="602"/>
      <c r="IN1535" s="602"/>
      <c r="IO1535" s="602"/>
      <c r="IP1535" s="602"/>
      <c r="IQ1535" s="602"/>
      <c r="IR1535" s="602"/>
      <c r="IS1535" s="602"/>
    </row>
    <row r="1536" spans="242:253" ht="12.75">
      <c r="IH1536" s="602"/>
      <c r="II1536" s="602"/>
      <c r="IJ1536" s="602"/>
      <c r="IK1536" s="602"/>
      <c r="IL1536" s="602"/>
      <c r="IM1536" s="602"/>
      <c r="IN1536" s="602"/>
      <c r="IO1536" s="602"/>
      <c r="IP1536" s="602"/>
      <c r="IQ1536" s="602"/>
      <c r="IR1536" s="602"/>
      <c r="IS1536" s="602"/>
    </row>
    <row r="1537" spans="242:253" ht="12.75">
      <c r="IH1537" s="602"/>
      <c r="II1537" s="602"/>
      <c r="IJ1537" s="602"/>
      <c r="IK1537" s="602"/>
      <c r="IL1537" s="602"/>
      <c r="IM1537" s="602"/>
      <c r="IN1537" s="602"/>
      <c r="IO1537" s="602"/>
      <c r="IP1537" s="602"/>
      <c r="IQ1537" s="602"/>
      <c r="IR1537" s="602"/>
      <c r="IS1537" s="602"/>
    </row>
    <row r="1538" spans="242:253" ht="12.75">
      <c r="IH1538" s="602"/>
      <c r="II1538" s="602"/>
      <c r="IJ1538" s="602"/>
      <c r="IK1538" s="602"/>
      <c r="IL1538" s="602"/>
      <c r="IM1538" s="602"/>
      <c r="IN1538" s="602"/>
      <c r="IO1538" s="602"/>
      <c r="IP1538" s="602"/>
      <c r="IQ1538" s="602"/>
      <c r="IR1538" s="602"/>
      <c r="IS1538" s="602"/>
    </row>
    <row r="1539" spans="242:253" ht="12.75">
      <c r="IH1539" s="602"/>
      <c r="II1539" s="602"/>
      <c r="IJ1539" s="602"/>
      <c r="IK1539" s="602"/>
      <c r="IL1539" s="602"/>
      <c r="IM1539" s="602"/>
      <c r="IN1539" s="602"/>
      <c r="IO1539" s="602"/>
      <c r="IP1539" s="602"/>
      <c r="IQ1539" s="602"/>
      <c r="IR1539" s="602"/>
      <c r="IS1539" s="602"/>
    </row>
    <row r="1540" spans="242:253" ht="12.75">
      <c r="IH1540" s="602"/>
      <c r="II1540" s="602"/>
      <c r="IJ1540" s="602"/>
      <c r="IK1540" s="602"/>
      <c r="IL1540" s="602"/>
      <c r="IM1540" s="602"/>
      <c r="IN1540" s="602"/>
      <c r="IO1540" s="602"/>
      <c r="IP1540" s="602"/>
      <c r="IQ1540" s="602"/>
      <c r="IR1540" s="602"/>
      <c r="IS1540" s="602"/>
    </row>
    <row r="1541" spans="242:253" ht="12.75">
      <c r="IH1541" s="602"/>
      <c r="II1541" s="602"/>
      <c r="IJ1541" s="602"/>
      <c r="IK1541" s="602"/>
      <c r="IL1541" s="602"/>
      <c r="IM1541" s="602"/>
      <c r="IN1541" s="602"/>
      <c r="IO1541" s="602"/>
      <c r="IP1541" s="602"/>
      <c r="IQ1541" s="602"/>
      <c r="IR1541" s="602"/>
      <c r="IS1541" s="602"/>
    </row>
    <row r="1542" spans="242:253" ht="12.75">
      <c r="IH1542" s="602"/>
      <c r="II1542" s="602"/>
      <c r="IJ1542" s="602"/>
      <c r="IK1542" s="602"/>
      <c r="IL1542" s="602"/>
      <c r="IM1542" s="602"/>
      <c r="IN1542" s="602"/>
      <c r="IO1542" s="602"/>
      <c r="IP1542" s="602"/>
      <c r="IQ1542" s="602"/>
      <c r="IR1542" s="602"/>
      <c r="IS1542" s="602"/>
    </row>
    <row r="1543" spans="242:253" ht="12.75">
      <c r="IH1543" s="602"/>
      <c r="II1543" s="602"/>
      <c r="IJ1543" s="602"/>
      <c r="IK1543" s="602"/>
      <c r="IL1543" s="602"/>
      <c r="IM1543" s="602"/>
      <c r="IN1543" s="602"/>
      <c r="IO1543" s="602"/>
      <c r="IP1543" s="602"/>
      <c r="IQ1543" s="602"/>
      <c r="IR1543" s="602"/>
      <c r="IS1543" s="602"/>
    </row>
    <row r="1544" spans="242:253" ht="12.75">
      <c r="IH1544" s="602"/>
      <c r="II1544" s="602"/>
      <c r="IJ1544" s="602"/>
      <c r="IK1544" s="602"/>
      <c r="IL1544" s="602"/>
      <c r="IM1544" s="602"/>
      <c r="IN1544" s="602"/>
      <c r="IO1544" s="602"/>
      <c r="IP1544" s="602"/>
      <c r="IQ1544" s="602"/>
      <c r="IR1544" s="602"/>
      <c r="IS1544" s="602"/>
    </row>
    <row r="1545" spans="242:253" ht="12.75">
      <c r="IH1545" s="602"/>
      <c r="II1545" s="602"/>
      <c r="IJ1545" s="602"/>
      <c r="IK1545" s="602"/>
      <c r="IL1545" s="602"/>
      <c r="IM1545" s="602"/>
      <c r="IN1545" s="602"/>
      <c r="IO1545" s="602"/>
      <c r="IP1545" s="602"/>
      <c r="IQ1545" s="602"/>
      <c r="IR1545" s="602"/>
      <c r="IS1545" s="602"/>
    </row>
    <row r="1546" spans="242:253" ht="12.75">
      <c r="IH1546" s="602"/>
      <c r="II1546" s="602"/>
      <c r="IJ1546" s="602"/>
      <c r="IK1546" s="602"/>
      <c r="IL1546" s="602"/>
      <c r="IM1546" s="602"/>
      <c r="IN1546" s="602"/>
      <c r="IO1546" s="602"/>
      <c r="IP1546" s="602"/>
      <c r="IQ1546" s="602"/>
      <c r="IR1546" s="602"/>
      <c r="IS1546" s="602"/>
    </row>
    <row r="1547" spans="242:253" ht="12.75">
      <c r="IH1547" s="602"/>
      <c r="II1547" s="602"/>
      <c r="IJ1547" s="602"/>
      <c r="IK1547" s="602"/>
      <c r="IL1547" s="602"/>
      <c r="IM1547" s="602"/>
      <c r="IN1547" s="602"/>
      <c r="IO1547" s="602"/>
      <c r="IP1547" s="602"/>
      <c r="IQ1547" s="602"/>
      <c r="IR1547" s="602"/>
      <c r="IS1547" s="602"/>
    </row>
    <row r="1548" spans="242:253" ht="12.75">
      <c r="IH1548" s="602"/>
      <c r="II1548" s="602"/>
      <c r="IJ1548" s="602"/>
      <c r="IK1548" s="602"/>
      <c r="IL1548" s="602"/>
      <c r="IM1548" s="602"/>
      <c r="IN1548" s="602"/>
      <c r="IO1548" s="602"/>
      <c r="IP1548" s="602"/>
      <c r="IQ1548" s="602"/>
      <c r="IR1548" s="602"/>
      <c r="IS1548" s="602"/>
    </row>
    <row r="1549" spans="242:253" ht="12.75">
      <c r="IH1549" s="602"/>
      <c r="II1549" s="602"/>
      <c r="IJ1549" s="602"/>
      <c r="IK1549" s="602"/>
      <c r="IL1549" s="602"/>
      <c r="IM1549" s="602"/>
      <c r="IN1549" s="602"/>
      <c r="IO1549" s="602"/>
      <c r="IP1549" s="602"/>
      <c r="IQ1549" s="602"/>
      <c r="IR1549" s="602"/>
      <c r="IS1549" s="602"/>
    </row>
    <row r="1550" spans="242:253" ht="12.75">
      <c r="IH1550" s="602"/>
      <c r="II1550" s="602"/>
      <c r="IJ1550" s="602"/>
      <c r="IK1550" s="602"/>
      <c r="IL1550" s="602"/>
      <c r="IM1550" s="602"/>
      <c r="IN1550" s="602"/>
      <c r="IO1550" s="602"/>
      <c r="IP1550" s="602"/>
      <c r="IQ1550" s="602"/>
      <c r="IR1550" s="602"/>
      <c r="IS1550" s="602"/>
    </row>
    <row r="1551" spans="242:253" ht="12.75">
      <c r="IH1551" s="602"/>
      <c r="II1551" s="602"/>
      <c r="IJ1551" s="602"/>
      <c r="IK1551" s="602"/>
      <c r="IL1551" s="602"/>
      <c r="IM1551" s="602"/>
      <c r="IN1551" s="602"/>
      <c r="IO1551" s="602"/>
      <c r="IP1551" s="602"/>
      <c r="IQ1551" s="602"/>
      <c r="IR1551" s="602"/>
      <c r="IS1551" s="602"/>
    </row>
    <row r="1552" spans="242:253" ht="12.75">
      <c r="IH1552" s="602"/>
      <c r="II1552" s="602"/>
      <c r="IJ1552" s="602"/>
      <c r="IK1552" s="602"/>
      <c r="IL1552" s="602"/>
      <c r="IM1552" s="602"/>
      <c r="IN1552" s="602"/>
      <c r="IO1552" s="602"/>
      <c r="IP1552" s="602"/>
      <c r="IQ1552" s="602"/>
      <c r="IR1552" s="602"/>
      <c r="IS1552" s="602"/>
    </row>
    <row r="1553" spans="242:253" ht="12.75">
      <c r="IH1553" s="602"/>
      <c r="II1553" s="602"/>
      <c r="IJ1553" s="602"/>
      <c r="IK1553" s="602"/>
      <c r="IL1553" s="602"/>
      <c r="IM1553" s="602"/>
      <c r="IN1553" s="602"/>
      <c r="IO1553" s="602"/>
      <c r="IP1553" s="602"/>
      <c r="IQ1553" s="602"/>
      <c r="IR1553" s="602"/>
      <c r="IS1553" s="602"/>
    </row>
    <row r="1554" spans="242:253" ht="12.75">
      <c r="IH1554" s="602"/>
      <c r="II1554" s="602"/>
      <c r="IJ1554" s="602"/>
      <c r="IK1554" s="602"/>
      <c r="IL1554" s="602"/>
      <c r="IM1554" s="602"/>
      <c r="IN1554" s="602"/>
      <c r="IO1554" s="602"/>
      <c r="IP1554" s="602"/>
      <c r="IQ1554" s="602"/>
      <c r="IR1554" s="602"/>
      <c r="IS1554" s="602"/>
    </row>
    <row r="1555" spans="242:253" ht="12.75">
      <c r="IH1555" s="602"/>
      <c r="II1555" s="602"/>
      <c r="IJ1555" s="602"/>
      <c r="IK1555" s="602"/>
      <c r="IL1555" s="602"/>
      <c r="IM1555" s="602"/>
      <c r="IN1555" s="602"/>
      <c r="IO1555" s="602"/>
      <c r="IP1555" s="602"/>
      <c r="IQ1555" s="602"/>
      <c r="IR1555" s="602"/>
      <c r="IS1555" s="602"/>
    </row>
    <row r="1556" spans="242:253" ht="12.75">
      <c r="IH1556" s="602"/>
      <c r="II1556" s="602"/>
      <c r="IJ1556" s="602"/>
      <c r="IK1556" s="602"/>
      <c r="IL1556" s="602"/>
      <c r="IM1556" s="602"/>
      <c r="IN1556" s="602"/>
      <c r="IO1556" s="602"/>
      <c r="IP1556" s="602"/>
      <c r="IQ1556" s="602"/>
      <c r="IR1556" s="602"/>
      <c r="IS1556" s="602"/>
    </row>
    <row r="1557" spans="242:253" ht="12.75">
      <c r="IH1557" s="602"/>
      <c r="II1557" s="602"/>
      <c r="IJ1557" s="602"/>
      <c r="IK1557" s="602"/>
      <c r="IL1557" s="602"/>
      <c r="IM1557" s="602"/>
      <c r="IN1557" s="602"/>
      <c r="IO1557" s="602"/>
      <c r="IP1557" s="602"/>
      <c r="IQ1557" s="602"/>
      <c r="IR1557" s="602"/>
      <c r="IS1557" s="602"/>
    </row>
    <row r="1558" spans="242:253" ht="12.75">
      <c r="IH1558" s="602"/>
      <c r="II1558" s="602"/>
      <c r="IJ1558" s="602"/>
      <c r="IK1558" s="602"/>
      <c r="IL1558" s="602"/>
      <c r="IM1558" s="602"/>
      <c r="IN1558" s="602"/>
      <c r="IO1558" s="602"/>
      <c r="IP1558" s="602"/>
      <c r="IQ1558" s="602"/>
      <c r="IR1558" s="602"/>
      <c r="IS1558" s="602"/>
    </row>
    <row r="1559" spans="242:253" ht="12.75">
      <c r="IH1559" s="602"/>
      <c r="II1559" s="602"/>
      <c r="IJ1559" s="602"/>
      <c r="IK1559" s="602"/>
      <c r="IL1559" s="602"/>
      <c r="IM1559" s="602"/>
      <c r="IN1559" s="602"/>
      <c r="IO1559" s="602"/>
      <c r="IP1559" s="602"/>
      <c r="IQ1559" s="602"/>
      <c r="IR1559" s="602"/>
      <c r="IS1559" s="602"/>
    </row>
    <row r="1560" spans="242:253" ht="12.75">
      <c r="IH1560" s="602"/>
      <c r="II1560" s="602"/>
      <c r="IJ1560" s="602"/>
      <c r="IK1560" s="602"/>
      <c r="IL1560" s="602"/>
      <c r="IM1560" s="602"/>
      <c r="IN1560" s="602"/>
      <c r="IO1560" s="602"/>
      <c r="IP1560" s="602"/>
      <c r="IQ1560" s="602"/>
      <c r="IR1560" s="602"/>
      <c r="IS1560" s="602"/>
    </row>
    <row r="1561" spans="242:253" ht="12.75">
      <c r="IH1561" s="602"/>
      <c r="II1561" s="602"/>
      <c r="IJ1561" s="602"/>
      <c r="IK1561" s="602"/>
      <c r="IL1561" s="602"/>
      <c r="IM1561" s="602"/>
      <c r="IN1561" s="602"/>
      <c r="IO1561" s="602"/>
      <c r="IP1561" s="602"/>
      <c r="IQ1561" s="602"/>
      <c r="IR1561" s="602"/>
      <c r="IS1561" s="602"/>
    </row>
    <row r="1562" spans="242:253" ht="12.75">
      <c r="IH1562" s="602"/>
      <c r="II1562" s="602"/>
      <c r="IJ1562" s="602"/>
      <c r="IK1562" s="602"/>
      <c r="IL1562" s="602"/>
      <c r="IM1562" s="602"/>
      <c r="IN1562" s="602"/>
      <c r="IO1562" s="602"/>
      <c r="IP1562" s="602"/>
      <c r="IQ1562" s="602"/>
      <c r="IR1562" s="602"/>
      <c r="IS1562" s="602"/>
    </row>
    <row r="1563" spans="242:253" ht="12.75">
      <c r="IH1563" s="602"/>
      <c r="II1563" s="602"/>
      <c r="IJ1563" s="602"/>
      <c r="IK1563" s="602"/>
      <c r="IL1563" s="602"/>
      <c r="IM1563" s="602"/>
      <c r="IN1563" s="602"/>
      <c r="IO1563" s="602"/>
      <c r="IP1563" s="602"/>
      <c r="IQ1563" s="602"/>
      <c r="IR1563" s="602"/>
      <c r="IS1563" s="602"/>
    </row>
    <row r="1564" spans="242:253" ht="12.75">
      <c r="IH1564" s="602"/>
      <c r="II1564" s="602"/>
      <c r="IJ1564" s="602"/>
      <c r="IK1564" s="602"/>
      <c r="IL1564" s="602"/>
      <c r="IM1564" s="602"/>
      <c r="IN1564" s="602"/>
      <c r="IO1564" s="602"/>
      <c r="IP1564" s="602"/>
      <c r="IQ1564" s="602"/>
      <c r="IR1564" s="602"/>
      <c r="IS1564" s="602"/>
    </row>
    <row r="1565" spans="242:253" ht="12.75">
      <c r="IH1565" s="602"/>
      <c r="II1565" s="602"/>
      <c r="IJ1565" s="602"/>
      <c r="IK1565" s="602"/>
      <c r="IL1565" s="602"/>
      <c r="IM1565" s="602"/>
      <c r="IN1565" s="602"/>
      <c r="IO1565" s="602"/>
      <c r="IP1565" s="602"/>
      <c r="IQ1565" s="602"/>
      <c r="IR1565" s="602"/>
      <c r="IS1565" s="602"/>
    </row>
    <row r="1566" spans="242:253" ht="12.75">
      <c r="IH1566" s="602"/>
      <c r="II1566" s="602"/>
      <c r="IJ1566" s="602"/>
      <c r="IK1566" s="602"/>
      <c r="IL1566" s="602"/>
      <c r="IM1566" s="602"/>
      <c r="IN1566" s="602"/>
      <c r="IO1566" s="602"/>
      <c r="IP1566" s="602"/>
      <c r="IQ1566" s="602"/>
      <c r="IR1566" s="602"/>
      <c r="IS1566" s="602"/>
    </row>
    <row r="1567" spans="242:253" ht="12.75">
      <c r="IH1567" s="602"/>
      <c r="II1567" s="602"/>
      <c r="IJ1567" s="602"/>
      <c r="IK1567" s="602"/>
      <c r="IL1567" s="602"/>
      <c r="IM1567" s="602"/>
      <c r="IN1567" s="602"/>
      <c r="IO1567" s="602"/>
      <c r="IP1567" s="602"/>
      <c r="IQ1567" s="602"/>
      <c r="IR1567" s="602"/>
      <c r="IS1567" s="602"/>
    </row>
    <row r="1568" spans="242:253" ht="12.75">
      <c r="IH1568" s="602"/>
      <c r="II1568" s="602"/>
      <c r="IJ1568" s="602"/>
      <c r="IK1568" s="602"/>
      <c r="IL1568" s="602"/>
      <c r="IM1568" s="602"/>
      <c r="IN1568" s="602"/>
      <c r="IO1568" s="602"/>
      <c r="IP1568" s="602"/>
      <c r="IQ1568" s="602"/>
      <c r="IR1568" s="602"/>
      <c r="IS1568" s="602"/>
    </row>
    <row r="1569" spans="242:253" ht="12.75">
      <c r="IH1569" s="602"/>
      <c r="II1569" s="602"/>
      <c r="IJ1569" s="602"/>
      <c r="IK1569" s="602"/>
      <c r="IL1569" s="602"/>
      <c r="IM1569" s="602"/>
      <c r="IN1569" s="602"/>
      <c r="IO1569" s="602"/>
      <c r="IP1569" s="602"/>
      <c r="IQ1569" s="602"/>
      <c r="IR1569" s="602"/>
      <c r="IS1569" s="602"/>
    </row>
    <row r="1570" spans="242:253" ht="12.75">
      <c r="IH1570" s="602"/>
      <c r="II1570" s="602"/>
      <c r="IJ1570" s="602"/>
      <c r="IK1570" s="602"/>
      <c r="IL1570" s="602"/>
      <c r="IM1570" s="602"/>
      <c r="IN1570" s="602"/>
      <c r="IO1570" s="602"/>
      <c r="IP1570" s="602"/>
      <c r="IQ1570" s="602"/>
      <c r="IR1570" s="602"/>
      <c r="IS1570" s="602"/>
    </row>
    <row r="1571" spans="242:253" ht="12.75">
      <c r="IH1571" s="602"/>
      <c r="II1571" s="602"/>
      <c r="IJ1571" s="602"/>
      <c r="IK1571" s="602"/>
      <c r="IL1571" s="602"/>
      <c r="IM1571" s="602"/>
      <c r="IN1571" s="602"/>
      <c r="IO1571" s="602"/>
      <c r="IP1571" s="602"/>
      <c r="IQ1571" s="602"/>
      <c r="IR1571" s="602"/>
      <c r="IS1571" s="602"/>
    </row>
    <row r="1572" spans="242:253" ht="12.75">
      <c r="IH1572" s="602"/>
      <c r="II1572" s="602"/>
      <c r="IJ1572" s="602"/>
      <c r="IK1572" s="602"/>
      <c r="IL1572" s="602"/>
      <c r="IM1572" s="602"/>
      <c r="IN1572" s="602"/>
      <c r="IO1572" s="602"/>
      <c r="IP1572" s="602"/>
      <c r="IQ1572" s="602"/>
      <c r="IR1572" s="602"/>
      <c r="IS1572" s="602"/>
    </row>
    <row r="1573" spans="242:253" ht="12.75">
      <c r="IH1573" s="602"/>
      <c r="II1573" s="602"/>
      <c r="IJ1573" s="602"/>
      <c r="IK1573" s="602"/>
      <c r="IL1573" s="602"/>
      <c r="IM1573" s="602"/>
      <c r="IN1573" s="602"/>
      <c r="IO1573" s="602"/>
      <c r="IP1573" s="602"/>
      <c r="IQ1573" s="602"/>
      <c r="IR1573" s="602"/>
      <c r="IS1573" s="602"/>
    </row>
    <row r="1574" spans="242:253" ht="12.75">
      <c r="IH1574" s="602"/>
      <c r="II1574" s="602"/>
      <c r="IJ1574" s="602"/>
      <c r="IK1574" s="602"/>
      <c r="IL1574" s="602"/>
      <c r="IM1574" s="602"/>
      <c r="IN1574" s="602"/>
      <c r="IO1574" s="602"/>
      <c r="IP1574" s="602"/>
      <c r="IQ1574" s="602"/>
      <c r="IR1574" s="602"/>
      <c r="IS1574" s="602"/>
    </row>
    <row r="1575" spans="242:253" ht="12.75">
      <c r="IH1575" s="602"/>
      <c r="II1575" s="602"/>
      <c r="IJ1575" s="602"/>
      <c r="IK1575" s="602"/>
      <c r="IL1575" s="602"/>
      <c r="IM1575" s="602"/>
      <c r="IN1575" s="602"/>
      <c r="IO1575" s="602"/>
      <c r="IP1575" s="602"/>
      <c r="IQ1575" s="602"/>
      <c r="IR1575" s="602"/>
      <c r="IS1575" s="602"/>
    </row>
    <row r="1576" spans="242:253" ht="12.75">
      <c r="IH1576" s="602"/>
      <c r="II1576" s="602"/>
      <c r="IJ1576" s="602"/>
      <c r="IK1576" s="602"/>
      <c r="IL1576" s="602"/>
      <c r="IM1576" s="602"/>
      <c r="IN1576" s="602"/>
      <c r="IO1576" s="602"/>
      <c r="IP1576" s="602"/>
      <c r="IQ1576" s="602"/>
      <c r="IR1576" s="602"/>
      <c r="IS1576" s="602"/>
    </row>
    <row r="1577" spans="242:253" ht="12.75">
      <c r="IH1577" s="602"/>
      <c r="II1577" s="602"/>
      <c r="IJ1577" s="602"/>
      <c r="IK1577" s="602"/>
      <c r="IL1577" s="602"/>
      <c r="IM1577" s="602"/>
      <c r="IN1577" s="602"/>
      <c r="IO1577" s="602"/>
      <c r="IP1577" s="602"/>
      <c r="IQ1577" s="602"/>
      <c r="IR1577" s="602"/>
      <c r="IS1577" s="602"/>
    </row>
    <row r="1578" spans="242:253" ht="12.75">
      <c r="IH1578" s="602"/>
      <c r="II1578" s="602"/>
      <c r="IJ1578" s="602"/>
      <c r="IK1578" s="602"/>
      <c r="IL1578" s="602"/>
      <c r="IM1578" s="602"/>
      <c r="IN1578" s="602"/>
      <c r="IO1578" s="602"/>
      <c r="IP1578" s="602"/>
      <c r="IQ1578" s="602"/>
      <c r="IR1578" s="602"/>
      <c r="IS1578" s="602"/>
    </row>
    <row r="1579" spans="242:253" ht="12.75">
      <c r="IH1579" s="602"/>
      <c r="II1579" s="602"/>
      <c r="IJ1579" s="602"/>
      <c r="IK1579" s="602"/>
      <c r="IL1579" s="602"/>
      <c r="IM1579" s="602"/>
      <c r="IN1579" s="602"/>
      <c r="IO1579" s="602"/>
      <c r="IP1579" s="602"/>
      <c r="IQ1579" s="602"/>
      <c r="IR1579" s="602"/>
      <c r="IS1579" s="602"/>
    </row>
    <row r="1580" spans="242:253" ht="12.75">
      <c r="IH1580" s="602"/>
      <c r="II1580" s="602"/>
      <c r="IJ1580" s="602"/>
      <c r="IK1580" s="602"/>
      <c r="IL1580" s="602"/>
      <c r="IM1580" s="602"/>
      <c r="IN1580" s="602"/>
      <c r="IO1580" s="602"/>
      <c r="IP1580" s="602"/>
      <c r="IQ1580" s="602"/>
      <c r="IR1580" s="602"/>
      <c r="IS1580" s="602"/>
    </row>
    <row r="1581" spans="242:253" ht="12.75">
      <c r="IH1581" s="602"/>
      <c r="II1581" s="602"/>
      <c r="IJ1581" s="602"/>
      <c r="IK1581" s="602"/>
      <c r="IL1581" s="602"/>
      <c r="IM1581" s="602"/>
      <c r="IN1581" s="602"/>
      <c r="IO1581" s="602"/>
      <c r="IP1581" s="602"/>
      <c r="IQ1581" s="602"/>
      <c r="IR1581" s="602"/>
      <c r="IS1581" s="602"/>
    </row>
    <row r="1582" spans="242:253" ht="12.75">
      <c r="IH1582" s="602"/>
      <c r="II1582" s="602"/>
      <c r="IJ1582" s="602"/>
      <c r="IK1582" s="602"/>
      <c r="IL1582" s="602"/>
      <c r="IM1582" s="602"/>
      <c r="IN1582" s="602"/>
      <c r="IO1582" s="602"/>
      <c r="IP1582" s="602"/>
      <c r="IQ1582" s="602"/>
      <c r="IR1582" s="602"/>
      <c r="IS1582" s="602"/>
    </row>
    <row r="1583" spans="242:253" ht="12.75">
      <c r="IH1583" s="602"/>
      <c r="II1583" s="602"/>
      <c r="IJ1583" s="602"/>
      <c r="IK1583" s="602"/>
      <c r="IL1583" s="602"/>
      <c r="IM1583" s="602"/>
      <c r="IN1583" s="602"/>
      <c r="IO1583" s="602"/>
      <c r="IP1583" s="602"/>
      <c r="IQ1583" s="602"/>
      <c r="IR1583" s="602"/>
      <c r="IS1583" s="602"/>
    </row>
    <row r="1584" spans="242:253" ht="12.75">
      <c r="IH1584" s="602"/>
      <c r="II1584" s="602"/>
      <c r="IJ1584" s="602"/>
      <c r="IK1584" s="602"/>
      <c r="IL1584" s="602"/>
      <c r="IM1584" s="602"/>
      <c r="IN1584" s="602"/>
      <c r="IO1584" s="602"/>
      <c r="IP1584" s="602"/>
      <c r="IQ1584" s="602"/>
      <c r="IR1584" s="602"/>
      <c r="IS1584" s="602"/>
    </row>
    <row r="1585" spans="242:253" ht="12.75">
      <c r="IH1585" s="602"/>
      <c r="II1585" s="602"/>
      <c r="IJ1585" s="602"/>
      <c r="IK1585" s="602"/>
      <c r="IL1585" s="602"/>
      <c r="IM1585" s="602"/>
      <c r="IN1585" s="602"/>
      <c r="IO1585" s="602"/>
      <c r="IP1585" s="602"/>
      <c r="IQ1585" s="602"/>
      <c r="IR1585" s="602"/>
      <c r="IS1585" s="602"/>
    </row>
    <row r="1586" spans="242:253" ht="12.75">
      <c r="IH1586" s="602"/>
      <c r="II1586" s="602"/>
      <c r="IJ1586" s="602"/>
      <c r="IK1586" s="602"/>
      <c r="IL1586" s="602"/>
      <c r="IM1586" s="602"/>
      <c r="IN1586" s="602"/>
      <c r="IO1586" s="602"/>
      <c r="IP1586" s="602"/>
      <c r="IQ1586" s="602"/>
      <c r="IR1586" s="602"/>
      <c r="IS1586" s="602"/>
    </row>
    <row r="1587" spans="242:253" ht="12.75">
      <c r="IH1587" s="602"/>
      <c r="II1587" s="602"/>
      <c r="IJ1587" s="602"/>
      <c r="IK1587" s="602"/>
      <c r="IL1587" s="602"/>
      <c r="IM1587" s="602"/>
      <c r="IN1587" s="602"/>
      <c r="IO1587" s="602"/>
      <c r="IP1587" s="602"/>
      <c r="IQ1587" s="602"/>
      <c r="IR1587" s="602"/>
      <c r="IS1587" s="602"/>
    </row>
    <row r="1588" spans="242:253" ht="12.75">
      <c r="IH1588" s="602"/>
      <c r="II1588" s="602"/>
      <c r="IJ1588" s="602"/>
      <c r="IK1588" s="602"/>
      <c r="IL1588" s="602"/>
      <c r="IM1588" s="602"/>
      <c r="IN1588" s="602"/>
      <c r="IO1588" s="602"/>
      <c r="IP1588" s="602"/>
      <c r="IQ1588" s="602"/>
      <c r="IR1588" s="602"/>
      <c r="IS1588" s="602"/>
    </row>
    <row r="1589" spans="242:253" ht="12.75">
      <c r="IH1589" s="602"/>
      <c r="II1589" s="602"/>
      <c r="IJ1589" s="602"/>
      <c r="IK1589" s="602"/>
      <c r="IL1589" s="602"/>
      <c r="IM1589" s="602"/>
      <c r="IN1589" s="602"/>
      <c r="IO1589" s="602"/>
      <c r="IP1589" s="602"/>
      <c r="IQ1589" s="602"/>
      <c r="IR1589" s="602"/>
      <c r="IS1589" s="602"/>
    </row>
    <row r="1590" spans="242:253" ht="12.75">
      <c r="IH1590" s="602"/>
      <c r="II1590" s="602"/>
      <c r="IJ1590" s="602"/>
      <c r="IK1590" s="602"/>
      <c r="IL1590" s="602"/>
      <c r="IM1590" s="602"/>
      <c r="IN1590" s="602"/>
      <c r="IO1590" s="602"/>
      <c r="IP1590" s="602"/>
      <c r="IQ1590" s="602"/>
      <c r="IR1590" s="602"/>
      <c r="IS1590" s="602"/>
    </row>
    <row r="1591" spans="242:253" ht="12.75">
      <c r="IH1591" s="602"/>
      <c r="II1591" s="602"/>
      <c r="IJ1591" s="602"/>
      <c r="IK1591" s="602"/>
      <c r="IL1591" s="602"/>
      <c r="IM1591" s="602"/>
      <c r="IN1591" s="602"/>
      <c r="IO1591" s="602"/>
      <c r="IP1591" s="602"/>
      <c r="IQ1591" s="602"/>
      <c r="IR1591" s="602"/>
      <c r="IS1591" s="602"/>
    </row>
    <row r="1592" spans="242:253" ht="12.75">
      <c r="IH1592" s="602"/>
      <c r="II1592" s="602"/>
      <c r="IJ1592" s="602"/>
      <c r="IK1592" s="602"/>
      <c r="IL1592" s="602"/>
      <c r="IM1592" s="602"/>
      <c r="IN1592" s="602"/>
      <c r="IO1592" s="602"/>
      <c r="IP1592" s="602"/>
      <c r="IQ1592" s="602"/>
      <c r="IR1592" s="602"/>
      <c r="IS1592" s="602"/>
    </row>
    <row r="1593" spans="242:253" ht="12.75">
      <c r="IH1593" s="602"/>
      <c r="II1593" s="602"/>
      <c r="IJ1593" s="602"/>
      <c r="IK1593" s="602"/>
      <c r="IL1593" s="602"/>
      <c r="IM1593" s="602"/>
      <c r="IN1593" s="602"/>
      <c r="IO1593" s="602"/>
      <c r="IP1593" s="602"/>
      <c r="IQ1593" s="602"/>
      <c r="IR1593" s="602"/>
      <c r="IS1593" s="602"/>
    </row>
    <row r="1594" spans="242:253" ht="12.75">
      <c r="IH1594" s="602"/>
      <c r="II1594" s="602"/>
      <c r="IJ1594" s="602"/>
      <c r="IK1594" s="602"/>
      <c r="IL1594" s="602"/>
      <c r="IM1594" s="602"/>
      <c r="IN1594" s="602"/>
      <c r="IO1594" s="602"/>
      <c r="IP1594" s="602"/>
      <c r="IQ1594" s="602"/>
      <c r="IR1594" s="602"/>
      <c r="IS1594" s="602"/>
    </row>
    <row r="1595" spans="242:253" ht="12.75">
      <c r="IH1595" s="602"/>
      <c r="II1595" s="602"/>
      <c r="IJ1595" s="602"/>
      <c r="IK1595" s="602"/>
      <c r="IL1595" s="602"/>
      <c r="IM1595" s="602"/>
      <c r="IN1595" s="602"/>
      <c r="IO1595" s="602"/>
      <c r="IP1595" s="602"/>
      <c r="IQ1595" s="602"/>
      <c r="IR1595" s="602"/>
      <c r="IS1595" s="602"/>
    </row>
    <row r="1596" spans="242:253" ht="12.75">
      <c r="IH1596" s="602"/>
      <c r="II1596" s="602"/>
      <c r="IJ1596" s="602"/>
      <c r="IK1596" s="602"/>
      <c r="IL1596" s="602"/>
      <c r="IM1596" s="602"/>
      <c r="IN1596" s="602"/>
      <c r="IO1596" s="602"/>
      <c r="IP1596" s="602"/>
      <c r="IQ1596" s="602"/>
      <c r="IR1596" s="602"/>
      <c r="IS1596" s="602"/>
    </row>
    <row r="1597" spans="242:253" ht="12.75">
      <c r="IH1597" s="602"/>
      <c r="II1597" s="602"/>
      <c r="IJ1597" s="602"/>
      <c r="IK1597" s="602"/>
      <c r="IL1597" s="602"/>
      <c r="IM1597" s="602"/>
      <c r="IN1597" s="602"/>
      <c r="IO1597" s="602"/>
      <c r="IP1597" s="602"/>
      <c r="IQ1597" s="602"/>
      <c r="IR1597" s="602"/>
      <c r="IS1597" s="602"/>
    </row>
    <row r="1598" spans="242:253" ht="12.75">
      <c r="IH1598" s="602"/>
      <c r="II1598" s="602"/>
      <c r="IJ1598" s="602"/>
      <c r="IK1598" s="602"/>
      <c r="IL1598" s="602"/>
      <c r="IM1598" s="602"/>
      <c r="IN1598" s="602"/>
      <c r="IO1598" s="602"/>
      <c r="IP1598" s="602"/>
      <c r="IQ1598" s="602"/>
      <c r="IR1598" s="602"/>
      <c r="IS1598" s="602"/>
    </row>
    <row r="1599" spans="242:253" ht="12.75">
      <c r="IH1599" s="602"/>
      <c r="II1599" s="602"/>
      <c r="IJ1599" s="602"/>
      <c r="IK1599" s="602"/>
      <c r="IL1599" s="602"/>
      <c r="IM1599" s="602"/>
      <c r="IN1599" s="602"/>
      <c r="IO1599" s="602"/>
      <c r="IP1599" s="602"/>
      <c r="IQ1599" s="602"/>
      <c r="IR1599" s="602"/>
      <c r="IS1599" s="602"/>
    </row>
    <row r="1600" spans="242:253" ht="12.75">
      <c r="IH1600" s="602"/>
      <c r="II1600" s="602"/>
      <c r="IJ1600" s="602"/>
      <c r="IK1600" s="602"/>
      <c r="IL1600" s="602"/>
      <c r="IM1600" s="602"/>
      <c r="IN1600" s="602"/>
      <c r="IO1600" s="602"/>
      <c r="IP1600" s="602"/>
      <c r="IQ1600" s="602"/>
      <c r="IR1600" s="602"/>
      <c r="IS1600" s="602"/>
    </row>
    <row r="1601" spans="242:253" ht="12.75">
      <c r="IH1601" s="602"/>
      <c r="II1601" s="602"/>
      <c r="IJ1601" s="602"/>
      <c r="IK1601" s="602"/>
      <c r="IL1601" s="602"/>
      <c r="IM1601" s="602"/>
      <c r="IN1601" s="602"/>
      <c r="IO1601" s="602"/>
      <c r="IP1601" s="602"/>
      <c r="IQ1601" s="602"/>
      <c r="IR1601" s="602"/>
      <c r="IS1601" s="602"/>
    </row>
    <row r="1602" spans="242:253" ht="12.75">
      <c r="IH1602" s="602"/>
      <c r="II1602" s="602"/>
      <c r="IJ1602" s="602"/>
      <c r="IK1602" s="602"/>
      <c r="IL1602" s="602"/>
      <c r="IM1602" s="602"/>
      <c r="IN1602" s="602"/>
      <c r="IO1602" s="602"/>
      <c r="IP1602" s="602"/>
      <c r="IQ1602" s="602"/>
      <c r="IR1602" s="602"/>
      <c r="IS1602" s="602"/>
    </row>
    <row r="1603" spans="242:253" ht="12.75">
      <c r="IH1603" s="602"/>
      <c r="II1603" s="602"/>
      <c r="IJ1603" s="602"/>
      <c r="IK1603" s="602"/>
      <c r="IL1603" s="602"/>
      <c r="IM1603" s="602"/>
      <c r="IN1603" s="602"/>
      <c r="IO1603" s="602"/>
      <c r="IP1603" s="602"/>
      <c r="IQ1603" s="602"/>
      <c r="IR1603" s="602"/>
      <c r="IS1603" s="602"/>
    </row>
    <row r="1604" spans="242:253" ht="12.75">
      <c r="IH1604" s="602"/>
      <c r="II1604" s="602"/>
      <c r="IJ1604" s="602"/>
      <c r="IK1604" s="602"/>
      <c r="IL1604" s="602"/>
      <c r="IM1604" s="602"/>
      <c r="IN1604" s="602"/>
      <c r="IO1604" s="602"/>
      <c r="IP1604" s="602"/>
      <c r="IQ1604" s="602"/>
      <c r="IR1604" s="602"/>
      <c r="IS1604" s="602"/>
    </row>
    <row r="1605" spans="242:253" ht="12.75">
      <c r="IH1605" s="602"/>
      <c r="II1605" s="602"/>
      <c r="IJ1605" s="602"/>
      <c r="IK1605" s="602"/>
      <c r="IL1605" s="602"/>
      <c r="IM1605" s="602"/>
      <c r="IN1605" s="602"/>
      <c r="IO1605" s="602"/>
      <c r="IP1605" s="602"/>
      <c r="IQ1605" s="602"/>
      <c r="IR1605" s="602"/>
      <c r="IS1605" s="602"/>
    </row>
    <row r="1606" spans="242:253" ht="12.75">
      <c r="IH1606" s="602"/>
      <c r="II1606" s="602"/>
      <c r="IJ1606" s="602"/>
      <c r="IK1606" s="602"/>
      <c r="IL1606" s="602"/>
      <c r="IM1606" s="602"/>
      <c r="IN1606" s="602"/>
      <c r="IO1606" s="602"/>
      <c r="IP1606" s="602"/>
      <c r="IQ1606" s="602"/>
      <c r="IR1606" s="602"/>
      <c r="IS1606" s="602"/>
    </row>
    <row r="1607" spans="242:253" ht="12.75">
      <c r="IH1607" s="602"/>
      <c r="II1607" s="602"/>
      <c r="IJ1607" s="602"/>
      <c r="IK1607" s="602"/>
      <c r="IL1607" s="602"/>
      <c r="IM1607" s="602"/>
      <c r="IN1607" s="602"/>
      <c r="IO1607" s="602"/>
      <c r="IP1607" s="602"/>
      <c r="IQ1607" s="602"/>
      <c r="IR1607" s="602"/>
      <c r="IS1607" s="602"/>
    </row>
    <row r="1608" spans="242:253" ht="12.75">
      <c r="IH1608" s="602"/>
      <c r="II1608" s="602"/>
      <c r="IJ1608" s="602"/>
      <c r="IK1608" s="602"/>
      <c r="IL1608" s="602"/>
      <c r="IM1608" s="602"/>
      <c r="IN1608" s="602"/>
      <c r="IO1608" s="602"/>
      <c r="IP1608" s="602"/>
      <c r="IQ1608" s="602"/>
      <c r="IR1608" s="602"/>
      <c r="IS1608" s="602"/>
    </row>
    <row r="1609" spans="242:253" ht="12.75">
      <c r="IH1609" s="602"/>
      <c r="II1609" s="602"/>
      <c r="IJ1609" s="602"/>
      <c r="IK1609" s="602"/>
      <c r="IL1609" s="602"/>
      <c r="IM1609" s="602"/>
      <c r="IN1609" s="602"/>
      <c r="IO1609" s="602"/>
      <c r="IP1609" s="602"/>
      <c r="IQ1609" s="602"/>
      <c r="IR1609" s="602"/>
      <c r="IS1609" s="602"/>
    </row>
    <row r="1610" spans="242:253" ht="12.75">
      <c r="IH1610" s="602"/>
      <c r="II1610" s="602"/>
      <c r="IJ1610" s="602"/>
      <c r="IK1610" s="602"/>
      <c r="IL1610" s="602"/>
      <c r="IM1610" s="602"/>
      <c r="IN1610" s="602"/>
      <c r="IO1610" s="602"/>
      <c r="IP1610" s="602"/>
      <c r="IQ1610" s="602"/>
      <c r="IR1610" s="602"/>
      <c r="IS1610" s="602"/>
    </row>
    <row r="1611" spans="242:253" ht="12.75">
      <c r="IH1611" s="602"/>
      <c r="II1611" s="602"/>
      <c r="IJ1611" s="602"/>
      <c r="IK1611" s="602"/>
      <c r="IL1611" s="602"/>
      <c r="IM1611" s="602"/>
      <c r="IN1611" s="602"/>
      <c r="IO1611" s="602"/>
      <c r="IP1611" s="602"/>
      <c r="IQ1611" s="602"/>
      <c r="IR1611" s="602"/>
      <c r="IS1611" s="602"/>
    </row>
    <row r="1612" spans="242:253" ht="12.75">
      <c r="IH1612" s="602"/>
      <c r="II1612" s="602"/>
      <c r="IJ1612" s="602"/>
      <c r="IK1612" s="602"/>
      <c r="IL1612" s="602"/>
      <c r="IM1612" s="602"/>
      <c r="IN1612" s="602"/>
      <c r="IO1612" s="602"/>
      <c r="IP1612" s="602"/>
      <c r="IQ1612" s="602"/>
      <c r="IR1612" s="602"/>
      <c r="IS1612" s="602"/>
    </row>
    <row r="1613" spans="242:253" ht="12.75">
      <c r="IH1613" s="602"/>
      <c r="II1613" s="602"/>
      <c r="IJ1613" s="602"/>
      <c r="IK1613" s="602"/>
      <c r="IL1613" s="602"/>
      <c r="IM1613" s="602"/>
      <c r="IN1613" s="602"/>
      <c r="IO1613" s="602"/>
      <c r="IP1613" s="602"/>
      <c r="IQ1613" s="602"/>
      <c r="IR1613" s="602"/>
      <c r="IS1613" s="602"/>
    </row>
    <row r="1614" spans="242:253" ht="12.75">
      <c r="IH1614" s="602"/>
      <c r="II1614" s="602"/>
      <c r="IJ1614" s="602"/>
      <c r="IK1614" s="602"/>
      <c r="IL1614" s="602"/>
      <c r="IM1614" s="602"/>
      <c r="IN1614" s="602"/>
      <c r="IO1614" s="602"/>
      <c r="IP1614" s="602"/>
      <c r="IQ1614" s="602"/>
      <c r="IR1614" s="602"/>
      <c r="IS1614" s="602"/>
    </row>
    <row r="1615" spans="242:253" ht="12.75">
      <c r="IH1615" s="602"/>
      <c r="II1615" s="602"/>
      <c r="IJ1615" s="602"/>
      <c r="IK1615" s="602"/>
      <c r="IL1615" s="602"/>
      <c r="IM1615" s="602"/>
      <c r="IN1615" s="602"/>
      <c r="IO1615" s="602"/>
      <c r="IP1615" s="602"/>
      <c r="IQ1615" s="602"/>
      <c r="IR1615" s="602"/>
      <c r="IS1615" s="602"/>
    </row>
    <row r="1616" spans="242:253" ht="12.75">
      <c r="IH1616" s="602"/>
      <c r="II1616" s="602"/>
      <c r="IJ1616" s="602"/>
      <c r="IK1616" s="602"/>
      <c r="IL1616" s="602"/>
      <c r="IM1616" s="602"/>
      <c r="IN1616" s="602"/>
      <c r="IO1616" s="602"/>
      <c r="IP1616" s="602"/>
      <c r="IQ1616" s="602"/>
      <c r="IR1616" s="602"/>
      <c r="IS1616" s="602"/>
    </row>
    <row r="1617" spans="242:253" ht="12.75">
      <c r="IH1617" s="602"/>
      <c r="II1617" s="602"/>
      <c r="IJ1617" s="602"/>
      <c r="IK1617" s="602"/>
      <c r="IL1617" s="602"/>
      <c r="IM1617" s="602"/>
      <c r="IN1617" s="602"/>
      <c r="IO1617" s="602"/>
      <c r="IP1617" s="602"/>
      <c r="IQ1617" s="602"/>
      <c r="IR1617" s="602"/>
      <c r="IS1617" s="602"/>
    </row>
    <row r="1618" spans="242:253" ht="12.75">
      <c r="IH1618" s="602"/>
      <c r="II1618" s="602"/>
      <c r="IJ1618" s="602"/>
      <c r="IK1618" s="602"/>
      <c r="IL1618" s="602"/>
      <c r="IM1618" s="602"/>
      <c r="IN1618" s="602"/>
      <c r="IO1618" s="602"/>
      <c r="IP1618" s="602"/>
      <c r="IQ1618" s="602"/>
      <c r="IR1618" s="602"/>
      <c r="IS1618" s="602"/>
    </row>
    <row r="1619" spans="242:253" ht="12.75">
      <c r="IH1619" s="602"/>
      <c r="II1619" s="602"/>
      <c r="IJ1619" s="602"/>
      <c r="IK1619" s="602"/>
      <c r="IL1619" s="602"/>
      <c r="IM1619" s="602"/>
      <c r="IN1619" s="602"/>
      <c r="IO1619" s="602"/>
      <c r="IP1619" s="602"/>
      <c r="IQ1619" s="602"/>
      <c r="IR1619" s="602"/>
      <c r="IS1619" s="602"/>
    </row>
    <row r="1620" spans="242:253" ht="12.75">
      <c r="IH1620" s="602"/>
      <c r="II1620" s="602"/>
      <c r="IJ1620" s="602"/>
      <c r="IK1620" s="602"/>
      <c r="IL1620" s="602"/>
      <c r="IM1620" s="602"/>
      <c r="IN1620" s="602"/>
      <c r="IO1620" s="602"/>
      <c r="IP1620" s="602"/>
      <c r="IQ1620" s="602"/>
      <c r="IR1620" s="602"/>
      <c r="IS1620" s="602"/>
    </row>
    <row r="1621" spans="242:253" ht="12.75">
      <c r="IH1621" s="602"/>
      <c r="II1621" s="602"/>
      <c r="IJ1621" s="602"/>
      <c r="IK1621" s="602"/>
      <c r="IL1621" s="602"/>
      <c r="IM1621" s="602"/>
      <c r="IN1621" s="602"/>
      <c r="IO1621" s="602"/>
      <c r="IP1621" s="602"/>
      <c r="IQ1621" s="602"/>
      <c r="IR1621" s="602"/>
      <c r="IS1621" s="602"/>
    </row>
    <row r="1622" spans="242:253" ht="12.75">
      <c r="IH1622" s="602"/>
      <c r="II1622" s="602"/>
      <c r="IJ1622" s="602"/>
      <c r="IK1622" s="602"/>
      <c r="IL1622" s="602"/>
      <c r="IM1622" s="602"/>
      <c r="IN1622" s="602"/>
      <c r="IO1622" s="602"/>
      <c r="IP1622" s="602"/>
      <c r="IQ1622" s="602"/>
      <c r="IR1622" s="602"/>
      <c r="IS1622" s="602"/>
    </row>
    <row r="1623" spans="242:253" ht="12.75">
      <c r="IH1623" s="602"/>
      <c r="II1623" s="602"/>
      <c r="IJ1623" s="602"/>
      <c r="IK1623" s="602"/>
      <c r="IL1623" s="602"/>
      <c r="IM1623" s="602"/>
      <c r="IN1623" s="602"/>
      <c r="IO1623" s="602"/>
      <c r="IP1623" s="602"/>
      <c r="IQ1623" s="602"/>
      <c r="IR1623" s="602"/>
      <c r="IS1623" s="602"/>
    </row>
    <row r="1624" spans="242:253" ht="12.75">
      <c r="IH1624" s="602"/>
      <c r="II1624" s="602"/>
      <c r="IJ1624" s="602"/>
      <c r="IK1624" s="602"/>
      <c r="IL1624" s="602"/>
      <c r="IM1624" s="602"/>
      <c r="IN1624" s="602"/>
      <c r="IO1624" s="602"/>
      <c r="IP1624" s="602"/>
      <c r="IQ1624" s="602"/>
      <c r="IR1624" s="602"/>
      <c r="IS1624" s="602"/>
    </row>
    <row r="1625" spans="242:253" ht="12.75">
      <c r="IH1625" s="602"/>
      <c r="II1625" s="602"/>
      <c r="IJ1625" s="602"/>
      <c r="IK1625" s="602"/>
      <c r="IL1625" s="602"/>
      <c r="IM1625" s="602"/>
      <c r="IN1625" s="602"/>
      <c r="IO1625" s="602"/>
      <c r="IP1625" s="602"/>
      <c r="IQ1625" s="602"/>
      <c r="IR1625" s="602"/>
      <c r="IS1625" s="602"/>
    </row>
    <row r="1626" spans="242:253" ht="12.75">
      <c r="IH1626" s="602"/>
      <c r="II1626" s="602"/>
      <c r="IJ1626" s="602"/>
      <c r="IK1626" s="602"/>
      <c r="IL1626" s="602"/>
      <c r="IM1626" s="602"/>
      <c r="IN1626" s="602"/>
      <c r="IO1626" s="602"/>
      <c r="IP1626" s="602"/>
      <c r="IQ1626" s="602"/>
      <c r="IR1626" s="602"/>
      <c r="IS1626" s="602"/>
    </row>
    <row r="1627" spans="242:253" ht="12.75">
      <c r="IH1627" s="602"/>
      <c r="II1627" s="602"/>
      <c r="IJ1627" s="602"/>
      <c r="IK1627" s="602"/>
      <c r="IL1627" s="602"/>
      <c r="IM1627" s="602"/>
      <c r="IN1627" s="602"/>
      <c r="IO1627" s="602"/>
      <c r="IP1627" s="602"/>
      <c r="IQ1627" s="602"/>
      <c r="IR1627" s="602"/>
      <c r="IS1627" s="602"/>
    </row>
    <row r="1628" spans="242:253" ht="12.75">
      <c r="IH1628" s="602"/>
      <c r="II1628" s="602"/>
      <c r="IJ1628" s="602"/>
      <c r="IK1628" s="602"/>
      <c r="IL1628" s="602"/>
      <c r="IM1628" s="602"/>
      <c r="IN1628" s="602"/>
      <c r="IO1628" s="602"/>
      <c r="IP1628" s="602"/>
      <c r="IQ1628" s="602"/>
      <c r="IR1628" s="602"/>
      <c r="IS1628" s="602"/>
    </row>
    <row r="1629" spans="242:253" ht="12.75">
      <c r="IH1629" s="602"/>
      <c r="II1629" s="602"/>
      <c r="IJ1629" s="602"/>
      <c r="IK1629" s="602"/>
      <c r="IL1629" s="602"/>
      <c r="IM1629" s="602"/>
      <c r="IN1629" s="602"/>
      <c r="IO1629" s="602"/>
      <c r="IP1629" s="602"/>
      <c r="IQ1629" s="602"/>
      <c r="IR1629" s="602"/>
      <c r="IS1629" s="602"/>
    </row>
    <row r="1630" spans="242:253" ht="12.75">
      <c r="IH1630" s="602"/>
      <c r="II1630" s="602"/>
      <c r="IJ1630" s="602"/>
      <c r="IK1630" s="602"/>
      <c r="IL1630" s="602"/>
      <c r="IM1630" s="602"/>
      <c r="IN1630" s="602"/>
      <c r="IO1630" s="602"/>
      <c r="IP1630" s="602"/>
      <c r="IQ1630" s="602"/>
      <c r="IR1630" s="602"/>
      <c r="IS1630" s="602"/>
    </row>
    <row r="1631" spans="242:253" ht="12.75">
      <c r="IH1631" s="602"/>
      <c r="II1631" s="602"/>
      <c r="IJ1631" s="602"/>
      <c r="IK1631" s="602"/>
      <c r="IL1631" s="602"/>
      <c r="IM1631" s="602"/>
      <c r="IN1631" s="602"/>
      <c r="IO1631" s="602"/>
      <c r="IP1631" s="602"/>
      <c r="IQ1631" s="602"/>
      <c r="IR1631" s="602"/>
      <c r="IS1631" s="602"/>
    </row>
    <row r="1632" spans="242:253" ht="12.75">
      <c r="IH1632" s="602"/>
      <c r="II1632" s="602"/>
      <c r="IJ1632" s="602"/>
      <c r="IK1632" s="602"/>
      <c r="IL1632" s="602"/>
      <c r="IM1632" s="602"/>
      <c r="IN1632" s="602"/>
      <c r="IO1632" s="602"/>
      <c r="IP1632" s="602"/>
      <c r="IQ1632" s="602"/>
      <c r="IR1632" s="602"/>
      <c r="IS1632" s="602"/>
    </row>
    <row r="1633" spans="242:253" ht="12.75">
      <c r="IH1633" s="602"/>
      <c r="II1633" s="602"/>
      <c r="IJ1633" s="602"/>
      <c r="IK1633" s="602"/>
      <c r="IL1633" s="602"/>
      <c r="IM1633" s="602"/>
      <c r="IN1633" s="602"/>
      <c r="IO1633" s="602"/>
      <c r="IP1633" s="602"/>
      <c r="IQ1633" s="602"/>
      <c r="IR1633" s="602"/>
      <c r="IS1633" s="602"/>
    </row>
    <row r="1634" spans="242:253" ht="12.75">
      <c r="IH1634" s="602"/>
      <c r="II1634" s="602"/>
      <c r="IJ1634" s="602"/>
      <c r="IK1634" s="602"/>
      <c r="IL1634" s="602"/>
      <c r="IM1634" s="602"/>
      <c r="IN1634" s="602"/>
      <c r="IO1634" s="602"/>
      <c r="IP1634" s="602"/>
      <c r="IQ1634" s="602"/>
      <c r="IR1634" s="602"/>
      <c r="IS1634" s="602"/>
    </row>
    <row r="1635" spans="242:253" ht="12.75">
      <c r="IH1635" s="602"/>
      <c r="II1635" s="602"/>
      <c r="IJ1635" s="602"/>
      <c r="IK1635" s="602"/>
      <c r="IL1635" s="602"/>
      <c r="IM1635" s="602"/>
      <c r="IN1635" s="602"/>
      <c r="IO1635" s="602"/>
      <c r="IP1635" s="602"/>
      <c r="IQ1635" s="602"/>
      <c r="IR1635" s="602"/>
      <c r="IS1635" s="602"/>
    </row>
    <row r="1636" spans="242:253" ht="12.75">
      <c r="IH1636" s="602"/>
      <c r="II1636" s="602"/>
      <c r="IJ1636" s="602"/>
      <c r="IK1636" s="602"/>
      <c r="IL1636" s="602"/>
      <c r="IM1636" s="602"/>
      <c r="IN1636" s="602"/>
      <c r="IO1636" s="602"/>
      <c r="IP1636" s="602"/>
      <c r="IQ1636" s="602"/>
      <c r="IR1636" s="602"/>
      <c r="IS1636" s="602"/>
    </row>
    <row r="1637" spans="242:253" ht="12.75">
      <c r="IH1637" s="602"/>
      <c r="II1637" s="602"/>
      <c r="IJ1637" s="602"/>
      <c r="IK1637" s="602"/>
      <c r="IL1637" s="602"/>
      <c r="IM1637" s="602"/>
      <c r="IN1637" s="602"/>
      <c r="IO1637" s="602"/>
      <c r="IP1637" s="602"/>
      <c r="IQ1637" s="602"/>
      <c r="IR1637" s="602"/>
      <c r="IS1637" s="602"/>
    </row>
    <row r="1638" spans="242:253" ht="12.75">
      <c r="IH1638" s="602"/>
      <c r="II1638" s="602"/>
      <c r="IJ1638" s="602"/>
      <c r="IK1638" s="602"/>
      <c r="IL1638" s="602"/>
      <c r="IM1638" s="602"/>
      <c r="IN1638" s="602"/>
      <c r="IO1638" s="602"/>
      <c r="IP1638" s="602"/>
      <c r="IQ1638" s="602"/>
      <c r="IR1638" s="602"/>
      <c r="IS1638" s="602"/>
    </row>
    <row r="1639" spans="242:253" ht="12.75">
      <c r="IH1639" s="602"/>
      <c r="II1639" s="602"/>
      <c r="IJ1639" s="602"/>
      <c r="IK1639" s="602"/>
      <c r="IL1639" s="602"/>
      <c r="IM1639" s="602"/>
      <c r="IN1639" s="602"/>
      <c r="IO1639" s="602"/>
      <c r="IP1639" s="602"/>
      <c r="IQ1639" s="602"/>
      <c r="IR1639" s="602"/>
      <c r="IS1639" s="602"/>
    </row>
    <row r="1640" spans="242:253" ht="12.75">
      <c r="IH1640" s="602"/>
      <c r="II1640" s="602"/>
      <c r="IJ1640" s="602"/>
      <c r="IK1640" s="602"/>
      <c r="IL1640" s="602"/>
      <c r="IM1640" s="602"/>
      <c r="IN1640" s="602"/>
      <c r="IO1640" s="602"/>
      <c r="IP1640" s="602"/>
      <c r="IQ1640" s="602"/>
      <c r="IR1640" s="602"/>
      <c r="IS1640" s="602"/>
    </row>
    <row r="1641" spans="242:253" ht="12.75">
      <c r="IH1641" s="602"/>
      <c r="II1641" s="602"/>
      <c r="IJ1641" s="602"/>
      <c r="IK1641" s="602"/>
      <c r="IL1641" s="602"/>
      <c r="IM1641" s="602"/>
      <c r="IN1641" s="602"/>
      <c r="IO1641" s="602"/>
      <c r="IP1641" s="602"/>
      <c r="IQ1641" s="602"/>
      <c r="IR1641" s="602"/>
      <c r="IS1641" s="602"/>
    </row>
    <row r="1642" spans="242:253" ht="12.75">
      <c r="IH1642" s="602"/>
      <c r="II1642" s="602"/>
      <c r="IJ1642" s="602"/>
      <c r="IK1642" s="602"/>
      <c r="IL1642" s="602"/>
      <c r="IM1642" s="602"/>
      <c r="IN1642" s="602"/>
      <c r="IO1642" s="602"/>
      <c r="IP1642" s="602"/>
      <c r="IQ1642" s="602"/>
      <c r="IR1642" s="602"/>
      <c r="IS1642" s="602"/>
    </row>
    <row r="1643" spans="242:253" ht="12.75">
      <c r="IH1643" s="602"/>
      <c r="II1643" s="602"/>
      <c r="IJ1643" s="602"/>
      <c r="IK1643" s="602"/>
      <c r="IL1643" s="602"/>
      <c r="IM1643" s="602"/>
      <c r="IN1643" s="602"/>
      <c r="IO1643" s="602"/>
      <c r="IP1643" s="602"/>
      <c r="IQ1643" s="602"/>
      <c r="IR1643" s="602"/>
      <c r="IS1643" s="602"/>
    </row>
    <row r="1644" spans="242:253" ht="12.75">
      <c r="IH1644" s="602"/>
      <c r="II1644" s="602"/>
      <c r="IJ1644" s="602"/>
      <c r="IK1644" s="602"/>
      <c r="IL1644" s="602"/>
      <c r="IM1644" s="602"/>
      <c r="IN1644" s="602"/>
      <c r="IO1644" s="602"/>
      <c r="IP1644" s="602"/>
      <c r="IQ1644" s="602"/>
      <c r="IR1644" s="602"/>
      <c r="IS1644" s="602"/>
    </row>
    <row r="1645" spans="242:253" ht="12.75">
      <c r="IH1645" s="602"/>
      <c r="II1645" s="602"/>
      <c r="IJ1645" s="602"/>
      <c r="IK1645" s="602"/>
      <c r="IL1645" s="602"/>
      <c r="IM1645" s="602"/>
      <c r="IN1645" s="602"/>
      <c r="IO1645" s="602"/>
      <c r="IP1645" s="602"/>
      <c r="IQ1645" s="602"/>
      <c r="IR1645" s="602"/>
      <c r="IS1645" s="602"/>
    </row>
    <row r="1646" spans="242:253" ht="12.75">
      <c r="IH1646" s="602"/>
      <c r="II1646" s="602"/>
      <c r="IJ1646" s="602"/>
      <c r="IK1646" s="602"/>
      <c r="IL1646" s="602"/>
      <c r="IM1646" s="602"/>
      <c r="IN1646" s="602"/>
      <c r="IO1646" s="602"/>
      <c r="IP1646" s="602"/>
      <c r="IQ1646" s="602"/>
      <c r="IR1646" s="602"/>
      <c r="IS1646" s="602"/>
    </row>
    <row r="1647" spans="242:253" ht="12.75">
      <c r="IH1647" s="602"/>
      <c r="II1647" s="602"/>
      <c r="IJ1647" s="602"/>
      <c r="IK1647" s="602"/>
      <c r="IL1647" s="602"/>
      <c r="IM1647" s="602"/>
      <c r="IN1647" s="602"/>
      <c r="IO1647" s="602"/>
      <c r="IP1647" s="602"/>
      <c r="IQ1647" s="602"/>
      <c r="IR1647" s="602"/>
      <c r="IS1647" s="602"/>
    </row>
    <row r="1648" spans="242:253" ht="12.75">
      <c r="IH1648" s="602"/>
      <c r="II1648" s="602"/>
      <c r="IJ1648" s="602"/>
      <c r="IK1648" s="602"/>
      <c r="IL1648" s="602"/>
      <c r="IM1648" s="602"/>
      <c r="IN1648" s="602"/>
      <c r="IO1648" s="602"/>
      <c r="IP1648" s="602"/>
      <c r="IQ1648" s="602"/>
      <c r="IR1648" s="602"/>
      <c r="IS1648" s="602"/>
    </row>
    <row r="1649" spans="242:253" ht="12.75">
      <c r="IH1649" s="602"/>
      <c r="II1649" s="602"/>
      <c r="IJ1649" s="602"/>
      <c r="IK1649" s="602"/>
      <c r="IL1649" s="602"/>
      <c r="IM1649" s="602"/>
      <c r="IN1649" s="602"/>
      <c r="IO1649" s="602"/>
      <c r="IP1649" s="602"/>
      <c r="IQ1649" s="602"/>
      <c r="IR1649" s="602"/>
      <c r="IS1649" s="602"/>
    </row>
    <row r="1650" spans="242:253" ht="12.75">
      <c r="IH1650" s="602"/>
      <c r="II1650" s="602"/>
      <c r="IJ1650" s="602"/>
      <c r="IK1650" s="602"/>
      <c r="IL1650" s="602"/>
      <c r="IM1650" s="602"/>
      <c r="IN1650" s="602"/>
      <c r="IO1650" s="602"/>
      <c r="IP1650" s="602"/>
      <c r="IQ1650" s="602"/>
      <c r="IR1650" s="602"/>
      <c r="IS1650" s="602"/>
    </row>
    <row r="1651" spans="242:253" ht="12.75">
      <c r="IH1651" s="602"/>
      <c r="II1651" s="602"/>
      <c r="IJ1651" s="602"/>
      <c r="IK1651" s="602"/>
      <c r="IL1651" s="602"/>
      <c r="IM1651" s="602"/>
      <c r="IN1651" s="602"/>
      <c r="IO1651" s="602"/>
      <c r="IP1651" s="602"/>
      <c r="IQ1651" s="602"/>
      <c r="IR1651" s="602"/>
      <c r="IS1651" s="602"/>
    </row>
    <row r="1652" spans="242:253" ht="12.75">
      <c r="IH1652" s="602"/>
      <c r="II1652" s="602"/>
      <c r="IJ1652" s="602"/>
      <c r="IK1652" s="602"/>
      <c r="IL1652" s="602"/>
      <c r="IM1652" s="602"/>
      <c r="IN1652" s="602"/>
      <c r="IO1652" s="602"/>
      <c r="IP1652" s="602"/>
      <c r="IQ1652" s="602"/>
      <c r="IR1652" s="602"/>
      <c r="IS1652" s="602"/>
    </row>
    <row r="1653" spans="242:253" ht="12.75">
      <c r="IH1653" s="602"/>
      <c r="II1653" s="602"/>
      <c r="IJ1653" s="602"/>
      <c r="IK1653" s="602"/>
      <c r="IL1653" s="602"/>
      <c r="IM1653" s="602"/>
      <c r="IN1653" s="602"/>
      <c r="IO1653" s="602"/>
      <c r="IP1653" s="602"/>
      <c r="IQ1653" s="602"/>
      <c r="IR1653" s="602"/>
      <c r="IS1653" s="602"/>
    </row>
    <row r="1654" spans="242:253" ht="12.75">
      <c r="IH1654" s="602"/>
      <c r="II1654" s="602"/>
      <c r="IJ1654" s="602"/>
      <c r="IK1654" s="602"/>
      <c r="IL1654" s="602"/>
      <c r="IM1654" s="602"/>
      <c r="IN1654" s="602"/>
      <c r="IO1654" s="602"/>
      <c r="IP1654" s="602"/>
      <c r="IQ1654" s="602"/>
      <c r="IR1654" s="602"/>
      <c r="IS1654" s="602"/>
    </row>
    <row r="1655" spans="242:253" ht="12.75">
      <c r="IH1655" s="602"/>
      <c r="II1655" s="602"/>
      <c r="IJ1655" s="602"/>
      <c r="IK1655" s="602"/>
      <c r="IL1655" s="602"/>
      <c r="IM1655" s="602"/>
      <c r="IN1655" s="602"/>
      <c r="IO1655" s="602"/>
      <c r="IP1655" s="602"/>
      <c r="IQ1655" s="602"/>
      <c r="IR1655" s="602"/>
      <c r="IS1655" s="602"/>
    </row>
    <row r="1656" spans="242:253" ht="12.75">
      <c r="IH1656" s="602"/>
      <c r="II1656" s="602"/>
      <c r="IJ1656" s="602"/>
      <c r="IK1656" s="602"/>
      <c r="IL1656" s="602"/>
      <c r="IM1656" s="602"/>
      <c r="IN1656" s="602"/>
      <c r="IO1656" s="602"/>
      <c r="IP1656" s="602"/>
      <c r="IQ1656" s="602"/>
      <c r="IR1656" s="602"/>
      <c r="IS1656" s="602"/>
    </row>
    <row r="1657" spans="242:253" ht="12.75">
      <c r="IH1657" s="602"/>
      <c r="II1657" s="602"/>
      <c r="IJ1657" s="602"/>
      <c r="IK1657" s="602"/>
      <c r="IL1657" s="602"/>
      <c r="IM1657" s="602"/>
      <c r="IN1657" s="602"/>
      <c r="IO1657" s="602"/>
      <c r="IP1657" s="602"/>
      <c r="IQ1657" s="602"/>
      <c r="IR1657" s="602"/>
      <c r="IS1657" s="602"/>
    </row>
    <row r="1658" spans="242:253" ht="12.75">
      <c r="IH1658" s="602"/>
      <c r="II1658" s="602"/>
      <c r="IJ1658" s="602"/>
      <c r="IK1658" s="602"/>
      <c r="IL1658" s="602"/>
      <c r="IM1658" s="602"/>
      <c r="IN1658" s="602"/>
      <c r="IO1658" s="602"/>
      <c r="IP1658" s="602"/>
      <c r="IQ1658" s="602"/>
      <c r="IR1658" s="602"/>
      <c r="IS1658" s="602"/>
    </row>
    <row r="1659" spans="242:253" ht="12.75">
      <c r="IH1659" s="602"/>
      <c r="II1659" s="602"/>
      <c r="IJ1659" s="602"/>
      <c r="IK1659" s="602"/>
      <c r="IL1659" s="602"/>
      <c r="IM1659" s="602"/>
      <c r="IN1659" s="602"/>
      <c r="IO1659" s="602"/>
      <c r="IP1659" s="602"/>
      <c r="IQ1659" s="602"/>
      <c r="IR1659" s="602"/>
      <c r="IS1659" s="602"/>
    </row>
    <row r="1660" spans="242:253" ht="12.75">
      <c r="IH1660" s="602"/>
      <c r="II1660" s="602"/>
      <c r="IJ1660" s="602"/>
      <c r="IK1660" s="602"/>
      <c r="IL1660" s="602"/>
      <c r="IM1660" s="602"/>
      <c r="IN1660" s="602"/>
      <c r="IO1660" s="602"/>
      <c r="IP1660" s="602"/>
      <c r="IQ1660" s="602"/>
      <c r="IR1660" s="602"/>
      <c r="IS1660" s="602"/>
    </row>
    <row r="1661" spans="242:253" ht="12.75">
      <c r="IH1661" s="602"/>
      <c r="II1661" s="602"/>
      <c r="IJ1661" s="602"/>
      <c r="IK1661" s="602"/>
      <c r="IL1661" s="602"/>
      <c r="IM1661" s="602"/>
      <c r="IN1661" s="602"/>
      <c r="IO1661" s="602"/>
      <c r="IP1661" s="602"/>
      <c r="IQ1661" s="602"/>
      <c r="IR1661" s="602"/>
      <c r="IS1661" s="602"/>
    </row>
    <row r="1662" spans="242:253" ht="12.75">
      <c r="IH1662" s="602"/>
      <c r="II1662" s="602"/>
      <c r="IJ1662" s="602"/>
      <c r="IK1662" s="602"/>
      <c r="IL1662" s="602"/>
      <c r="IM1662" s="602"/>
      <c r="IN1662" s="602"/>
      <c r="IO1662" s="602"/>
      <c r="IP1662" s="602"/>
      <c r="IQ1662" s="602"/>
      <c r="IR1662" s="602"/>
      <c r="IS1662" s="602"/>
    </row>
    <row r="1663" spans="242:253" ht="12.75">
      <c r="IH1663" s="602"/>
      <c r="II1663" s="602"/>
      <c r="IJ1663" s="602"/>
      <c r="IK1663" s="602"/>
      <c r="IL1663" s="602"/>
      <c r="IM1663" s="602"/>
      <c r="IN1663" s="602"/>
      <c r="IO1663" s="602"/>
      <c r="IP1663" s="602"/>
      <c r="IQ1663" s="602"/>
      <c r="IR1663" s="602"/>
      <c r="IS1663" s="602"/>
    </row>
    <row r="1664" spans="242:253" ht="12.75">
      <c r="IH1664" s="602"/>
      <c r="II1664" s="602"/>
      <c r="IJ1664" s="602"/>
      <c r="IK1664" s="602"/>
      <c r="IL1664" s="602"/>
      <c r="IM1664" s="602"/>
      <c r="IN1664" s="602"/>
      <c r="IO1664" s="602"/>
      <c r="IP1664" s="602"/>
      <c r="IQ1664" s="602"/>
      <c r="IR1664" s="602"/>
      <c r="IS1664" s="602"/>
    </row>
    <row r="1665" spans="242:253" ht="12.75">
      <c r="IH1665" s="602"/>
      <c r="II1665" s="602"/>
      <c r="IJ1665" s="602"/>
      <c r="IK1665" s="602"/>
      <c r="IL1665" s="602"/>
      <c r="IM1665" s="602"/>
      <c r="IN1665" s="602"/>
      <c r="IO1665" s="602"/>
      <c r="IP1665" s="602"/>
      <c r="IQ1665" s="602"/>
      <c r="IR1665" s="602"/>
      <c r="IS1665" s="602"/>
    </row>
    <row r="1666" spans="242:253" ht="12.75">
      <c r="IH1666" s="602"/>
      <c r="II1666" s="602"/>
      <c r="IJ1666" s="602"/>
      <c r="IK1666" s="602"/>
      <c r="IL1666" s="602"/>
      <c r="IM1666" s="602"/>
      <c r="IN1666" s="602"/>
      <c r="IO1666" s="602"/>
      <c r="IP1666" s="602"/>
      <c r="IQ1666" s="602"/>
      <c r="IR1666" s="602"/>
      <c r="IS1666" s="602"/>
    </row>
    <row r="1667" spans="242:253" ht="12.75">
      <c r="IH1667" s="602"/>
      <c r="II1667" s="602"/>
      <c r="IJ1667" s="602"/>
      <c r="IK1667" s="602"/>
      <c r="IL1667" s="602"/>
      <c r="IM1667" s="602"/>
      <c r="IN1667" s="602"/>
      <c r="IO1667" s="602"/>
      <c r="IP1667" s="602"/>
      <c r="IQ1667" s="602"/>
      <c r="IR1667" s="602"/>
      <c r="IS1667" s="602"/>
    </row>
    <row r="1668" spans="242:253" ht="12.75">
      <c r="IH1668" s="602"/>
      <c r="II1668" s="602"/>
      <c r="IJ1668" s="602"/>
      <c r="IK1668" s="602"/>
      <c r="IL1668" s="602"/>
      <c r="IM1668" s="602"/>
      <c r="IN1668" s="602"/>
      <c r="IO1668" s="602"/>
      <c r="IP1668" s="602"/>
      <c r="IQ1668" s="602"/>
      <c r="IR1668" s="602"/>
      <c r="IS1668" s="602"/>
    </row>
    <row r="1669" spans="242:253" ht="12.75">
      <c r="IH1669" s="602"/>
      <c r="II1669" s="602"/>
      <c r="IJ1669" s="602"/>
      <c r="IK1669" s="602"/>
      <c r="IL1669" s="602"/>
      <c r="IM1669" s="602"/>
      <c r="IN1669" s="602"/>
      <c r="IO1669" s="602"/>
      <c r="IP1669" s="602"/>
      <c r="IQ1669" s="602"/>
      <c r="IR1669" s="602"/>
      <c r="IS1669" s="602"/>
    </row>
    <row r="1670" spans="242:253" ht="12.75">
      <c r="IH1670" s="602"/>
      <c r="II1670" s="602"/>
      <c r="IJ1670" s="602"/>
      <c r="IK1670" s="602"/>
      <c r="IL1670" s="602"/>
      <c r="IM1670" s="602"/>
      <c r="IN1670" s="602"/>
      <c r="IO1670" s="602"/>
      <c r="IP1670" s="602"/>
      <c r="IQ1670" s="602"/>
      <c r="IR1670" s="602"/>
      <c r="IS1670" s="602"/>
    </row>
    <row r="1671" spans="242:253" ht="12.75">
      <c r="IH1671" s="602"/>
      <c r="II1671" s="602"/>
      <c r="IJ1671" s="602"/>
      <c r="IK1671" s="602"/>
      <c r="IL1671" s="602"/>
      <c r="IM1671" s="602"/>
      <c r="IN1671" s="602"/>
      <c r="IO1671" s="602"/>
      <c r="IP1671" s="602"/>
      <c r="IQ1671" s="602"/>
      <c r="IR1671" s="602"/>
      <c r="IS1671" s="602"/>
    </row>
    <row r="1672" spans="242:253" ht="12.75">
      <c r="IH1672" s="602"/>
      <c r="II1672" s="602"/>
      <c r="IJ1672" s="602"/>
      <c r="IK1672" s="602"/>
      <c r="IL1672" s="602"/>
      <c r="IM1672" s="602"/>
      <c r="IN1672" s="602"/>
      <c r="IO1672" s="602"/>
      <c r="IP1672" s="602"/>
      <c r="IQ1672" s="602"/>
      <c r="IR1672" s="602"/>
      <c r="IS1672" s="602"/>
    </row>
    <row r="1673" spans="242:253" ht="12.75">
      <c r="IH1673" s="602"/>
      <c r="II1673" s="602"/>
      <c r="IJ1673" s="602"/>
      <c r="IK1673" s="602"/>
      <c r="IL1673" s="602"/>
      <c r="IM1673" s="602"/>
      <c r="IN1673" s="602"/>
      <c r="IO1673" s="602"/>
      <c r="IP1673" s="602"/>
      <c r="IQ1673" s="602"/>
      <c r="IR1673" s="602"/>
      <c r="IS1673" s="602"/>
    </row>
    <row r="1674" spans="242:253" ht="12.75">
      <c r="IH1674" s="602"/>
      <c r="II1674" s="602"/>
      <c r="IJ1674" s="602"/>
      <c r="IK1674" s="602"/>
      <c r="IL1674" s="602"/>
      <c r="IM1674" s="602"/>
      <c r="IN1674" s="602"/>
      <c r="IO1674" s="602"/>
      <c r="IP1674" s="602"/>
      <c r="IQ1674" s="602"/>
      <c r="IR1674" s="602"/>
      <c r="IS1674" s="602"/>
    </row>
    <row r="1675" spans="242:253" ht="12.75">
      <c r="IH1675" s="602"/>
      <c r="II1675" s="602"/>
      <c r="IJ1675" s="602"/>
      <c r="IK1675" s="602"/>
      <c r="IL1675" s="602"/>
      <c r="IM1675" s="602"/>
      <c r="IN1675" s="602"/>
      <c r="IO1675" s="602"/>
      <c r="IP1675" s="602"/>
      <c r="IQ1675" s="602"/>
      <c r="IR1675" s="602"/>
      <c r="IS1675" s="602"/>
    </row>
    <row r="1676" spans="242:253" ht="12.75">
      <c r="IH1676" s="602"/>
      <c r="II1676" s="602"/>
      <c r="IJ1676" s="602"/>
      <c r="IK1676" s="602"/>
      <c r="IL1676" s="602"/>
      <c r="IM1676" s="602"/>
      <c r="IN1676" s="602"/>
      <c r="IO1676" s="602"/>
      <c r="IP1676" s="602"/>
      <c r="IQ1676" s="602"/>
      <c r="IR1676" s="602"/>
      <c r="IS1676" s="602"/>
    </row>
    <row r="1677" spans="242:253" ht="12.75">
      <c r="IH1677" s="602"/>
      <c r="II1677" s="602"/>
      <c r="IJ1677" s="602"/>
      <c r="IK1677" s="602"/>
      <c r="IL1677" s="602"/>
      <c r="IM1677" s="602"/>
      <c r="IN1677" s="602"/>
      <c r="IO1677" s="602"/>
      <c r="IP1677" s="602"/>
      <c r="IQ1677" s="602"/>
      <c r="IR1677" s="602"/>
      <c r="IS1677" s="602"/>
    </row>
    <row r="1678" spans="242:253" ht="12.75">
      <c r="IH1678" s="602"/>
      <c r="II1678" s="602"/>
      <c r="IJ1678" s="602"/>
      <c r="IK1678" s="602"/>
      <c r="IL1678" s="602"/>
      <c r="IM1678" s="602"/>
      <c r="IN1678" s="602"/>
      <c r="IO1678" s="602"/>
      <c r="IP1678" s="602"/>
      <c r="IQ1678" s="602"/>
      <c r="IR1678" s="602"/>
      <c r="IS1678" s="602"/>
    </row>
    <row r="1679" spans="242:253" ht="12.75">
      <c r="IH1679" s="602"/>
      <c r="II1679" s="602"/>
      <c r="IJ1679" s="602"/>
      <c r="IK1679" s="602"/>
      <c r="IL1679" s="602"/>
      <c r="IM1679" s="602"/>
      <c r="IN1679" s="602"/>
      <c r="IO1679" s="602"/>
      <c r="IP1679" s="602"/>
      <c r="IQ1679" s="602"/>
      <c r="IR1679" s="602"/>
      <c r="IS1679" s="602"/>
    </row>
    <row r="1680" spans="242:253" ht="12.75">
      <c r="IH1680" s="602"/>
      <c r="II1680" s="602"/>
      <c r="IJ1680" s="602"/>
      <c r="IK1680" s="602"/>
      <c r="IL1680" s="602"/>
      <c r="IM1680" s="602"/>
      <c r="IN1680" s="602"/>
      <c r="IO1680" s="602"/>
      <c r="IP1680" s="602"/>
      <c r="IQ1680" s="602"/>
      <c r="IR1680" s="602"/>
      <c r="IS1680" s="602"/>
    </row>
    <row r="1681" spans="242:253" ht="12.75">
      <c r="IH1681" s="602"/>
      <c r="II1681" s="602"/>
      <c r="IJ1681" s="602"/>
      <c r="IK1681" s="602"/>
      <c r="IL1681" s="602"/>
      <c r="IM1681" s="602"/>
      <c r="IN1681" s="602"/>
      <c r="IO1681" s="602"/>
      <c r="IP1681" s="602"/>
      <c r="IQ1681" s="602"/>
      <c r="IR1681" s="602"/>
      <c r="IS1681" s="602"/>
    </row>
    <row r="1682" spans="242:253" ht="12.75">
      <c r="IH1682" s="602"/>
      <c r="II1682" s="602"/>
      <c r="IJ1682" s="602"/>
      <c r="IK1682" s="602"/>
      <c r="IL1682" s="602"/>
      <c r="IM1682" s="602"/>
      <c r="IN1682" s="602"/>
      <c r="IO1682" s="602"/>
      <c r="IP1682" s="602"/>
      <c r="IQ1682" s="602"/>
      <c r="IR1682" s="602"/>
      <c r="IS1682" s="602"/>
    </row>
    <row r="1683" spans="242:253" ht="12.75">
      <c r="IH1683" s="602"/>
      <c r="II1683" s="602"/>
      <c r="IJ1683" s="602"/>
      <c r="IK1683" s="602"/>
      <c r="IL1683" s="602"/>
      <c r="IM1683" s="602"/>
      <c r="IN1683" s="602"/>
      <c r="IO1683" s="602"/>
      <c r="IP1683" s="602"/>
      <c r="IQ1683" s="602"/>
      <c r="IR1683" s="602"/>
      <c r="IS1683" s="602"/>
    </row>
    <row r="1684" spans="242:253" ht="12.75">
      <c r="IH1684" s="602"/>
      <c r="II1684" s="602"/>
      <c r="IJ1684" s="602"/>
      <c r="IK1684" s="602"/>
      <c r="IL1684" s="602"/>
      <c r="IM1684" s="602"/>
      <c r="IN1684" s="602"/>
      <c r="IO1684" s="602"/>
      <c r="IP1684" s="602"/>
      <c r="IQ1684" s="602"/>
      <c r="IR1684" s="602"/>
      <c r="IS1684" s="602"/>
    </row>
    <row r="1685" spans="242:253" ht="12.75">
      <c r="IH1685" s="602"/>
      <c r="II1685" s="602"/>
      <c r="IJ1685" s="602"/>
      <c r="IK1685" s="602"/>
      <c r="IL1685" s="602"/>
      <c r="IM1685" s="602"/>
      <c r="IN1685" s="602"/>
      <c r="IO1685" s="602"/>
      <c r="IP1685" s="602"/>
      <c r="IQ1685" s="602"/>
      <c r="IR1685" s="602"/>
      <c r="IS1685" s="602"/>
    </row>
    <row r="1686" spans="242:253" ht="12.75">
      <c r="IH1686" s="602"/>
      <c r="II1686" s="602"/>
      <c r="IJ1686" s="602"/>
      <c r="IK1686" s="602"/>
      <c r="IL1686" s="602"/>
      <c r="IM1686" s="602"/>
      <c r="IN1686" s="602"/>
      <c r="IO1686" s="602"/>
      <c r="IP1686" s="602"/>
      <c r="IQ1686" s="602"/>
      <c r="IR1686" s="602"/>
      <c r="IS1686" s="602"/>
    </row>
    <row r="1687" spans="242:253" ht="12.75">
      <c r="IH1687" s="602"/>
      <c r="II1687" s="602"/>
      <c r="IJ1687" s="602"/>
      <c r="IK1687" s="602"/>
      <c r="IL1687" s="602"/>
      <c r="IM1687" s="602"/>
      <c r="IN1687" s="602"/>
      <c r="IO1687" s="602"/>
      <c r="IP1687" s="602"/>
      <c r="IQ1687" s="602"/>
      <c r="IR1687" s="602"/>
      <c r="IS1687" s="602"/>
    </row>
    <row r="1688" spans="242:253" ht="12.75">
      <c r="IH1688" s="602"/>
      <c r="II1688" s="602"/>
      <c r="IJ1688" s="602"/>
      <c r="IK1688" s="602"/>
      <c r="IL1688" s="602"/>
      <c r="IM1688" s="602"/>
      <c r="IN1688" s="602"/>
      <c r="IO1688" s="602"/>
      <c r="IP1688" s="602"/>
      <c r="IQ1688" s="602"/>
      <c r="IR1688" s="602"/>
      <c r="IS1688" s="602"/>
    </row>
    <row r="1689" spans="242:253" ht="12.75">
      <c r="IH1689" s="602"/>
      <c r="II1689" s="602"/>
      <c r="IJ1689" s="602"/>
      <c r="IK1689" s="602"/>
      <c r="IL1689" s="602"/>
      <c r="IM1689" s="602"/>
      <c r="IN1689" s="602"/>
      <c r="IO1689" s="602"/>
      <c r="IP1689" s="602"/>
      <c r="IQ1689" s="602"/>
      <c r="IR1689" s="602"/>
      <c r="IS1689" s="602"/>
    </row>
    <row r="1690" spans="242:253" ht="12.75">
      <c r="IH1690" s="602"/>
      <c r="II1690" s="602"/>
      <c r="IJ1690" s="602"/>
      <c r="IK1690" s="602"/>
      <c r="IL1690" s="602"/>
      <c r="IM1690" s="602"/>
      <c r="IN1690" s="602"/>
      <c r="IO1690" s="602"/>
      <c r="IP1690" s="602"/>
      <c r="IQ1690" s="602"/>
      <c r="IR1690" s="602"/>
      <c r="IS1690" s="602"/>
    </row>
    <row r="1691" spans="242:253" ht="12.75">
      <c r="IH1691" s="602"/>
      <c r="II1691" s="602"/>
      <c r="IJ1691" s="602"/>
      <c r="IK1691" s="602"/>
      <c r="IL1691" s="602"/>
      <c r="IM1691" s="602"/>
      <c r="IN1691" s="602"/>
      <c r="IO1691" s="602"/>
      <c r="IP1691" s="602"/>
      <c r="IQ1691" s="602"/>
      <c r="IR1691" s="602"/>
      <c r="IS1691" s="602"/>
    </row>
    <row r="1692" spans="242:253" ht="12.75">
      <c r="IH1692" s="602"/>
      <c r="II1692" s="602"/>
      <c r="IJ1692" s="602"/>
      <c r="IK1692" s="602"/>
      <c r="IL1692" s="602"/>
      <c r="IM1692" s="602"/>
      <c r="IN1692" s="602"/>
      <c r="IO1692" s="602"/>
      <c r="IP1692" s="602"/>
      <c r="IQ1692" s="602"/>
      <c r="IR1692" s="602"/>
      <c r="IS1692" s="602"/>
    </row>
    <row r="1693" spans="242:253" ht="12.75">
      <c r="IH1693" s="602"/>
      <c r="II1693" s="602"/>
      <c r="IJ1693" s="602"/>
      <c r="IK1693" s="602"/>
      <c r="IL1693" s="602"/>
      <c r="IM1693" s="602"/>
      <c r="IN1693" s="602"/>
      <c r="IO1693" s="602"/>
      <c r="IP1693" s="602"/>
      <c r="IQ1693" s="602"/>
      <c r="IR1693" s="602"/>
      <c r="IS1693" s="602"/>
    </row>
    <row r="1694" spans="242:253" ht="12.75">
      <c r="IH1694" s="602"/>
      <c r="II1694" s="602"/>
      <c r="IJ1694" s="602"/>
      <c r="IK1694" s="602"/>
      <c r="IL1694" s="602"/>
      <c r="IM1694" s="602"/>
      <c r="IN1694" s="602"/>
      <c r="IO1694" s="602"/>
      <c r="IP1694" s="602"/>
      <c r="IQ1694" s="602"/>
      <c r="IR1694" s="602"/>
      <c r="IS1694" s="602"/>
    </row>
    <row r="1695" spans="242:253" ht="12.75">
      <c r="IH1695" s="602"/>
      <c r="II1695" s="602"/>
      <c r="IJ1695" s="602"/>
      <c r="IK1695" s="602"/>
      <c r="IL1695" s="602"/>
      <c r="IM1695" s="602"/>
      <c r="IN1695" s="602"/>
      <c r="IO1695" s="602"/>
      <c r="IP1695" s="602"/>
      <c r="IQ1695" s="602"/>
      <c r="IR1695" s="602"/>
      <c r="IS1695" s="602"/>
    </row>
    <row r="1696" spans="242:253" ht="12.75">
      <c r="IH1696" s="602"/>
      <c r="II1696" s="602"/>
      <c r="IJ1696" s="602"/>
      <c r="IK1696" s="602"/>
      <c r="IL1696" s="602"/>
      <c r="IM1696" s="602"/>
      <c r="IN1696" s="602"/>
      <c r="IO1696" s="602"/>
      <c r="IP1696" s="602"/>
      <c r="IQ1696" s="602"/>
      <c r="IR1696" s="602"/>
      <c r="IS1696" s="602"/>
    </row>
    <row r="1697" spans="242:253" ht="12.75">
      <c r="IH1697" s="602"/>
      <c r="II1697" s="602"/>
      <c r="IJ1697" s="602"/>
      <c r="IK1697" s="602"/>
      <c r="IL1697" s="602"/>
      <c r="IM1697" s="602"/>
      <c r="IN1697" s="602"/>
      <c r="IO1697" s="602"/>
      <c r="IP1697" s="602"/>
      <c r="IQ1697" s="602"/>
      <c r="IR1697" s="602"/>
      <c r="IS1697" s="602"/>
    </row>
    <row r="1698" spans="242:253" ht="12.75">
      <c r="IH1698" s="602"/>
      <c r="II1698" s="602"/>
      <c r="IJ1698" s="602"/>
      <c r="IK1698" s="602"/>
      <c r="IL1698" s="602"/>
      <c r="IM1698" s="602"/>
      <c r="IN1698" s="602"/>
      <c r="IO1698" s="602"/>
      <c r="IP1698" s="602"/>
      <c r="IQ1698" s="602"/>
      <c r="IR1698" s="602"/>
      <c r="IS1698" s="602"/>
    </row>
    <row r="1699" spans="242:253" ht="12.75">
      <c r="IH1699" s="602"/>
      <c r="II1699" s="602"/>
      <c r="IJ1699" s="602"/>
      <c r="IK1699" s="602"/>
      <c r="IL1699" s="602"/>
      <c r="IM1699" s="602"/>
      <c r="IN1699" s="602"/>
      <c r="IO1699" s="602"/>
      <c r="IP1699" s="602"/>
      <c r="IQ1699" s="602"/>
      <c r="IR1699" s="602"/>
      <c r="IS1699" s="602"/>
    </row>
    <row r="1700" spans="242:253" ht="12.75">
      <c r="IH1700" s="602"/>
      <c r="II1700" s="602"/>
      <c r="IJ1700" s="602"/>
      <c r="IK1700" s="602"/>
      <c r="IL1700" s="602"/>
      <c r="IM1700" s="602"/>
      <c r="IN1700" s="602"/>
      <c r="IO1700" s="602"/>
      <c r="IP1700" s="602"/>
      <c r="IQ1700" s="602"/>
      <c r="IR1700" s="602"/>
      <c r="IS1700" s="602"/>
    </row>
    <row r="1701" spans="242:253" ht="12.75">
      <c r="IH1701" s="602"/>
      <c r="II1701" s="602"/>
      <c r="IJ1701" s="602"/>
      <c r="IK1701" s="602"/>
      <c r="IL1701" s="602"/>
      <c r="IM1701" s="602"/>
      <c r="IN1701" s="602"/>
      <c r="IO1701" s="602"/>
      <c r="IP1701" s="602"/>
      <c r="IQ1701" s="602"/>
      <c r="IR1701" s="602"/>
      <c r="IS1701" s="602"/>
    </row>
    <row r="1702" spans="242:253" ht="12.75">
      <c r="IH1702" s="602"/>
      <c r="II1702" s="602"/>
      <c r="IJ1702" s="602"/>
      <c r="IK1702" s="602"/>
      <c r="IL1702" s="602"/>
      <c r="IM1702" s="602"/>
      <c r="IN1702" s="602"/>
      <c r="IO1702" s="602"/>
      <c r="IP1702" s="602"/>
      <c r="IQ1702" s="602"/>
      <c r="IR1702" s="602"/>
      <c r="IS1702" s="602"/>
    </row>
    <row r="1703" spans="242:253" ht="12.75">
      <c r="IH1703" s="602"/>
      <c r="II1703" s="602"/>
      <c r="IJ1703" s="602"/>
      <c r="IK1703" s="602"/>
      <c r="IL1703" s="602"/>
      <c r="IM1703" s="602"/>
      <c r="IN1703" s="602"/>
      <c r="IO1703" s="602"/>
      <c r="IP1703" s="602"/>
      <c r="IQ1703" s="602"/>
      <c r="IR1703" s="602"/>
      <c r="IS1703" s="602"/>
    </row>
    <row r="1704" spans="242:253" ht="12.75">
      <c r="IH1704" s="602"/>
      <c r="II1704" s="602"/>
      <c r="IJ1704" s="602"/>
      <c r="IK1704" s="602"/>
      <c r="IL1704" s="602"/>
      <c r="IM1704" s="602"/>
      <c r="IN1704" s="602"/>
      <c r="IO1704" s="602"/>
      <c r="IP1704" s="602"/>
      <c r="IQ1704" s="602"/>
      <c r="IR1704" s="602"/>
      <c r="IS1704" s="602"/>
    </row>
    <row r="1705" spans="242:253" ht="12.75">
      <c r="IH1705" s="602"/>
      <c r="II1705" s="602"/>
      <c r="IJ1705" s="602"/>
      <c r="IK1705" s="602"/>
      <c r="IL1705" s="602"/>
      <c r="IM1705" s="602"/>
      <c r="IN1705" s="602"/>
      <c r="IO1705" s="602"/>
      <c r="IP1705" s="602"/>
      <c r="IQ1705" s="602"/>
      <c r="IR1705" s="602"/>
      <c r="IS1705" s="602"/>
    </row>
    <row r="1706" spans="242:253" ht="12.75">
      <c r="IH1706" s="602"/>
      <c r="II1706" s="602"/>
      <c r="IJ1706" s="602"/>
      <c r="IK1706" s="602"/>
      <c r="IL1706" s="602"/>
      <c r="IM1706" s="602"/>
      <c r="IN1706" s="602"/>
      <c r="IO1706" s="602"/>
      <c r="IP1706" s="602"/>
      <c r="IQ1706" s="602"/>
      <c r="IR1706" s="602"/>
      <c r="IS1706" s="602"/>
    </row>
    <row r="1707" spans="242:253" ht="12.75">
      <c r="IH1707" s="602"/>
      <c r="II1707" s="602"/>
      <c r="IJ1707" s="602"/>
      <c r="IK1707" s="602"/>
      <c r="IL1707" s="602"/>
      <c r="IM1707" s="602"/>
      <c r="IN1707" s="602"/>
      <c r="IO1707" s="602"/>
      <c r="IP1707" s="602"/>
      <c r="IQ1707" s="602"/>
      <c r="IR1707" s="602"/>
      <c r="IS1707" s="602"/>
    </row>
    <row r="1708" spans="242:253" ht="12.75">
      <c r="IH1708" s="602"/>
      <c r="II1708" s="602"/>
      <c r="IJ1708" s="602"/>
      <c r="IK1708" s="602"/>
      <c r="IL1708" s="602"/>
      <c r="IM1708" s="602"/>
      <c r="IN1708" s="602"/>
      <c r="IO1708" s="602"/>
      <c r="IP1708" s="602"/>
      <c r="IQ1708" s="602"/>
      <c r="IR1708" s="602"/>
      <c r="IS1708" s="602"/>
    </row>
    <row r="1709" spans="242:253" ht="12.75">
      <c r="IH1709" s="602"/>
      <c r="II1709" s="602"/>
      <c r="IJ1709" s="602"/>
      <c r="IK1709" s="602"/>
      <c r="IL1709" s="602"/>
      <c r="IM1709" s="602"/>
      <c r="IN1709" s="602"/>
      <c r="IO1709" s="602"/>
      <c r="IP1709" s="602"/>
      <c r="IQ1709" s="602"/>
      <c r="IR1709" s="602"/>
      <c r="IS1709" s="602"/>
    </row>
    <row r="1710" spans="242:253" ht="12.75">
      <c r="IH1710" s="602"/>
      <c r="II1710" s="602"/>
      <c r="IJ1710" s="602"/>
      <c r="IK1710" s="602"/>
      <c r="IL1710" s="602"/>
      <c r="IM1710" s="602"/>
      <c r="IN1710" s="602"/>
      <c r="IO1710" s="602"/>
      <c r="IP1710" s="602"/>
      <c r="IQ1710" s="602"/>
      <c r="IR1710" s="602"/>
      <c r="IS1710" s="602"/>
    </row>
    <row r="1711" spans="242:253" ht="12.75">
      <c r="IH1711" s="602"/>
      <c r="II1711" s="602"/>
      <c r="IJ1711" s="602"/>
      <c r="IK1711" s="602"/>
      <c r="IL1711" s="602"/>
      <c r="IM1711" s="602"/>
      <c r="IN1711" s="602"/>
      <c r="IO1711" s="602"/>
      <c r="IP1711" s="602"/>
      <c r="IQ1711" s="602"/>
      <c r="IR1711" s="602"/>
      <c r="IS1711" s="602"/>
    </row>
    <row r="1712" spans="242:253" ht="12.75">
      <c r="IH1712" s="602"/>
      <c r="II1712" s="602"/>
      <c r="IJ1712" s="602"/>
      <c r="IK1712" s="602"/>
      <c r="IL1712" s="602"/>
      <c r="IM1712" s="602"/>
      <c r="IN1712" s="602"/>
      <c r="IO1712" s="602"/>
      <c r="IP1712" s="602"/>
      <c r="IQ1712" s="602"/>
      <c r="IR1712" s="602"/>
      <c r="IS1712" s="602"/>
    </row>
    <row r="1713" spans="242:253" ht="12.75">
      <c r="IH1713" s="602"/>
      <c r="II1713" s="602"/>
      <c r="IJ1713" s="602"/>
      <c r="IK1713" s="602"/>
      <c r="IL1713" s="602"/>
      <c r="IM1713" s="602"/>
      <c r="IN1713" s="602"/>
      <c r="IO1713" s="602"/>
      <c r="IP1713" s="602"/>
      <c r="IQ1713" s="602"/>
      <c r="IR1713" s="602"/>
      <c r="IS1713" s="602"/>
    </row>
    <row r="1714" spans="242:253" ht="12.75">
      <c r="IH1714" s="602"/>
      <c r="II1714" s="602"/>
      <c r="IJ1714" s="602"/>
      <c r="IK1714" s="602"/>
      <c r="IL1714" s="602"/>
      <c r="IM1714" s="602"/>
      <c r="IN1714" s="602"/>
      <c r="IO1714" s="602"/>
      <c r="IP1714" s="602"/>
      <c r="IQ1714" s="602"/>
      <c r="IR1714" s="602"/>
      <c r="IS1714" s="602"/>
    </row>
    <row r="1715" spans="242:253" ht="12.75">
      <c r="IH1715" s="602"/>
      <c r="II1715" s="602"/>
      <c r="IJ1715" s="602"/>
      <c r="IK1715" s="602"/>
      <c r="IL1715" s="602"/>
      <c r="IM1715" s="602"/>
      <c r="IN1715" s="602"/>
      <c r="IO1715" s="602"/>
      <c r="IP1715" s="602"/>
      <c r="IQ1715" s="602"/>
      <c r="IR1715" s="602"/>
      <c r="IS1715" s="602"/>
    </row>
    <row r="1716" spans="242:253" ht="12.75">
      <c r="IH1716" s="602"/>
      <c r="II1716" s="602"/>
      <c r="IJ1716" s="602"/>
      <c r="IK1716" s="602"/>
      <c r="IL1716" s="602"/>
      <c r="IM1716" s="602"/>
      <c r="IN1716" s="602"/>
      <c r="IO1716" s="602"/>
      <c r="IP1716" s="602"/>
      <c r="IQ1716" s="602"/>
      <c r="IR1716" s="602"/>
      <c r="IS1716" s="602"/>
    </row>
    <row r="1717" spans="242:253" ht="12.75">
      <c r="IH1717" s="602"/>
      <c r="II1717" s="602"/>
      <c r="IJ1717" s="602"/>
      <c r="IK1717" s="602"/>
      <c r="IL1717" s="602"/>
      <c r="IM1717" s="602"/>
      <c r="IN1717" s="602"/>
      <c r="IO1717" s="602"/>
      <c r="IP1717" s="602"/>
      <c r="IQ1717" s="602"/>
      <c r="IR1717" s="602"/>
      <c r="IS1717" s="602"/>
    </row>
    <row r="1718" spans="242:253" ht="12.75">
      <c r="IH1718" s="602"/>
      <c r="II1718" s="602"/>
      <c r="IJ1718" s="602"/>
      <c r="IK1718" s="602"/>
      <c r="IL1718" s="602"/>
      <c r="IM1718" s="602"/>
      <c r="IN1718" s="602"/>
      <c r="IO1718" s="602"/>
      <c r="IP1718" s="602"/>
      <c r="IQ1718" s="602"/>
      <c r="IR1718" s="602"/>
      <c r="IS1718" s="602"/>
    </row>
    <row r="1719" spans="242:253" ht="12.75">
      <c r="IH1719" s="602"/>
      <c r="II1719" s="602"/>
      <c r="IJ1719" s="602"/>
      <c r="IK1719" s="602"/>
      <c r="IL1719" s="602"/>
      <c r="IM1719" s="602"/>
      <c r="IN1719" s="602"/>
      <c r="IO1719" s="602"/>
      <c r="IP1719" s="602"/>
      <c r="IQ1719" s="602"/>
      <c r="IR1719" s="602"/>
      <c r="IS1719" s="602"/>
    </row>
    <row r="1720" spans="242:253" ht="12.75">
      <c r="IH1720" s="602"/>
      <c r="II1720" s="602"/>
      <c r="IJ1720" s="602"/>
      <c r="IK1720" s="602"/>
      <c r="IL1720" s="602"/>
      <c r="IM1720" s="602"/>
      <c r="IN1720" s="602"/>
      <c r="IO1720" s="602"/>
      <c r="IP1720" s="602"/>
      <c r="IQ1720" s="602"/>
      <c r="IR1720" s="602"/>
      <c r="IS1720" s="602"/>
    </row>
    <row r="1721" spans="242:253" ht="12.75">
      <c r="IH1721" s="602"/>
      <c r="II1721" s="602"/>
      <c r="IJ1721" s="602"/>
      <c r="IK1721" s="602"/>
      <c r="IL1721" s="602"/>
      <c r="IM1721" s="602"/>
      <c r="IN1721" s="602"/>
      <c r="IO1721" s="602"/>
      <c r="IP1721" s="602"/>
      <c r="IQ1721" s="602"/>
      <c r="IR1721" s="602"/>
      <c r="IS1721" s="602"/>
    </row>
    <row r="1722" spans="242:253" ht="12.75">
      <c r="IH1722" s="602"/>
      <c r="II1722" s="602"/>
      <c r="IJ1722" s="602"/>
      <c r="IK1722" s="602"/>
      <c r="IL1722" s="602"/>
      <c r="IM1722" s="602"/>
      <c r="IN1722" s="602"/>
      <c r="IO1722" s="602"/>
      <c r="IP1722" s="602"/>
      <c r="IQ1722" s="602"/>
      <c r="IR1722" s="602"/>
      <c r="IS1722" s="602"/>
    </row>
    <row r="1723" spans="242:253" ht="12.75">
      <c r="IH1723" s="602"/>
      <c r="II1723" s="602"/>
      <c r="IJ1723" s="602"/>
      <c r="IK1723" s="602"/>
      <c r="IL1723" s="602"/>
      <c r="IM1723" s="602"/>
      <c r="IN1723" s="602"/>
      <c r="IO1723" s="602"/>
      <c r="IP1723" s="602"/>
      <c r="IQ1723" s="602"/>
      <c r="IR1723" s="602"/>
      <c r="IS1723" s="602"/>
    </row>
    <row r="1724" spans="242:253" ht="12.75">
      <c r="IH1724" s="602"/>
      <c r="II1724" s="602"/>
      <c r="IJ1724" s="602"/>
      <c r="IK1724" s="602"/>
      <c r="IL1724" s="602"/>
      <c r="IM1724" s="602"/>
      <c r="IN1724" s="602"/>
      <c r="IO1724" s="602"/>
      <c r="IP1724" s="602"/>
      <c r="IQ1724" s="602"/>
      <c r="IR1724" s="602"/>
      <c r="IS1724" s="602"/>
    </row>
    <row r="1725" spans="242:253" ht="12.75">
      <c r="IH1725" s="602"/>
      <c r="II1725" s="602"/>
      <c r="IJ1725" s="602"/>
      <c r="IK1725" s="602"/>
      <c r="IL1725" s="602"/>
      <c r="IM1725" s="602"/>
      <c r="IN1725" s="602"/>
      <c r="IO1725" s="602"/>
      <c r="IP1725" s="602"/>
      <c r="IQ1725" s="602"/>
      <c r="IR1725" s="602"/>
      <c r="IS1725" s="602"/>
    </row>
    <row r="1726" spans="242:253" ht="12.75">
      <c r="IH1726" s="602"/>
      <c r="II1726" s="602"/>
      <c r="IJ1726" s="602"/>
      <c r="IK1726" s="602"/>
      <c r="IL1726" s="602"/>
      <c r="IM1726" s="602"/>
      <c r="IN1726" s="602"/>
      <c r="IO1726" s="602"/>
      <c r="IP1726" s="602"/>
      <c r="IQ1726" s="602"/>
      <c r="IR1726" s="602"/>
      <c r="IS1726" s="602"/>
    </row>
    <row r="1727" spans="242:253" ht="12.75">
      <c r="IH1727" s="602"/>
      <c r="II1727" s="602"/>
      <c r="IJ1727" s="602"/>
      <c r="IK1727" s="602"/>
      <c r="IL1727" s="602"/>
      <c r="IM1727" s="602"/>
      <c r="IN1727" s="602"/>
      <c r="IO1727" s="602"/>
      <c r="IP1727" s="602"/>
      <c r="IQ1727" s="602"/>
      <c r="IR1727" s="602"/>
      <c r="IS1727" s="602"/>
    </row>
    <row r="1728" spans="242:253" ht="12.75">
      <c r="IH1728" s="602"/>
      <c r="II1728" s="602"/>
      <c r="IJ1728" s="602"/>
      <c r="IK1728" s="602"/>
      <c r="IL1728" s="602"/>
      <c r="IM1728" s="602"/>
      <c r="IN1728" s="602"/>
      <c r="IO1728" s="602"/>
      <c r="IP1728" s="602"/>
      <c r="IQ1728" s="602"/>
      <c r="IR1728" s="602"/>
      <c r="IS1728" s="602"/>
    </row>
    <row r="1729" spans="242:253" ht="12.75">
      <c r="IH1729" s="602"/>
      <c r="II1729" s="602"/>
      <c r="IJ1729" s="602"/>
      <c r="IK1729" s="602"/>
      <c r="IL1729" s="602"/>
      <c r="IM1729" s="602"/>
      <c r="IN1729" s="602"/>
      <c r="IO1729" s="602"/>
      <c r="IP1729" s="602"/>
      <c r="IQ1729" s="602"/>
      <c r="IR1729" s="602"/>
      <c r="IS1729" s="602"/>
    </row>
    <row r="1730" spans="242:253" ht="12.75">
      <c r="IH1730" s="602"/>
      <c r="II1730" s="602"/>
      <c r="IJ1730" s="602"/>
      <c r="IK1730" s="602"/>
      <c r="IL1730" s="602"/>
      <c r="IM1730" s="602"/>
      <c r="IN1730" s="602"/>
      <c r="IO1730" s="602"/>
      <c r="IP1730" s="602"/>
      <c r="IQ1730" s="602"/>
      <c r="IR1730" s="602"/>
      <c r="IS1730" s="602"/>
    </row>
    <row r="1731" spans="242:253" ht="12.75">
      <c r="IH1731" s="602"/>
      <c r="II1731" s="602"/>
      <c r="IJ1731" s="602"/>
      <c r="IK1731" s="602"/>
      <c r="IL1731" s="602"/>
      <c r="IM1731" s="602"/>
      <c r="IN1731" s="602"/>
      <c r="IO1731" s="602"/>
      <c r="IP1731" s="602"/>
      <c r="IQ1731" s="602"/>
      <c r="IR1731" s="602"/>
      <c r="IS1731" s="602"/>
    </row>
    <row r="1732" spans="242:253" ht="12.75">
      <c r="IH1732" s="602"/>
      <c r="II1732" s="602"/>
      <c r="IJ1732" s="602"/>
      <c r="IK1732" s="602"/>
      <c r="IL1732" s="602"/>
      <c r="IM1732" s="602"/>
      <c r="IN1732" s="602"/>
      <c r="IO1732" s="602"/>
      <c r="IP1732" s="602"/>
      <c r="IQ1732" s="602"/>
      <c r="IR1732" s="602"/>
      <c r="IS1732" s="602"/>
    </row>
    <row r="1733" spans="242:253" ht="12.75">
      <c r="IH1733" s="602"/>
      <c r="II1733" s="602"/>
      <c r="IJ1733" s="602"/>
      <c r="IK1733" s="602"/>
      <c r="IL1733" s="602"/>
      <c r="IM1733" s="602"/>
      <c r="IN1733" s="602"/>
      <c r="IO1733" s="602"/>
      <c r="IP1733" s="602"/>
      <c r="IQ1733" s="602"/>
      <c r="IR1733" s="602"/>
      <c r="IS1733" s="602"/>
    </row>
    <row r="1734" spans="242:253" ht="12.75">
      <c r="IH1734" s="602"/>
      <c r="II1734" s="602"/>
      <c r="IJ1734" s="602"/>
      <c r="IK1734" s="602"/>
      <c r="IL1734" s="602"/>
      <c r="IM1734" s="602"/>
      <c r="IN1734" s="602"/>
      <c r="IO1734" s="602"/>
      <c r="IP1734" s="602"/>
      <c r="IQ1734" s="602"/>
      <c r="IR1734" s="602"/>
      <c r="IS1734" s="602"/>
    </row>
    <row r="1735" spans="242:253" ht="12.75">
      <c r="IH1735" s="602"/>
      <c r="II1735" s="602"/>
      <c r="IJ1735" s="602"/>
      <c r="IK1735" s="602"/>
      <c r="IL1735" s="602"/>
      <c r="IM1735" s="602"/>
      <c r="IN1735" s="602"/>
      <c r="IO1735" s="602"/>
      <c r="IP1735" s="602"/>
      <c r="IQ1735" s="602"/>
      <c r="IR1735" s="602"/>
      <c r="IS1735" s="602"/>
    </row>
    <row r="1736" spans="242:253" ht="12.75">
      <c r="IH1736" s="602"/>
      <c r="II1736" s="602"/>
      <c r="IJ1736" s="602"/>
      <c r="IK1736" s="602"/>
      <c r="IL1736" s="602"/>
      <c r="IM1736" s="602"/>
      <c r="IN1736" s="602"/>
      <c r="IO1736" s="602"/>
      <c r="IP1736" s="602"/>
      <c r="IQ1736" s="602"/>
      <c r="IR1736" s="602"/>
      <c r="IS1736" s="602"/>
    </row>
    <row r="1737" spans="242:253" ht="12.75">
      <c r="IH1737" s="602"/>
      <c r="II1737" s="602"/>
      <c r="IJ1737" s="602"/>
      <c r="IK1737" s="602"/>
      <c r="IL1737" s="602"/>
      <c r="IM1737" s="602"/>
      <c r="IN1737" s="602"/>
      <c r="IO1737" s="602"/>
      <c r="IP1737" s="602"/>
      <c r="IQ1737" s="602"/>
      <c r="IR1737" s="602"/>
      <c r="IS1737" s="602"/>
    </row>
    <row r="1738" spans="242:253" ht="12.75">
      <c r="IH1738" s="602"/>
      <c r="II1738" s="602"/>
      <c r="IJ1738" s="602"/>
      <c r="IK1738" s="602"/>
      <c r="IL1738" s="602"/>
      <c r="IM1738" s="602"/>
      <c r="IN1738" s="602"/>
      <c r="IO1738" s="602"/>
      <c r="IP1738" s="602"/>
      <c r="IQ1738" s="602"/>
      <c r="IR1738" s="602"/>
      <c r="IS1738" s="602"/>
    </row>
    <row r="1739" spans="242:253" ht="12.75">
      <c r="IH1739" s="602"/>
      <c r="II1739" s="602"/>
      <c r="IJ1739" s="602"/>
      <c r="IK1739" s="602"/>
      <c r="IL1739" s="602"/>
      <c r="IM1739" s="602"/>
      <c r="IN1739" s="602"/>
      <c r="IO1739" s="602"/>
      <c r="IP1739" s="602"/>
      <c r="IQ1739" s="602"/>
      <c r="IR1739" s="602"/>
      <c r="IS1739" s="602"/>
    </row>
    <row r="1740" spans="242:253" ht="12.75">
      <c r="IH1740" s="602"/>
      <c r="II1740" s="602"/>
      <c r="IJ1740" s="602"/>
      <c r="IK1740" s="602"/>
      <c r="IL1740" s="602"/>
      <c r="IM1740" s="602"/>
      <c r="IN1740" s="602"/>
      <c r="IO1740" s="602"/>
      <c r="IP1740" s="602"/>
      <c r="IQ1740" s="602"/>
      <c r="IR1740" s="602"/>
      <c r="IS1740" s="602"/>
    </row>
    <row r="1741" spans="242:253" ht="12.75">
      <c r="IH1741" s="602"/>
      <c r="II1741" s="602"/>
      <c r="IJ1741" s="602"/>
      <c r="IK1741" s="602"/>
      <c r="IL1741" s="602"/>
      <c r="IM1741" s="602"/>
      <c r="IN1741" s="602"/>
      <c r="IO1741" s="602"/>
      <c r="IP1741" s="602"/>
      <c r="IQ1741" s="602"/>
      <c r="IR1741" s="602"/>
      <c r="IS1741" s="602"/>
    </row>
    <row r="1742" spans="242:253" ht="12.75">
      <c r="IH1742" s="602"/>
      <c r="II1742" s="602"/>
      <c r="IJ1742" s="602"/>
      <c r="IK1742" s="602"/>
      <c r="IL1742" s="602"/>
      <c r="IM1742" s="602"/>
      <c r="IN1742" s="602"/>
      <c r="IO1742" s="602"/>
      <c r="IP1742" s="602"/>
      <c r="IQ1742" s="602"/>
      <c r="IR1742" s="602"/>
      <c r="IS1742" s="602"/>
    </row>
    <row r="1743" spans="242:253" ht="12.75">
      <c r="IH1743" s="602"/>
      <c r="II1743" s="602"/>
      <c r="IJ1743" s="602"/>
      <c r="IK1743" s="602"/>
      <c r="IL1743" s="602"/>
      <c r="IM1743" s="602"/>
      <c r="IN1743" s="602"/>
      <c r="IO1743" s="602"/>
      <c r="IP1743" s="602"/>
      <c r="IQ1743" s="602"/>
      <c r="IR1743" s="602"/>
      <c r="IS1743" s="602"/>
    </row>
    <row r="1744" spans="242:253" ht="12.75">
      <c r="IH1744" s="602"/>
      <c r="II1744" s="602"/>
      <c r="IJ1744" s="602"/>
      <c r="IK1744" s="602"/>
      <c r="IL1744" s="602"/>
      <c r="IM1744" s="602"/>
      <c r="IN1744" s="602"/>
      <c r="IO1744" s="602"/>
      <c r="IP1744" s="602"/>
      <c r="IQ1744" s="602"/>
      <c r="IR1744" s="602"/>
      <c r="IS1744" s="602"/>
    </row>
    <row r="1745" spans="242:253" ht="12.75">
      <c r="IH1745" s="602"/>
      <c r="II1745" s="602"/>
      <c r="IJ1745" s="602"/>
      <c r="IK1745" s="602"/>
      <c r="IL1745" s="602"/>
      <c r="IM1745" s="602"/>
      <c r="IN1745" s="602"/>
      <c r="IO1745" s="602"/>
      <c r="IP1745" s="602"/>
      <c r="IQ1745" s="602"/>
      <c r="IR1745" s="602"/>
      <c r="IS1745" s="602"/>
    </row>
    <row r="1746" spans="242:253" ht="12.75">
      <c r="IH1746" s="602"/>
      <c r="II1746" s="602"/>
      <c r="IJ1746" s="602"/>
      <c r="IK1746" s="602"/>
      <c r="IL1746" s="602"/>
      <c r="IM1746" s="602"/>
      <c r="IN1746" s="602"/>
      <c r="IO1746" s="602"/>
      <c r="IP1746" s="602"/>
      <c r="IQ1746" s="602"/>
      <c r="IR1746" s="602"/>
      <c r="IS1746" s="602"/>
    </row>
    <row r="1747" spans="242:253" ht="12.75">
      <c r="IH1747" s="602"/>
      <c r="II1747" s="602"/>
      <c r="IJ1747" s="602"/>
      <c r="IK1747" s="602"/>
      <c r="IL1747" s="602"/>
      <c r="IM1747" s="602"/>
      <c r="IN1747" s="602"/>
      <c r="IO1747" s="602"/>
      <c r="IP1747" s="602"/>
      <c r="IQ1747" s="602"/>
      <c r="IR1747" s="602"/>
      <c r="IS1747" s="602"/>
    </row>
    <row r="1748" spans="242:253" ht="12.75">
      <c r="IH1748" s="602"/>
      <c r="II1748" s="602"/>
      <c r="IJ1748" s="602"/>
      <c r="IK1748" s="602"/>
      <c r="IL1748" s="602"/>
      <c r="IM1748" s="602"/>
      <c r="IN1748" s="602"/>
      <c r="IO1748" s="602"/>
      <c r="IP1748" s="602"/>
      <c r="IQ1748" s="602"/>
      <c r="IR1748" s="602"/>
      <c r="IS1748" s="602"/>
    </row>
    <row r="1749" spans="242:253" ht="12.75">
      <c r="IH1749" s="602"/>
      <c r="II1749" s="602"/>
      <c r="IJ1749" s="602"/>
      <c r="IK1749" s="602"/>
      <c r="IL1749" s="602"/>
      <c r="IM1749" s="602"/>
      <c r="IN1749" s="602"/>
      <c r="IO1749" s="602"/>
      <c r="IP1749" s="602"/>
      <c r="IQ1749" s="602"/>
      <c r="IR1749" s="602"/>
      <c r="IS1749" s="602"/>
    </row>
    <row r="1750" spans="242:253" ht="12.75">
      <c r="IH1750" s="602"/>
      <c r="II1750" s="602"/>
      <c r="IJ1750" s="602"/>
      <c r="IK1750" s="602"/>
      <c r="IL1750" s="602"/>
      <c r="IM1750" s="602"/>
      <c r="IN1750" s="602"/>
      <c r="IO1750" s="602"/>
      <c r="IP1750" s="602"/>
      <c r="IQ1750" s="602"/>
      <c r="IR1750" s="602"/>
      <c r="IS1750" s="602"/>
    </row>
    <row r="1751" spans="242:253" ht="12.75">
      <c r="IH1751" s="602"/>
      <c r="II1751" s="602"/>
      <c r="IJ1751" s="602"/>
      <c r="IK1751" s="602"/>
      <c r="IL1751" s="602"/>
      <c r="IM1751" s="602"/>
      <c r="IN1751" s="602"/>
      <c r="IO1751" s="602"/>
      <c r="IP1751" s="602"/>
      <c r="IQ1751" s="602"/>
      <c r="IR1751" s="602"/>
      <c r="IS1751" s="602"/>
    </row>
    <row r="1752" spans="242:253" ht="12.75">
      <c r="IH1752" s="602"/>
      <c r="II1752" s="602"/>
      <c r="IJ1752" s="602"/>
      <c r="IK1752" s="602"/>
      <c r="IL1752" s="602"/>
      <c r="IM1752" s="602"/>
      <c r="IN1752" s="602"/>
      <c r="IO1752" s="602"/>
      <c r="IP1752" s="602"/>
      <c r="IQ1752" s="602"/>
      <c r="IR1752" s="602"/>
      <c r="IS1752" s="602"/>
    </row>
    <row r="1753" spans="242:253" ht="12.75">
      <c r="IH1753" s="602"/>
      <c r="II1753" s="602"/>
      <c r="IJ1753" s="602"/>
      <c r="IK1753" s="602"/>
      <c r="IL1753" s="602"/>
      <c r="IM1753" s="602"/>
      <c r="IN1753" s="602"/>
      <c r="IO1753" s="602"/>
      <c r="IP1753" s="602"/>
      <c r="IQ1753" s="602"/>
      <c r="IR1753" s="602"/>
      <c r="IS1753" s="602"/>
    </row>
    <row r="1754" spans="242:253" ht="12.75">
      <c r="IH1754" s="602"/>
      <c r="II1754" s="602"/>
      <c r="IJ1754" s="602"/>
      <c r="IK1754" s="602"/>
      <c r="IL1754" s="602"/>
      <c r="IM1754" s="602"/>
      <c r="IN1754" s="602"/>
      <c r="IO1754" s="602"/>
      <c r="IP1754" s="602"/>
      <c r="IQ1754" s="602"/>
      <c r="IR1754" s="602"/>
      <c r="IS1754" s="602"/>
    </row>
    <row r="1755" spans="242:253" ht="12.75">
      <c r="IH1755" s="602"/>
      <c r="II1755" s="602"/>
      <c r="IJ1755" s="602"/>
      <c r="IK1755" s="602"/>
      <c r="IL1755" s="602"/>
      <c r="IM1755" s="602"/>
      <c r="IN1755" s="602"/>
      <c r="IO1755" s="602"/>
      <c r="IP1755" s="602"/>
      <c r="IQ1755" s="602"/>
      <c r="IR1755" s="602"/>
      <c r="IS1755" s="602"/>
    </row>
    <row r="1756" spans="242:253" ht="12.75">
      <c r="IH1756" s="602"/>
      <c r="II1756" s="602"/>
      <c r="IJ1756" s="602"/>
      <c r="IK1756" s="602"/>
      <c r="IL1756" s="602"/>
      <c r="IM1756" s="602"/>
      <c r="IN1756" s="602"/>
      <c r="IO1756" s="602"/>
      <c r="IP1756" s="602"/>
      <c r="IQ1756" s="602"/>
      <c r="IR1756" s="602"/>
      <c r="IS1756" s="602"/>
    </row>
    <row r="1757" spans="242:253" ht="12.75">
      <c r="IH1757" s="602"/>
      <c r="II1757" s="602"/>
      <c r="IJ1757" s="602"/>
      <c r="IK1757" s="602"/>
      <c r="IL1757" s="602"/>
      <c r="IM1757" s="602"/>
      <c r="IN1757" s="602"/>
      <c r="IO1757" s="602"/>
      <c r="IP1757" s="602"/>
      <c r="IQ1757" s="602"/>
      <c r="IR1757" s="602"/>
      <c r="IS1757" s="602"/>
    </row>
    <row r="1758" spans="242:253" ht="12.75">
      <c r="IH1758" s="602"/>
      <c r="II1758" s="602"/>
      <c r="IJ1758" s="602"/>
      <c r="IK1758" s="602"/>
      <c r="IL1758" s="602"/>
      <c r="IM1758" s="602"/>
      <c r="IN1758" s="602"/>
      <c r="IO1758" s="602"/>
      <c r="IP1758" s="602"/>
      <c r="IQ1758" s="602"/>
      <c r="IR1758" s="602"/>
      <c r="IS1758" s="602"/>
    </row>
    <row r="1759" spans="242:253" ht="12.75">
      <c r="IH1759" s="602"/>
      <c r="II1759" s="602"/>
      <c r="IJ1759" s="602"/>
      <c r="IK1759" s="602"/>
      <c r="IL1759" s="602"/>
      <c r="IM1759" s="602"/>
      <c r="IN1759" s="602"/>
      <c r="IO1759" s="602"/>
      <c r="IP1759" s="602"/>
      <c r="IQ1759" s="602"/>
      <c r="IR1759" s="602"/>
      <c r="IS1759" s="602"/>
    </row>
    <row r="1760" spans="242:253" ht="12.75">
      <c r="IH1760" s="602"/>
      <c r="II1760" s="602"/>
      <c r="IJ1760" s="602"/>
      <c r="IK1760" s="602"/>
      <c r="IL1760" s="602"/>
      <c r="IM1760" s="602"/>
      <c r="IN1760" s="602"/>
      <c r="IO1760" s="602"/>
      <c r="IP1760" s="602"/>
      <c r="IQ1760" s="602"/>
      <c r="IR1760" s="602"/>
      <c r="IS1760" s="602"/>
    </row>
    <row r="1761" spans="242:253" ht="12.75">
      <c r="IH1761" s="602"/>
      <c r="II1761" s="602"/>
      <c r="IJ1761" s="602"/>
      <c r="IK1761" s="602"/>
      <c r="IL1761" s="602"/>
      <c r="IM1761" s="602"/>
      <c r="IN1761" s="602"/>
      <c r="IO1761" s="602"/>
      <c r="IP1761" s="602"/>
      <c r="IQ1761" s="602"/>
      <c r="IR1761" s="602"/>
      <c r="IS1761" s="602"/>
    </row>
    <row r="1762" spans="242:253" ht="12.75">
      <c r="IH1762" s="602"/>
      <c r="II1762" s="602"/>
      <c r="IJ1762" s="602"/>
      <c r="IK1762" s="602"/>
      <c r="IL1762" s="602"/>
      <c r="IM1762" s="602"/>
      <c r="IN1762" s="602"/>
      <c r="IO1762" s="602"/>
      <c r="IP1762" s="602"/>
      <c r="IQ1762" s="602"/>
      <c r="IR1762" s="602"/>
      <c r="IS1762" s="602"/>
    </row>
    <row r="1763" spans="242:253" ht="12.75">
      <c r="IH1763" s="602"/>
      <c r="II1763" s="602"/>
      <c r="IJ1763" s="602"/>
      <c r="IK1763" s="602"/>
      <c r="IL1763" s="602"/>
      <c r="IM1763" s="602"/>
      <c r="IN1763" s="602"/>
      <c r="IO1763" s="602"/>
      <c r="IP1763" s="602"/>
      <c r="IQ1763" s="602"/>
      <c r="IR1763" s="602"/>
      <c r="IS1763" s="602"/>
    </row>
    <row r="1764" spans="242:253" ht="12.75">
      <c r="IH1764" s="602"/>
      <c r="II1764" s="602"/>
      <c r="IJ1764" s="602"/>
      <c r="IK1764" s="602"/>
      <c r="IL1764" s="602"/>
      <c r="IM1764" s="602"/>
      <c r="IN1764" s="602"/>
      <c r="IO1764" s="602"/>
      <c r="IP1764" s="602"/>
      <c r="IQ1764" s="602"/>
      <c r="IR1764" s="602"/>
      <c r="IS1764" s="602"/>
    </row>
    <row r="1765" spans="242:253" ht="12.75">
      <c r="IH1765" s="602"/>
      <c r="II1765" s="602"/>
      <c r="IJ1765" s="602"/>
      <c r="IK1765" s="602"/>
      <c r="IL1765" s="602"/>
      <c r="IM1765" s="602"/>
      <c r="IN1765" s="602"/>
      <c r="IO1765" s="602"/>
      <c r="IP1765" s="602"/>
      <c r="IQ1765" s="602"/>
      <c r="IR1765" s="602"/>
      <c r="IS1765" s="602"/>
    </row>
    <row r="1766" spans="242:253" ht="12.75">
      <c r="IH1766" s="602"/>
      <c r="II1766" s="602"/>
      <c r="IJ1766" s="602"/>
      <c r="IK1766" s="602"/>
      <c r="IL1766" s="602"/>
      <c r="IM1766" s="602"/>
      <c r="IN1766" s="602"/>
      <c r="IO1766" s="602"/>
      <c r="IP1766" s="602"/>
      <c r="IQ1766" s="602"/>
      <c r="IR1766" s="602"/>
      <c r="IS1766" s="602"/>
    </row>
    <row r="1767" spans="242:253" ht="12.75">
      <c r="IH1767" s="602"/>
      <c r="II1767" s="602"/>
      <c r="IJ1767" s="602"/>
      <c r="IK1767" s="602"/>
      <c r="IL1767" s="602"/>
      <c r="IM1767" s="602"/>
      <c r="IN1767" s="602"/>
      <c r="IO1767" s="602"/>
      <c r="IP1767" s="602"/>
      <c r="IQ1767" s="602"/>
      <c r="IR1767" s="602"/>
      <c r="IS1767" s="602"/>
    </row>
    <row r="1768" spans="242:253" ht="12.75">
      <c r="IH1768" s="602"/>
      <c r="II1768" s="602"/>
      <c r="IJ1768" s="602"/>
      <c r="IK1768" s="602"/>
      <c r="IL1768" s="602"/>
      <c r="IM1768" s="602"/>
      <c r="IN1768" s="602"/>
      <c r="IO1768" s="602"/>
      <c r="IP1768" s="602"/>
      <c r="IQ1768" s="602"/>
      <c r="IR1768" s="602"/>
      <c r="IS1768" s="602"/>
    </row>
    <row r="1769" spans="242:253" ht="12.75">
      <c r="IH1769" s="602"/>
      <c r="II1769" s="602"/>
      <c r="IJ1769" s="602"/>
      <c r="IK1769" s="602"/>
      <c r="IL1769" s="602"/>
      <c r="IM1769" s="602"/>
      <c r="IN1769" s="602"/>
      <c r="IO1769" s="602"/>
      <c r="IP1769" s="602"/>
      <c r="IQ1769" s="602"/>
      <c r="IR1769" s="602"/>
      <c r="IS1769" s="602"/>
    </row>
    <row r="1770" spans="242:253" ht="12.75">
      <c r="IH1770" s="602"/>
      <c r="II1770" s="602"/>
      <c r="IJ1770" s="602"/>
      <c r="IK1770" s="602"/>
      <c r="IL1770" s="602"/>
      <c r="IM1770" s="602"/>
      <c r="IN1770" s="602"/>
      <c r="IO1770" s="602"/>
      <c r="IP1770" s="602"/>
      <c r="IQ1770" s="602"/>
      <c r="IR1770" s="602"/>
      <c r="IS1770" s="602"/>
    </row>
    <row r="1771" spans="242:253" ht="12.75">
      <c r="IH1771" s="602"/>
      <c r="II1771" s="602"/>
      <c r="IJ1771" s="602"/>
      <c r="IK1771" s="602"/>
      <c r="IL1771" s="602"/>
      <c r="IM1771" s="602"/>
      <c r="IN1771" s="602"/>
      <c r="IO1771" s="602"/>
      <c r="IP1771" s="602"/>
      <c r="IQ1771" s="602"/>
      <c r="IR1771" s="602"/>
      <c r="IS1771" s="602"/>
    </row>
    <row r="1772" spans="242:253" ht="12.75">
      <c r="IH1772" s="602"/>
      <c r="II1772" s="602"/>
      <c r="IJ1772" s="602"/>
      <c r="IK1772" s="602"/>
      <c r="IL1772" s="602"/>
      <c r="IM1772" s="602"/>
      <c r="IN1772" s="602"/>
      <c r="IO1772" s="602"/>
      <c r="IP1772" s="602"/>
      <c r="IQ1772" s="602"/>
      <c r="IR1772" s="602"/>
      <c r="IS1772" s="602"/>
    </row>
    <row r="1773" spans="242:253" ht="12.75">
      <c r="IH1773" s="602"/>
      <c r="II1773" s="602"/>
      <c r="IJ1773" s="602"/>
      <c r="IK1773" s="602"/>
      <c r="IL1773" s="602"/>
      <c r="IM1773" s="602"/>
      <c r="IN1773" s="602"/>
      <c r="IO1773" s="602"/>
      <c r="IP1773" s="602"/>
      <c r="IQ1773" s="602"/>
      <c r="IR1773" s="602"/>
      <c r="IS1773" s="602"/>
    </row>
    <row r="1774" spans="242:253" ht="12.75">
      <c r="IH1774" s="602"/>
      <c r="II1774" s="602"/>
      <c r="IJ1774" s="602"/>
      <c r="IK1774" s="602"/>
      <c r="IL1774" s="602"/>
      <c r="IM1774" s="602"/>
      <c r="IN1774" s="602"/>
      <c r="IO1774" s="602"/>
      <c r="IP1774" s="602"/>
      <c r="IQ1774" s="602"/>
      <c r="IR1774" s="602"/>
      <c r="IS1774" s="602"/>
    </row>
    <row r="1775" spans="242:253" ht="12.75">
      <c r="IH1775" s="602"/>
      <c r="II1775" s="602"/>
      <c r="IJ1775" s="602"/>
      <c r="IK1775" s="602"/>
      <c r="IL1775" s="602"/>
      <c r="IM1775" s="602"/>
      <c r="IN1775" s="602"/>
      <c r="IO1775" s="602"/>
      <c r="IP1775" s="602"/>
      <c r="IQ1775" s="602"/>
      <c r="IR1775" s="602"/>
      <c r="IS1775" s="602"/>
    </row>
    <row r="1776" spans="242:253" ht="12.75">
      <c r="IH1776" s="602"/>
      <c r="II1776" s="602"/>
      <c r="IJ1776" s="602"/>
      <c r="IK1776" s="602"/>
      <c r="IL1776" s="602"/>
      <c r="IM1776" s="602"/>
      <c r="IN1776" s="602"/>
      <c r="IO1776" s="602"/>
      <c r="IP1776" s="602"/>
      <c r="IQ1776" s="602"/>
      <c r="IR1776" s="602"/>
      <c r="IS1776" s="602"/>
    </row>
    <row r="1777" spans="242:253" ht="12.75">
      <c r="IH1777" s="602"/>
      <c r="II1777" s="602"/>
      <c r="IJ1777" s="602"/>
      <c r="IK1777" s="602"/>
      <c r="IL1777" s="602"/>
      <c r="IM1777" s="602"/>
      <c r="IN1777" s="602"/>
      <c r="IO1777" s="602"/>
      <c r="IP1777" s="602"/>
      <c r="IQ1777" s="602"/>
      <c r="IR1777" s="602"/>
      <c r="IS1777" s="602"/>
    </row>
    <row r="1778" spans="242:253" ht="12.75">
      <c r="IH1778" s="602"/>
      <c r="II1778" s="602"/>
      <c r="IJ1778" s="602"/>
      <c r="IK1778" s="602"/>
      <c r="IL1778" s="602"/>
      <c r="IM1778" s="602"/>
      <c r="IN1778" s="602"/>
      <c r="IO1778" s="602"/>
      <c r="IP1778" s="602"/>
      <c r="IQ1778" s="602"/>
      <c r="IR1778" s="602"/>
      <c r="IS1778" s="602"/>
    </row>
    <row r="1779" spans="242:253" ht="12.75">
      <c r="IH1779" s="602"/>
      <c r="II1779" s="602"/>
      <c r="IJ1779" s="602"/>
      <c r="IK1779" s="602"/>
      <c r="IL1779" s="602"/>
      <c r="IM1779" s="602"/>
      <c r="IN1779" s="602"/>
      <c r="IO1779" s="602"/>
      <c r="IP1779" s="602"/>
      <c r="IQ1779" s="602"/>
      <c r="IR1779" s="602"/>
      <c r="IS1779" s="602"/>
    </row>
    <row r="1780" spans="242:253" ht="12.75">
      <c r="IH1780" s="602"/>
      <c r="II1780" s="602"/>
      <c r="IJ1780" s="602"/>
      <c r="IK1780" s="602"/>
      <c r="IL1780" s="602"/>
      <c r="IM1780" s="602"/>
      <c r="IN1780" s="602"/>
      <c r="IO1780" s="602"/>
      <c r="IP1780" s="602"/>
      <c r="IQ1780" s="602"/>
      <c r="IR1780" s="602"/>
      <c r="IS1780" s="602"/>
    </row>
    <row r="1781" spans="242:253" ht="12.75">
      <c r="IH1781" s="602"/>
      <c r="II1781" s="602"/>
      <c r="IJ1781" s="602"/>
      <c r="IK1781" s="602"/>
      <c r="IL1781" s="602"/>
      <c r="IM1781" s="602"/>
      <c r="IN1781" s="602"/>
      <c r="IO1781" s="602"/>
      <c r="IP1781" s="602"/>
      <c r="IQ1781" s="602"/>
      <c r="IR1781" s="602"/>
      <c r="IS1781" s="602"/>
    </row>
    <row r="1782" spans="242:253" ht="12.75">
      <c r="IH1782" s="602"/>
      <c r="II1782" s="602"/>
      <c r="IJ1782" s="602"/>
      <c r="IK1782" s="602"/>
      <c r="IL1782" s="602"/>
      <c r="IM1782" s="602"/>
      <c r="IN1782" s="602"/>
      <c r="IO1782" s="602"/>
      <c r="IP1782" s="602"/>
      <c r="IQ1782" s="602"/>
      <c r="IR1782" s="602"/>
      <c r="IS1782" s="602"/>
    </row>
    <row r="1783" spans="242:253" ht="12.75">
      <c r="IH1783" s="602"/>
      <c r="II1783" s="602"/>
      <c r="IJ1783" s="602"/>
      <c r="IK1783" s="602"/>
      <c r="IL1783" s="602"/>
      <c r="IM1783" s="602"/>
      <c r="IN1783" s="602"/>
      <c r="IO1783" s="602"/>
      <c r="IP1783" s="602"/>
      <c r="IQ1783" s="602"/>
      <c r="IR1783" s="602"/>
      <c r="IS1783" s="602"/>
    </row>
    <row r="1784" spans="242:253" ht="12.75">
      <c r="IH1784" s="602"/>
      <c r="II1784" s="602"/>
      <c r="IJ1784" s="602"/>
      <c r="IK1784" s="602"/>
      <c r="IL1784" s="602"/>
      <c r="IM1784" s="602"/>
      <c r="IN1784" s="602"/>
      <c r="IO1784" s="602"/>
      <c r="IP1784" s="602"/>
      <c r="IQ1784" s="602"/>
      <c r="IR1784" s="602"/>
      <c r="IS1784" s="602"/>
    </row>
    <row r="1785" spans="242:253" ht="12.75">
      <c r="IH1785" s="602"/>
      <c r="II1785" s="602"/>
      <c r="IJ1785" s="602"/>
      <c r="IK1785" s="602"/>
      <c r="IL1785" s="602"/>
      <c r="IM1785" s="602"/>
      <c r="IN1785" s="602"/>
      <c r="IO1785" s="602"/>
      <c r="IP1785" s="602"/>
      <c r="IQ1785" s="602"/>
      <c r="IR1785" s="602"/>
      <c r="IS1785" s="602"/>
    </row>
    <row r="1786" spans="242:253" ht="12.75">
      <c r="IH1786" s="602"/>
      <c r="II1786" s="602"/>
      <c r="IJ1786" s="602"/>
      <c r="IK1786" s="602"/>
      <c r="IL1786" s="602"/>
      <c r="IM1786" s="602"/>
      <c r="IN1786" s="602"/>
      <c r="IO1786" s="602"/>
      <c r="IP1786" s="602"/>
      <c r="IQ1786" s="602"/>
      <c r="IR1786" s="602"/>
      <c r="IS1786" s="602"/>
    </row>
    <row r="1787" spans="242:253" ht="12.75">
      <c r="IH1787" s="602"/>
      <c r="II1787" s="602"/>
      <c r="IJ1787" s="602"/>
      <c r="IK1787" s="602"/>
      <c r="IL1787" s="602"/>
      <c r="IM1787" s="602"/>
      <c r="IN1787" s="602"/>
      <c r="IO1787" s="602"/>
      <c r="IP1787" s="602"/>
      <c r="IQ1787" s="602"/>
      <c r="IR1787" s="602"/>
      <c r="IS1787" s="602"/>
    </row>
    <row r="1788" spans="242:253" ht="12.75">
      <c r="IH1788" s="602"/>
      <c r="II1788" s="602"/>
      <c r="IJ1788" s="602"/>
      <c r="IK1788" s="602"/>
      <c r="IL1788" s="602"/>
      <c r="IM1788" s="602"/>
      <c r="IN1788" s="602"/>
      <c r="IO1788" s="602"/>
      <c r="IP1788" s="602"/>
      <c r="IQ1788" s="602"/>
      <c r="IR1788" s="602"/>
      <c r="IS1788" s="602"/>
    </row>
    <row r="1789" spans="242:253" ht="12.75">
      <c r="IH1789" s="602"/>
      <c r="II1789" s="602"/>
      <c r="IJ1789" s="602"/>
      <c r="IK1789" s="602"/>
      <c r="IL1789" s="602"/>
      <c r="IM1789" s="602"/>
      <c r="IN1789" s="602"/>
      <c r="IO1789" s="602"/>
      <c r="IP1789" s="602"/>
      <c r="IQ1789" s="602"/>
      <c r="IR1789" s="602"/>
      <c r="IS1789" s="602"/>
    </row>
    <row r="1790" spans="242:253" ht="12.75">
      <c r="IH1790" s="602"/>
      <c r="II1790" s="602"/>
      <c r="IJ1790" s="602"/>
      <c r="IK1790" s="602"/>
      <c r="IL1790" s="602"/>
      <c r="IM1790" s="602"/>
      <c r="IN1790" s="602"/>
      <c r="IO1790" s="602"/>
      <c r="IP1790" s="602"/>
      <c r="IQ1790" s="602"/>
      <c r="IR1790" s="602"/>
      <c r="IS1790" s="602"/>
    </row>
    <row r="1791" spans="242:253" ht="12.75">
      <c r="IH1791" s="602"/>
      <c r="II1791" s="602"/>
      <c r="IJ1791" s="602"/>
      <c r="IK1791" s="602"/>
      <c r="IL1791" s="602"/>
      <c r="IM1791" s="602"/>
      <c r="IN1791" s="602"/>
      <c r="IO1791" s="602"/>
      <c r="IP1791" s="602"/>
      <c r="IQ1791" s="602"/>
      <c r="IR1791" s="602"/>
      <c r="IS1791" s="602"/>
    </row>
    <row r="1792" spans="242:253" ht="12.75">
      <c r="IH1792" s="602"/>
      <c r="II1792" s="602"/>
      <c r="IJ1792" s="602"/>
      <c r="IK1792" s="602"/>
      <c r="IL1792" s="602"/>
      <c r="IM1792" s="602"/>
      <c r="IN1792" s="602"/>
      <c r="IO1792" s="602"/>
      <c r="IP1792" s="602"/>
      <c r="IQ1792" s="602"/>
      <c r="IR1792" s="602"/>
      <c r="IS1792" s="602"/>
    </row>
    <row r="1793" spans="242:253" ht="12.75">
      <c r="IH1793" s="602"/>
      <c r="II1793" s="602"/>
      <c r="IJ1793" s="602"/>
      <c r="IK1793" s="602"/>
      <c r="IL1793" s="602"/>
      <c r="IM1793" s="602"/>
      <c r="IN1793" s="602"/>
      <c r="IO1793" s="602"/>
      <c r="IP1793" s="602"/>
      <c r="IQ1793" s="602"/>
      <c r="IR1793" s="602"/>
      <c r="IS1793" s="602"/>
    </row>
    <row r="1794" spans="242:253" ht="12.75">
      <c r="IH1794" s="602"/>
      <c r="II1794" s="602"/>
      <c r="IJ1794" s="602"/>
      <c r="IK1794" s="602"/>
      <c r="IL1794" s="602"/>
      <c r="IM1794" s="602"/>
      <c r="IN1794" s="602"/>
      <c r="IO1794" s="602"/>
      <c r="IP1794" s="602"/>
      <c r="IQ1794" s="602"/>
      <c r="IR1794" s="602"/>
      <c r="IS1794" s="602"/>
    </row>
    <row r="1795" spans="242:253" ht="12.75">
      <c r="IH1795" s="602"/>
      <c r="II1795" s="602"/>
      <c r="IJ1795" s="602"/>
      <c r="IK1795" s="602"/>
      <c r="IL1795" s="602"/>
      <c r="IM1795" s="602"/>
      <c r="IN1795" s="602"/>
      <c r="IO1795" s="602"/>
      <c r="IP1795" s="602"/>
      <c r="IQ1795" s="602"/>
      <c r="IR1795" s="602"/>
      <c r="IS1795" s="602"/>
    </row>
    <row r="1796" spans="242:253" ht="12.75">
      <c r="IH1796" s="602"/>
      <c r="II1796" s="602"/>
      <c r="IJ1796" s="602"/>
      <c r="IK1796" s="602"/>
      <c r="IL1796" s="602"/>
      <c r="IM1796" s="602"/>
      <c r="IN1796" s="602"/>
      <c r="IO1796" s="602"/>
      <c r="IP1796" s="602"/>
      <c r="IQ1796" s="602"/>
      <c r="IR1796" s="602"/>
      <c r="IS1796" s="602"/>
    </row>
    <row r="1797" spans="242:253" ht="12.75">
      <c r="IH1797" s="602"/>
      <c r="II1797" s="602"/>
      <c r="IJ1797" s="602"/>
      <c r="IK1797" s="602"/>
      <c r="IL1797" s="602"/>
      <c r="IM1797" s="602"/>
      <c r="IN1797" s="602"/>
      <c r="IO1797" s="602"/>
      <c r="IP1797" s="602"/>
      <c r="IQ1797" s="602"/>
      <c r="IR1797" s="602"/>
      <c r="IS1797" s="602"/>
    </row>
    <row r="1798" spans="242:253" ht="12.75">
      <c r="IH1798" s="602"/>
      <c r="II1798" s="602"/>
      <c r="IJ1798" s="602"/>
      <c r="IK1798" s="602"/>
      <c r="IL1798" s="602"/>
      <c r="IM1798" s="602"/>
      <c r="IN1798" s="602"/>
      <c r="IO1798" s="602"/>
      <c r="IP1798" s="602"/>
      <c r="IQ1798" s="602"/>
      <c r="IR1798" s="602"/>
      <c r="IS1798" s="602"/>
    </row>
    <row r="1799" spans="242:253" ht="12.75">
      <c r="IH1799" s="602"/>
      <c r="II1799" s="602"/>
      <c r="IJ1799" s="602"/>
      <c r="IK1799" s="602"/>
      <c r="IL1799" s="602"/>
      <c r="IM1799" s="602"/>
      <c r="IN1799" s="602"/>
      <c r="IO1799" s="602"/>
      <c r="IP1799" s="602"/>
      <c r="IQ1799" s="602"/>
      <c r="IR1799" s="602"/>
      <c r="IS1799" s="602"/>
    </row>
    <row r="1800" spans="242:253" ht="12.75">
      <c r="IH1800" s="602"/>
      <c r="II1800" s="602"/>
      <c r="IJ1800" s="602"/>
      <c r="IK1800" s="602"/>
      <c r="IL1800" s="602"/>
      <c r="IM1800" s="602"/>
      <c r="IN1800" s="602"/>
      <c r="IO1800" s="602"/>
      <c r="IP1800" s="602"/>
      <c r="IQ1800" s="602"/>
      <c r="IR1800" s="602"/>
      <c r="IS1800" s="602"/>
    </row>
    <row r="1801" spans="242:253" ht="12.75">
      <c r="IH1801" s="602"/>
      <c r="II1801" s="602"/>
      <c r="IJ1801" s="602"/>
      <c r="IK1801" s="602"/>
      <c r="IL1801" s="602"/>
      <c r="IM1801" s="602"/>
      <c r="IN1801" s="602"/>
      <c r="IO1801" s="602"/>
      <c r="IP1801" s="602"/>
      <c r="IQ1801" s="602"/>
      <c r="IR1801" s="602"/>
      <c r="IS1801" s="602"/>
    </row>
    <row r="1802" spans="242:253" ht="12.75">
      <c r="IH1802" s="602"/>
      <c r="II1802" s="602"/>
      <c r="IJ1802" s="602"/>
      <c r="IK1802" s="602"/>
      <c r="IL1802" s="602"/>
      <c r="IM1802" s="602"/>
      <c r="IN1802" s="602"/>
      <c r="IO1802" s="602"/>
      <c r="IP1802" s="602"/>
      <c r="IQ1802" s="602"/>
      <c r="IR1802" s="602"/>
      <c r="IS1802" s="602"/>
    </row>
    <row r="1803" spans="242:253" ht="12.75">
      <c r="IH1803" s="602"/>
      <c r="II1803" s="602"/>
      <c r="IJ1803" s="602"/>
      <c r="IK1803" s="602"/>
      <c r="IL1803" s="602"/>
      <c r="IM1803" s="602"/>
      <c r="IN1803" s="602"/>
      <c r="IO1803" s="602"/>
      <c r="IP1803" s="602"/>
      <c r="IQ1803" s="602"/>
      <c r="IR1803" s="602"/>
      <c r="IS1803" s="602"/>
    </row>
    <row r="1804" spans="242:253" ht="12.75">
      <c r="IH1804" s="602"/>
      <c r="II1804" s="602"/>
      <c r="IJ1804" s="602"/>
      <c r="IK1804" s="602"/>
      <c r="IL1804" s="602"/>
      <c r="IM1804" s="602"/>
      <c r="IN1804" s="602"/>
      <c r="IO1804" s="602"/>
      <c r="IP1804" s="602"/>
      <c r="IQ1804" s="602"/>
      <c r="IR1804" s="602"/>
      <c r="IS1804" s="602"/>
    </row>
    <row r="1805" spans="242:253" ht="12.75">
      <c r="IH1805" s="602"/>
      <c r="II1805" s="602"/>
      <c r="IJ1805" s="602"/>
      <c r="IK1805" s="602"/>
      <c r="IL1805" s="602"/>
      <c r="IM1805" s="602"/>
      <c r="IN1805" s="602"/>
      <c r="IO1805" s="602"/>
      <c r="IP1805" s="602"/>
      <c r="IQ1805" s="602"/>
      <c r="IR1805" s="602"/>
      <c r="IS1805" s="602"/>
    </row>
    <row r="1806" spans="242:253" ht="12.75">
      <c r="IH1806" s="602"/>
      <c r="II1806" s="602"/>
      <c r="IJ1806" s="602"/>
      <c r="IK1806" s="602"/>
      <c r="IL1806" s="602"/>
      <c r="IM1806" s="602"/>
      <c r="IN1806" s="602"/>
      <c r="IO1806" s="602"/>
      <c r="IP1806" s="602"/>
      <c r="IQ1806" s="602"/>
      <c r="IR1806" s="602"/>
      <c r="IS1806" s="602"/>
    </row>
    <row r="1807" spans="242:253" ht="12.75">
      <c r="IH1807" s="602"/>
      <c r="II1807" s="602"/>
      <c r="IJ1807" s="602"/>
      <c r="IK1807" s="602"/>
      <c r="IL1807" s="602"/>
      <c r="IM1807" s="602"/>
      <c r="IN1807" s="602"/>
      <c r="IO1807" s="602"/>
      <c r="IP1807" s="602"/>
      <c r="IQ1807" s="602"/>
      <c r="IR1807" s="602"/>
      <c r="IS1807" s="602"/>
    </row>
    <row r="1808" spans="242:253" ht="12.75">
      <c r="IH1808" s="602"/>
      <c r="II1808" s="602"/>
      <c r="IJ1808" s="602"/>
      <c r="IK1808" s="602"/>
      <c r="IL1808" s="602"/>
      <c r="IM1808" s="602"/>
      <c r="IN1808" s="602"/>
      <c r="IO1808" s="602"/>
      <c r="IP1808" s="602"/>
      <c r="IQ1808" s="602"/>
      <c r="IR1808" s="602"/>
      <c r="IS1808" s="602"/>
    </row>
    <row r="1809" spans="242:253" ht="12.75">
      <c r="IH1809" s="602"/>
      <c r="II1809" s="602"/>
      <c r="IJ1809" s="602"/>
      <c r="IK1809" s="602"/>
      <c r="IL1809" s="602"/>
      <c r="IM1809" s="602"/>
      <c r="IN1809" s="602"/>
      <c r="IO1809" s="602"/>
      <c r="IP1809" s="602"/>
      <c r="IQ1809" s="602"/>
      <c r="IR1809" s="602"/>
      <c r="IS1809" s="602"/>
    </row>
    <row r="1810" spans="242:253" ht="12.75">
      <c r="IH1810" s="602"/>
      <c r="II1810" s="602"/>
      <c r="IJ1810" s="602"/>
      <c r="IK1810" s="602"/>
      <c r="IL1810" s="602"/>
      <c r="IM1810" s="602"/>
      <c r="IN1810" s="602"/>
      <c r="IO1810" s="602"/>
      <c r="IP1810" s="602"/>
      <c r="IQ1810" s="602"/>
      <c r="IR1810" s="602"/>
      <c r="IS1810" s="602"/>
    </row>
    <row r="1811" spans="242:253" ht="12.75">
      <c r="IH1811" s="602"/>
      <c r="II1811" s="602"/>
      <c r="IJ1811" s="602"/>
      <c r="IK1811" s="602"/>
      <c r="IL1811" s="602"/>
      <c r="IM1811" s="602"/>
      <c r="IN1811" s="602"/>
      <c r="IO1811" s="602"/>
      <c r="IP1811" s="602"/>
      <c r="IQ1811" s="602"/>
      <c r="IR1811" s="602"/>
      <c r="IS1811" s="602"/>
    </row>
    <row r="1812" spans="242:253" ht="12.75">
      <c r="IH1812" s="602"/>
      <c r="II1812" s="602"/>
      <c r="IJ1812" s="602"/>
      <c r="IK1812" s="602"/>
      <c r="IL1812" s="602"/>
      <c r="IM1812" s="602"/>
      <c r="IN1812" s="602"/>
      <c r="IO1812" s="602"/>
      <c r="IP1812" s="602"/>
      <c r="IQ1812" s="602"/>
      <c r="IR1812" s="602"/>
      <c r="IS1812" s="602"/>
    </row>
    <row r="1813" spans="242:253" ht="12.75">
      <c r="IH1813" s="602"/>
      <c r="II1813" s="602"/>
      <c r="IJ1813" s="602"/>
      <c r="IK1813" s="602"/>
      <c r="IL1813" s="602"/>
      <c r="IM1813" s="602"/>
      <c r="IN1813" s="602"/>
      <c r="IO1813" s="602"/>
      <c r="IP1813" s="602"/>
      <c r="IQ1813" s="602"/>
      <c r="IR1813" s="602"/>
      <c r="IS1813" s="602"/>
    </row>
    <row r="1814" spans="242:253" ht="12.75">
      <c r="IH1814" s="602"/>
      <c r="II1814" s="602"/>
      <c r="IJ1814" s="602"/>
      <c r="IK1814" s="602"/>
      <c r="IL1814" s="602"/>
      <c r="IM1814" s="602"/>
      <c r="IN1814" s="602"/>
      <c r="IO1814" s="602"/>
      <c r="IP1814" s="602"/>
      <c r="IQ1814" s="602"/>
      <c r="IR1814" s="602"/>
      <c r="IS1814" s="602"/>
    </row>
    <row r="1815" spans="242:253" ht="12.75">
      <c r="IH1815" s="602"/>
      <c r="II1815" s="602"/>
      <c r="IJ1815" s="602"/>
      <c r="IK1815" s="602"/>
      <c r="IL1815" s="602"/>
      <c r="IM1815" s="602"/>
      <c r="IN1815" s="602"/>
      <c r="IO1815" s="602"/>
      <c r="IP1815" s="602"/>
      <c r="IQ1815" s="602"/>
      <c r="IR1815" s="602"/>
      <c r="IS1815" s="602"/>
    </row>
    <row r="1816" spans="242:253" ht="12.75">
      <c r="IH1816" s="602"/>
      <c r="II1816" s="602"/>
      <c r="IJ1816" s="602"/>
      <c r="IK1816" s="602"/>
      <c r="IL1816" s="602"/>
      <c r="IM1816" s="602"/>
      <c r="IN1816" s="602"/>
      <c r="IO1816" s="602"/>
      <c r="IP1816" s="602"/>
      <c r="IQ1816" s="602"/>
      <c r="IR1816" s="602"/>
      <c r="IS1816" s="602"/>
    </row>
    <row r="1817" spans="242:253" ht="12.75">
      <c r="IH1817" s="602"/>
      <c r="II1817" s="602"/>
      <c r="IJ1817" s="602"/>
      <c r="IK1817" s="602"/>
      <c r="IL1817" s="602"/>
      <c r="IM1817" s="602"/>
      <c r="IN1817" s="602"/>
      <c r="IO1817" s="602"/>
      <c r="IP1817" s="602"/>
      <c r="IQ1817" s="602"/>
      <c r="IR1817" s="602"/>
      <c r="IS1817" s="602"/>
    </row>
    <row r="1818" spans="242:253" ht="12.75">
      <c r="IH1818" s="602"/>
      <c r="II1818" s="602"/>
      <c r="IJ1818" s="602"/>
      <c r="IK1818" s="602"/>
      <c r="IL1818" s="602"/>
      <c r="IM1818" s="602"/>
      <c r="IN1818" s="602"/>
      <c r="IO1818" s="602"/>
      <c r="IP1818" s="602"/>
      <c r="IQ1818" s="602"/>
      <c r="IR1818" s="602"/>
      <c r="IS1818" s="602"/>
    </row>
    <row r="1819" spans="242:253" ht="12.75">
      <c r="IH1819" s="602"/>
      <c r="II1819" s="602"/>
      <c r="IJ1819" s="602"/>
      <c r="IK1819" s="602"/>
      <c r="IL1819" s="602"/>
      <c r="IM1819" s="602"/>
      <c r="IN1819" s="602"/>
      <c r="IO1819" s="602"/>
      <c r="IP1819" s="602"/>
      <c r="IQ1819" s="602"/>
      <c r="IR1819" s="602"/>
      <c r="IS1819" s="602"/>
    </row>
    <row r="1820" spans="242:253" ht="12.75">
      <c r="IH1820" s="602"/>
      <c r="II1820" s="602"/>
      <c r="IJ1820" s="602"/>
      <c r="IK1820" s="602"/>
      <c r="IL1820" s="602"/>
      <c r="IM1820" s="602"/>
      <c r="IN1820" s="602"/>
      <c r="IO1820" s="602"/>
      <c r="IP1820" s="602"/>
      <c r="IQ1820" s="602"/>
      <c r="IR1820" s="602"/>
      <c r="IS1820" s="602"/>
    </row>
    <row r="1821" spans="242:253" ht="12.75">
      <c r="IH1821" s="602"/>
      <c r="II1821" s="602"/>
      <c r="IJ1821" s="602"/>
      <c r="IK1821" s="602"/>
      <c r="IL1821" s="602"/>
      <c r="IM1821" s="602"/>
      <c r="IN1821" s="602"/>
      <c r="IO1821" s="602"/>
      <c r="IP1821" s="602"/>
      <c r="IQ1821" s="602"/>
      <c r="IR1821" s="602"/>
      <c r="IS1821" s="602"/>
    </row>
  </sheetData>
  <sheetProtection password="CA0F" sheet="1" objects="1" scenarios="1" formatCells="0" formatColumns="0" formatRows="0"/>
  <mergeCells count="1">
    <mergeCell ref="D2:E2"/>
  </mergeCells>
  <conditionalFormatting sqref="E7">
    <cfRule type="expression" priority="1" dxfId="0" stopIfTrue="1">
      <formula>"si(b7&lt;$AT$7)"</formula>
    </cfRule>
  </conditionalFormatting>
  <printOptions/>
  <pageMargins left="0.984251968503937" right="0.75" top="0.7874015748031497" bottom="1" header="0" footer="0"/>
  <pageSetup horizontalDpi="600" verticalDpi="600" orientation="landscape" scale="75" r:id="rId3"/>
  <headerFooter alignWithMargins="0">
    <oddFooter>&amp;R&amp;5&amp;Ylbcarrilloa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5"/>
  <sheetViews>
    <sheetView tabSelected="1" zoomScale="70" zoomScaleNormal="70" workbookViewId="0" topLeftCell="E3">
      <pane xSplit="1" ySplit="6" topLeftCell="F90" activePane="bottomRight" state="frozen"/>
      <selection pane="topLeft" activeCell="E3" sqref="E3"/>
      <selection pane="topRight" activeCell="F3" sqref="F3"/>
      <selection pane="bottomLeft" activeCell="E9" sqref="E9"/>
      <selection pane="bottomRight" activeCell="I103" sqref="I103"/>
    </sheetView>
  </sheetViews>
  <sheetFormatPr defaultColWidth="21.57421875" defaultRowHeight="12.75"/>
  <cols>
    <col min="1" max="1" width="8.421875" style="183" customWidth="1"/>
    <col min="2" max="2" width="5.140625" style="183" customWidth="1"/>
    <col min="3" max="4" width="7.421875" style="183" customWidth="1"/>
    <col min="5" max="5" width="59.140625" style="183" customWidth="1"/>
    <col min="6" max="6" width="26.7109375" style="183" customWidth="1"/>
    <col min="7" max="7" width="14.140625" style="183" bestFit="1" customWidth="1"/>
    <col min="8" max="12" width="12.7109375" style="183" customWidth="1"/>
    <col min="13" max="13" width="5.7109375" style="183" customWidth="1"/>
    <col min="14" max="14" width="20.00390625" style="183" customWidth="1"/>
    <col min="15" max="16384" width="21.57421875" style="183" customWidth="1"/>
  </cols>
  <sheetData>
    <row r="1" spans="2:6" ht="15.75">
      <c r="B1" s="182" t="s">
        <v>234</v>
      </c>
      <c r="F1" s="184"/>
    </row>
    <row r="2" spans="2:12" ht="15.75">
      <c r="B2" s="185" t="s">
        <v>214</v>
      </c>
      <c r="E2" s="186"/>
      <c r="F2" s="186"/>
      <c r="K2" s="187"/>
      <c r="L2" s="187"/>
    </row>
    <row r="3" spans="2:6" ht="12.75">
      <c r="B3" s="183" t="s">
        <v>228</v>
      </c>
      <c r="F3" s="184"/>
    </row>
    <row r="4" spans="2:8" ht="18.75" thickBot="1">
      <c r="B4" s="603" t="s">
        <v>386</v>
      </c>
      <c r="F4" s="188"/>
      <c r="G4" s="189"/>
      <c r="H4" s="189"/>
    </row>
    <row r="5" spans="2:9" ht="16.5" customHeight="1" thickBot="1">
      <c r="B5" s="705" t="s">
        <v>161</v>
      </c>
      <c r="C5" s="706"/>
      <c r="D5" s="706"/>
      <c r="E5" s="707"/>
      <c r="F5" s="190" t="str">
        <f>+PLANTAS!F2</f>
        <v>Morro Pelao</v>
      </c>
      <c r="G5" s="189"/>
      <c r="H5" s="189"/>
      <c r="I5" s="189"/>
    </row>
    <row r="6" spans="2:6" ht="21" customHeight="1" thickBot="1">
      <c r="B6" s="191"/>
      <c r="C6" s="191"/>
      <c r="D6" s="189"/>
      <c r="E6" s="192" t="s">
        <v>233</v>
      </c>
      <c r="F6" s="193">
        <f>+PLANTAS!E1</f>
        <v>2008</v>
      </c>
    </row>
    <row r="7" spans="2:16" ht="54" customHeight="1" thickBot="1">
      <c r="B7" s="194" t="s">
        <v>1</v>
      </c>
      <c r="C7" s="195"/>
      <c r="D7" s="195"/>
      <c r="E7" s="196" t="s">
        <v>2</v>
      </c>
      <c r="F7" s="197" t="s">
        <v>232</v>
      </c>
      <c r="G7" s="198"/>
      <c r="H7" s="198"/>
      <c r="I7" s="198"/>
      <c r="J7" s="198"/>
      <c r="K7" s="199"/>
      <c r="L7" s="199"/>
      <c r="N7" s="200"/>
      <c r="O7" s="201"/>
      <c r="P7" s="201"/>
    </row>
    <row r="8" spans="2:12" ht="26.25" customHeight="1" thickBot="1">
      <c r="B8" s="467" t="s">
        <v>3</v>
      </c>
      <c r="C8" s="468">
        <v>1</v>
      </c>
      <c r="D8" s="558"/>
      <c r="E8" s="469" t="s">
        <v>59</v>
      </c>
      <c r="F8" s="470" t="s">
        <v>180</v>
      </c>
      <c r="G8" s="202"/>
      <c r="H8" s="202"/>
      <c r="I8" s="202"/>
      <c r="J8" s="202"/>
      <c r="K8" s="202"/>
      <c r="L8" s="189"/>
    </row>
    <row r="9" spans="2:16" s="186" customFormat="1" ht="12.75">
      <c r="B9" s="203" t="str">
        <f>+$B$8</f>
        <v>01</v>
      </c>
      <c r="C9" s="204" t="s">
        <v>57</v>
      </c>
      <c r="D9" s="559"/>
      <c r="E9" s="205" t="s">
        <v>4</v>
      </c>
      <c r="F9" s="206">
        <f>+PLANTAS!D121</f>
        <v>0</v>
      </c>
      <c r="G9" s="207"/>
      <c r="H9" s="207"/>
      <c r="I9" s="207"/>
      <c r="J9" s="207"/>
      <c r="K9" s="207"/>
      <c r="L9" s="208"/>
      <c r="M9" s="209"/>
      <c r="N9" s="210"/>
      <c r="P9" s="211"/>
    </row>
    <row r="10" spans="2:12" s="186" customFormat="1" ht="12.75">
      <c r="B10" s="212" t="str">
        <f>+$B$8</f>
        <v>01</v>
      </c>
      <c r="C10" s="213" t="s">
        <v>76</v>
      </c>
      <c r="D10" s="559"/>
      <c r="E10" s="214" t="s">
        <v>6</v>
      </c>
      <c r="F10" s="215"/>
      <c r="G10" s="216"/>
      <c r="H10" s="216"/>
      <c r="I10" s="216"/>
      <c r="J10" s="216"/>
      <c r="K10" s="207"/>
      <c r="L10" s="208"/>
    </row>
    <row r="11" spans="2:12" s="222" customFormat="1" ht="14.25">
      <c r="B11" s="217" t="str">
        <f aca="true" t="shared" si="0" ref="B11:B21">+$B$8</f>
        <v>01</v>
      </c>
      <c r="C11" s="218" t="s">
        <v>7</v>
      </c>
      <c r="D11" s="290"/>
      <c r="E11" s="619" t="s">
        <v>8</v>
      </c>
      <c r="F11" s="220">
        <f>SUM(F9:F10)</f>
        <v>0</v>
      </c>
      <c r="G11" s="221"/>
      <c r="H11" s="221"/>
      <c r="I11" s="221"/>
      <c r="J11" s="221"/>
      <c r="K11" s="221"/>
      <c r="L11" s="208"/>
    </row>
    <row r="12" spans="2:12" s="222" customFormat="1" ht="14.25">
      <c r="B12" s="217" t="str">
        <f t="shared" si="0"/>
        <v>01</v>
      </c>
      <c r="C12" s="218" t="s">
        <v>9</v>
      </c>
      <c r="D12" s="290"/>
      <c r="E12" s="618" t="s">
        <v>10</v>
      </c>
      <c r="F12" s="224"/>
      <c r="G12" s="225"/>
      <c r="H12" s="225"/>
      <c r="I12" s="225"/>
      <c r="J12" s="225"/>
      <c r="K12" s="207"/>
      <c r="L12" s="208"/>
    </row>
    <row r="13" spans="2:12" s="222" customFormat="1" ht="14.25">
      <c r="B13" s="217" t="str">
        <f t="shared" si="0"/>
        <v>01</v>
      </c>
      <c r="C13" s="218" t="s">
        <v>11</v>
      </c>
      <c r="D13" s="290"/>
      <c r="E13" s="614" t="s">
        <v>12</v>
      </c>
      <c r="F13" s="226"/>
      <c r="G13" s="225"/>
      <c r="H13" s="225"/>
      <c r="I13" s="225"/>
      <c r="J13" s="225"/>
      <c r="K13" s="207"/>
      <c r="L13" s="208"/>
    </row>
    <row r="14" spans="2:12" s="222" customFormat="1" ht="14.25">
      <c r="B14" s="217" t="str">
        <f t="shared" si="0"/>
        <v>01</v>
      </c>
      <c r="C14" s="218" t="s">
        <v>13</v>
      </c>
      <c r="D14" s="290"/>
      <c r="E14" s="614" t="s">
        <v>14</v>
      </c>
      <c r="F14" s="220">
        <f>+PLANTAS!N121</f>
        <v>0</v>
      </c>
      <c r="G14" s="227"/>
      <c r="H14" s="227"/>
      <c r="I14" s="227"/>
      <c r="J14" s="227"/>
      <c r="K14" s="207"/>
      <c r="L14" s="208"/>
    </row>
    <row r="15" spans="2:12" s="186" customFormat="1" ht="12.75">
      <c r="B15" s="228" t="str">
        <f t="shared" si="0"/>
        <v>01</v>
      </c>
      <c r="C15" s="229" t="s">
        <v>60</v>
      </c>
      <c r="D15" s="216"/>
      <c r="E15" s="214" t="s">
        <v>15</v>
      </c>
      <c r="F15" s="230">
        <f>+PLANTAS!E121</f>
        <v>0</v>
      </c>
      <c r="G15" s="216"/>
      <c r="H15" s="216"/>
      <c r="I15" s="216"/>
      <c r="J15" s="216"/>
      <c r="K15" s="216"/>
      <c r="L15" s="208"/>
    </row>
    <row r="16" spans="2:12" s="186" customFormat="1" ht="12.75">
      <c r="B16" s="228" t="str">
        <f t="shared" si="0"/>
        <v>01</v>
      </c>
      <c r="C16" s="229" t="s">
        <v>61</v>
      </c>
      <c r="D16" s="216"/>
      <c r="E16" s="214" t="s">
        <v>17</v>
      </c>
      <c r="F16" s="230">
        <f>+PLANTAS!F121</f>
        <v>0</v>
      </c>
      <c r="G16" s="216"/>
      <c r="H16" s="216"/>
      <c r="I16" s="216"/>
      <c r="J16" s="216"/>
      <c r="K16" s="216"/>
      <c r="L16" s="208"/>
    </row>
    <row r="17" spans="2:12" s="186" customFormat="1" ht="12.75">
      <c r="B17" s="228" t="str">
        <f t="shared" si="0"/>
        <v>01</v>
      </c>
      <c r="C17" s="229" t="s">
        <v>62</v>
      </c>
      <c r="D17" s="216"/>
      <c r="E17" s="620" t="s">
        <v>18</v>
      </c>
      <c r="F17" s="230">
        <f>+PLANTAS!G121+F10*45%</f>
        <v>0</v>
      </c>
      <c r="G17" s="216"/>
      <c r="H17" s="216"/>
      <c r="I17" s="216"/>
      <c r="J17" s="216"/>
      <c r="K17" s="216"/>
      <c r="L17" s="208"/>
    </row>
    <row r="18" spans="2:12" s="186" customFormat="1" ht="12.75">
      <c r="B18" s="228" t="str">
        <f t="shared" si="0"/>
        <v>01</v>
      </c>
      <c r="C18" s="229" t="s">
        <v>63</v>
      </c>
      <c r="D18" s="216"/>
      <c r="E18" s="214" t="s">
        <v>20</v>
      </c>
      <c r="F18" s="230">
        <f>+(F11+SUM(F15:F17))/24</f>
        <v>0</v>
      </c>
      <c r="G18" s="216"/>
      <c r="H18" s="216"/>
      <c r="I18" s="216"/>
      <c r="J18" s="216"/>
      <c r="K18" s="216"/>
      <c r="L18" s="208"/>
    </row>
    <row r="19" spans="2:12" s="186" customFormat="1" ht="12.75">
      <c r="B19" s="228" t="str">
        <f t="shared" si="0"/>
        <v>01</v>
      </c>
      <c r="C19" s="229" t="s">
        <v>64</v>
      </c>
      <c r="D19" s="216"/>
      <c r="E19" s="214" t="s">
        <v>21</v>
      </c>
      <c r="F19" s="230">
        <f>+(F11+SUM(F15:F18))/24</f>
        <v>0</v>
      </c>
      <c r="G19" s="216"/>
      <c r="H19" s="216"/>
      <c r="I19" s="216"/>
      <c r="J19" s="216"/>
      <c r="K19" s="216"/>
      <c r="L19" s="208"/>
    </row>
    <row r="20" spans="2:15" s="186" customFormat="1" ht="12.75">
      <c r="B20" s="228" t="str">
        <f t="shared" si="0"/>
        <v>01</v>
      </c>
      <c r="C20" s="229" t="s">
        <v>65</v>
      </c>
      <c r="D20" s="216"/>
      <c r="E20" s="617" t="s">
        <v>22</v>
      </c>
      <c r="F20" s="230">
        <f>+(F11+SUM(F15:F19))/12</f>
        <v>0</v>
      </c>
      <c r="G20" s="216"/>
      <c r="H20" s="216"/>
      <c r="I20" s="216"/>
      <c r="J20" s="216"/>
      <c r="K20" s="216"/>
      <c r="L20" s="208"/>
      <c r="O20" s="211"/>
    </row>
    <row r="21" spans="2:12" s="186" customFormat="1" ht="12.75">
      <c r="B21" s="228" t="str">
        <f t="shared" si="0"/>
        <v>01</v>
      </c>
      <c r="C21" s="229" t="s">
        <v>66</v>
      </c>
      <c r="D21" s="216"/>
      <c r="E21" s="615" t="s">
        <v>23</v>
      </c>
      <c r="F21" s="230">
        <f>+PLANTAS!K121</f>
        <v>0</v>
      </c>
      <c r="G21" s="216"/>
      <c r="H21" s="216"/>
      <c r="I21" s="216"/>
      <c r="J21" s="216"/>
      <c r="K21" s="216"/>
      <c r="L21" s="208"/>
    </row>
    <row r="22" spans="2:12" s="222" customFormat="1" ht="14.25">
      <c r="B22" s="217" t="str">
        <f>+$B$8</f>
        <v>01</v>
      </c>
      <c r="C22" s="218" t="s">
        <v>24</v>
      </c>
      <c r="D22" s="290"/>
      <c r="E22" s="223" t="s">
        <v>25</v>
      </c>
      <c r="F22" s="220">
        <f>SUM(F15:F21)</f>
        <v>0</v>
      </c>
      <c r="G22" s="221"/>
      <c r="H22" s="221"/>
      <c r="I22" s="221"/>
      <c r="J22" s="221"/>
      <c r="K22" s="221"/>
      <c r="L22" s="221"/>
    </row>
    <row r="23" spans="2:12" s="236" customFormat="1" ht="15.75">
      <c r="B23" s="231" t="str">
        <f>+$B$8</f>
        <v>01</v>
      </c>
      <c r="C23" s="232" t="s">
        <v>26</v>
      </c>
      <c r="D23" s="560"/>
      <c r="E23" s="233" t="s">
        <v>27</v>
      </c>
      <c r="F23" s="234">
        <f>SUM(F11:F14)+F22</f>
        <v>0</v>
      </c>
      <c r="G23" s="235"/>
      <c r="H23" s="235"/>
      <c r="I23" s="235"/>
      <c r="J23" s="235"/>
      <c r="K23" s="235"/>
      <c r="L23" s="235"/>
    </row>
    <row r="24" spans="2:12" ht="12.75">
      <c r="B24" s="237"/>
      <c r="C24" s="238"/>
      <c r="D24" s="238"/>
      <c r="E24" s="239"/>
      <c r="F24" s="240"/>
      <c r="G24" s="189"/>
      <c r="H24" s="189"/>
      <c r="I24" s="189"/>
      <c r="J24" s="189"/>
      <c r="K24" s="207"/>
      <c r="L24" s="208"/>
    </row>
    <row r="25" spans="2:12" s="222" customFormat="1" ht="14.25">
      <c r="B25" s="217" t="str">
        <f aca="true" t="shared" si="1" ref="B25:B37">+$B$8</f>
        <v>01</v>
      </c>
      <c r="C25" s="218" t="s">
        <v>67</v>
      </c>
      <c r="D25" s="290"/>
      <c r="E25" s="616" t="s">
        <v>28</v>
      </c>
      <c r="F25" s="220">
        <f>+(F23-F20)*4%</f>
        <v>0</v>
      </c>
      <c r="G25" s="207"/>
      <c r="H25" s="207"/>
      <c r="I25" s="207"/>
      <c r="J25" s="207"/>
      <c r="K25" s="207"/>
      <c r="L25" s="208"/>
    </row>
    <row r="26" spans="2:12" s="236" customFormat="1" ht="15.75">
      <c r="B26" s="231" t="str">
        <f t="shared" si="1"/>
        <v>01</v>
      </c>
      <c r="C26" s="232" t="s">
        <v>33</v>
      </c>
      <c r="D26" s="560"/>
      <c r="E26" s="233" t="s">
        <v>34</v>
      </c>
      <c r="F26" s="234">
        <f>SUM(F25:F25)</f>
        <v>0</v>
      </c>
      <c r="G26" s="235"/>
      <c r="H26" s="235"/>
      <c r="I26" s="235"/>
      <c r="J26" s="235"/>
      <c r="K26" s="235"/>
      <c r="L26" s="235"/>
    </row>
    <row r="27" spans="2:12" s="222" customFormat="1" ht="14.25">
      <c r="B27" s="217" t="str">
        <f t="shared" si="1"/>
        <v>01</v>
      </c>
      <c r="C27" s="218" t="s">
        <v>68</v>
      </c>
      <c r="D27" s="290"/>
      <c r="E27" s="616" t="s">
        <v>36</v>
      </c>
      <c r="F27" s="220">
        <f>+(F23-F20)*0.5%</f>
        <v>0</v>
      </c>
      <c r="G27" s="207"/>
      <c r="H27" s="207"/>
      <c r="I27" s="207"/>
      <c r="J27" s="207"/>
      <c r="K27" s="207"/>
      <c r="L27" s="208"/>
    </row>
    <row r="28" spans="2:12" s="222" customFormat="1" ht="14.25">
      <c r="B28" s="217" t="str">
        <f t="shared" si="1"/>
        <v>01</v>
      </c>
      <c r="C28" s="218" t="s">
        <v>69</v>
      </c>
      <c r="D28" s="290"/>
      <c r="E28" s="616" t="s">
        <v>37</v>
      </c>
      <c r="F28" s="220">
        <f>+(F23-F20)*3%</f>
        <v>0</v>
      </c>
      <c r="G28" s="207"/>
      <c r="H28" s="207"/>
      <c r="I28" s="207"/>
      <c r="J28" s="207"/>
      <c r="K28" s="207"/>
      <c r="L28" s="208"/>
    </row>
    <row r="29" spans="2:12" s="222" customFormat="1" ht="14.25">
      <c r="B29" s="217" t="str">
        <f t="shared" si="1"/>
        <v>01</v>
      </c>
      <c r="C29" s="218" t="s">
        <v>70</v>
      </c>
      <c r="D29" s="290"/>
      <c r="E29" s="616" t="s">
        <v>38</v>
      </c>
      <c r="F29" s="220">
        <f>+(F23-F20)*1%</f>
        <v>0</v>
      </c>
      <c r="G29" s="207"/>
      <c r="H29" s="207"/>
      <c r="I29" s="207"/>
      <c r="J29" s="207"/>
      <c r="K29" s="207"/>
      <c r="L29" s="208"/>
    </row>
    <row r="30" spans="2:12" s="222" customFormat="1" ht="14.25">
      <c r="B30" s="217" t="str">
        <f t="shared" si="1"/>
        <v>01</v>
      </c>
      <c r="C30" s="218" t="s">
        <v>71</v>
      </c>
      <c r="D30" s="290"/>
      <c r="E30" s="616" t="s">
        <v>39</v>
      </c>
      <c r="F30" s="220">
        <f>+(F23-F20)*0.5%</f>
        <v>0</v>
      </c>
      <c r="G30" s="207"/>
      <c r="H30" s="207"/>
      <c r="I30" s="207"/>
      <c r="J30" s="207"/>
      <c r="K30" s="207"/>
      <c r="L30" s="208"/>
    </row>
    <row r="31" spans="2:12" s="236" customFormat="1" ht="15.75">
      <c r="B31" s="231" t="str">
        <f t="shared" si="1"/>
        <v>01</v>
      </c>
      <c r="C31" s="232" t="s">
        <v>35</v>
      </c>
      <c r="D31" s="560"/>
      <c r="E31" s="233" t="s">
        <v>40</v>
      </c>
      <c r="F31" s="234">
        <f>SUM(F27:F30)</f>
        <v>0</v>
      </c>
      <c r="G31" s="235"/>
      <c r="H31" s="235"/>
      <c r="I31" s="235"/>
      <c r="J31" s="235"/>
      <c r="K31" s="235"/>
      <c r="L31" s="235"/>
    </row>
    <row r="32" spans="2:12" s="222" customFormat="1" ht="14.25">
      <c r="B32" s="217" t="str">
        <f t="shared" si="1"/>
        <v>01</v>
      </c>
      <c r="C32" s="218" t="s">
        <v>72</v>
      </c>
      <c r="D32" s="290"/>
      <c r="E32" s="223" t="s">
        <v>29</v>
      </c>
      <c r="F32" s="586">
        <f>+(F23-F13-F14-F21)/12</f>
        <v>0</v>
      </c>
      <c r="G32" s="207"/>
      <c r="H32" s="207"/>
      <c r="I32" s="207"/>
      <c r="J32" s="207"/>
      <c r="K32" s="216"/>
      <c r="L32" s="208"/>
    </row>
    <row r="33" spans="2:12" s="222" customFormat="1" ht="14.25">
      <c r="B33" s="217" t="str">
        <f t="shared" si="1"/>
        <v>01</v>
      </c>
      <c r="C33" s="218" t="s">
        <v>73</v>
      </c>
      <c r="D33" s="290"/>
      <c r="E33" s="618" t="s">
        <v>30</v>
      </c>
      <c r="F33" s="220">
        <f>+(F11+F12+F17)*8.5%</f>
        <v>0</v>
      </c>
      <c r="G33" s="207"/>
      <c r="H33" s="207"/>
      <c r="I33" s="207"/>
      <c r="J33" s="207"/>
      <c r="K33" s="216"/>
      <c r="L33" s="208"/>
    </row>
    <row r="34" spans="2:12" s="222" customFormat="1" ht="14.25">
      <c r="B34" s="217" t="str">
        <f t="shared" si="1"/>
        <v>01</v>
      </c>
      <c r="C34" s="218" t="s">
        <v>74</v>
      </c>
      <c r="D34" s="290"/>
      <c r="E34" s="618" t="s">
        <v>31</v>
      </c>
      <c r="F34" s="220">
        <f>+(F11+F12+F17)*11.625%</f>
        <v>0</v>
      </c>
      <c r="G34" s="207"/>
      <c r="H34" s="207"/>
      <c r="I34" s="207"/>
      <c r="J34" s="207"/>
      <c r="K34" s="216"/>
      <c r="L34" s="208"/>
    </row>
    <row r="35" spans="2:12" s="222" customFormat="1" ht="14.25">
      <c r="B35" s="217" t="str">
        <f t="shared" si="1"/>
        <v>01</v>
      </c>
      <c r="C35" s="218" t="s">
        <v>75</v>
      </c>
      <c r="D35" s="290"/>
      <c r="E35" s="618" t="s">
        <v>32</v>
      </c>
      <c r="F35" s="220">
        <f>+(F11+F12+F17)*0.522%</f>
        <v>0</v>
      </c>
      <c r="G35" s="207"/>
      <c r="H35" s="207"/>
      <c r="I35" s="207"/>
      <c r="J35" s="207"/>
      <c r="K35" s="216"/>
      <c r="L35" s="208"/>
    </row>
    <row r="36" spans="2:12" s="236" customFormat="1" ht="15.75">
      <c r="B36" s="231" t="str">
        <f t="shared" si="1"/>
        <v>01</v>
      </c>
      <c r="C36" s="232" t="s">
        <v>55</v>
      </c>
      <c r="D36" s="560"/>
      <c r="E36" s="233" t="s">
        <v>56</v>
      </c>
      <c r="F36" s="234">
        <f>SUM(F32:F35)</f>
        <v>0</v>
      </c>
      <c r="G36" s="235"/>
      <c r="H36" s="235"/>
      <c r="I36" s="235"/>
      <c r="J36" s="235"/>
      <c r="K36" s="235"/>
      <c r="L36" s="208"/>
    </row>
    <row r="37" spans="2:12" s="236" customFormat="1" ht="15.75">
      <c r="B37" s="231" t="str">
        <f t="shared" si="1"/>
        <v>01</v>
      </c>
      <c r="C37" s="232" t="s">
        <v>41</v>
      </c>
      <c r="D37" s="560"/>
      <c r="E37" s="241" t="s">
        <v>42</v>
      </c>
      <c r="F37" s="234">
        <f>+F26+F31+F36</f>
        <v>0</v>
      </c>
      <c r="G37" s="235"/>
      <c r="H37" s="235"/>
      <c r="I37" s="235"/>
      <c r="J37" s="235"/>
      <c r="K37" s="235"/>
      <c r="L37" s="208"/>
    </row>
    <row r="38" spans="2:12" ht="15.75" thickBot="1">
      <c r="B38" s="242"/>
      <c r="C38" s="243"/>
      <c r="D38" s="243"/>
      <c r="E38" s="244"/>
      <c r="F38" s="245"/>
      <c r="G38" s="246"/>
      <c r="H38" s="246"/>
      <c r="I38" s="246"/>
      <c r="J38" s="246"/>
      <c r="K38" s="207"/>
      <c r="L38" s="208"/>
    </row>
    <row r="39" spans="2:12" s="236" customFormat="1" ht="16.5" thickBot="1">
      <c r="B39" s="247" t="str">
        <f>+$B$8</f>
        <v>01</v>
      </c>
      <c r="C39" s="248" t="s">
        <v>43</v>
      </c>
      <c r="D39" s="252"/>
      <c r="E39" s="249" t="s">
        <v>79</v>
      </c>
      <c r="F39" s="250">
        <f>+F23+F37</f>
        <v>0</v>
      </c>
      <c r="G39" s="235"/>
      <c r="H39" s="235"/>
      <c r="I39" s="235"/>
      <c r="J39" s="235"/>
      <c r="K39" s="235"/>
      <c r="L39" s="235"/>
    </row>
    <row r="40" spans="2:12" ht="16.5" thickBot="1">
      <c r="B40" s="251"/>
      <c r="C40" s="252"/>
      <c r="D40" s="252"/>
      <c r="E40" s="253"/>
      <c r="F40" s="254"/>
      <c r="G40" s="189"/>
      <c r="H40" s="189"/>
      <c r="I40" s="189"/>
      <c r="J40" s="189"/>
      <c r="K40" s="207"/>
      <c r="L40" s="208"/>
    </row>
    <row r="41" spans="2:12" ht="15.75">
      <c r="B41" s="255" t="str">
        <f>+$B$8</f>
        <v>01</v>
      </c>
      <c r="C41" s="256" t="s">
        <v>44</v>
      </c>
      <c r="D41" s="561"/>
      <c r="E41" s="257" t="s">
        <v>45</v>
      </c>
      <c r="F41" s="258">
        <f>+PLANTAS!V121</f>
        <v>0</v>
      </c>
      <c r="G41" s="259"/>
      <c r="H41" s="259"/>
      <c r="I41" s="259"/>
      <c r="J41" s="259"/>
      <c r="K41" s="260"/>
      <c r="L41" s="261"/>
    </row>
    <row r="42" spans="2:12" ht="15.75">
      <c r="B42" s="262" t="s">
        <v>166</v>
      </c>
      <c r="C42" s="189"/>
      <c r="D42" s="189"/>
      <c r="E42" s="189"/>
      <c r="F42" s="263"/>
      <c r="G42" s="189"/>
      <c r="H42" s="189"/>
      <c r="I42" s="189"/>
      <c r="J42" s="189"/>
      <c r="K42" s="207"/>
      <c r="L42" s="208"/>
    </row>
    <row r="43" spans="2:12" ht="16.5" thickBot="1">
      <c r="B43" s="264" t="s">
        <v>167</v>
      </c>
      <c r="C43" s="265"/>
      <c r="D43" s="265"/>
      <c r="E43" s="265"/>
      <c r="F43" s="266">
        <f>+F39+F41</f>
        <v>0</v>
      </c>
      <c r="G43" s="235"/>
      <c r="H43" s="235"/>
      <c r="I43" s="235"/>
      <c r="J43" s="235"/>
      <c r="K43" s="235"/>
      <c r="L43" s="235"/>
    </row>
    <row r="44" spans="2:12" ht="22.5" customHeight="1" thickBot="1">
      <c r="B44" s="267"/>
      <c r="E44" s="191"/>
      <c r="F44" s="268"/>
      <c r="G44" s="189"/>
      <c r="H44" s="189"/>
      <c r="I44" s="189"/>
      <c r="J44" s="189"/>
      <c r="K44" s="207"/>
      <c r="L44" s="208"/>
    </row>
    <row r="45" spans="2:12" ht="27.75" customHeight="1" thickBot="1">
      <c r="B45" s="471" t="s">
        <v>16</v>
      </c>
      <c r="C45" s="472">
        <f>+$C$8</f>
        <v>1</v>
      </c>
      <c r="D45" s="562"/>
      <c r="E45" s="473" t="s">
        <v>208</v>
      </c>
      <c r="F45" s="474"/>
      <c r="G45" s="189"/>
      <c r="H45" s="189"/>
      <c r="I45" s="189"/>
      <c r="J45" s="189"/>
      <c r="K45" s="207"/>
      <c r="L45" s="208"/>
    </row>
    <row r="46" spans="2:12" ht="12.75">
      <c r="B46" s="269" t="str">
        <f>+$B$45</f>
        <v>02</v>
      </c>
      <c r="C46" s="270" t="str">
        <f>+$C$9</f>
        <v>1.1.1.1.</v>
      </c>
      <c r="D46" s="283"/>
      <c r="E46" s="271" t="str">
        <f>+$E$9</f>
        <v>Sueldos</v>
      </c>
      <c r="F46" s="272">
        <f>+PLANTAS!D32</f>
        <v>0</v>
      </c>
      <c r="G46" s="273"/>
      <c r="H46" s="273"/>
      <c r="I46" s="273"/>
      <c r="J46" s="273"/>
      <c r="K46" s="207"/>
      <c r="L46" s="208"/>
    </row>
    <row r="47" spans="2:12" ht="12.75">
      <c r="B47" s="269" t="str">
        <f>+$B$45</f>
        <v>02</v>
      </c>
      <c r="C47" s="270" t="s">
        <v>58</v>
      </c>
      <c r="D47" s="283"/>
      <c r="E47" s="271" t="s">
        <v>46</v>
      </c>
      <c r="F47" s="272">
        <f>+PLANTAS!E32</f>
        <v>0</v>
      </c>
      <c r="G47" s="273"/>
      <c r="H47" s="273"/>
      <c r="I47" s="273"/>
      <c r="J47" s="273"/>
      <c r="K47" s="207"/>
      <c r="L47" s="208"/>
    </row>
    <row r="48" spans="2:12" ht="15">
      <c r="B48" s="217" t="str">
        <f>+$B$45</f>
        <v>02</v>
      </c>
      <c r="C48" s="218" t="str">
        <f>+$C$11</f>
        <v>1.1.1.</v>
      </c>
      <c r="D48" s="290"/>
      <c r="E48" s="219" t="str">
        <f>+$E$11</f>
        <v>SUELDOS PERSONAL DE NOMINA</v>
      </c>
      <c r="F48" s="274">
        <f>SUM(F46:F47)</f>
        <v>0</v>
      </c>
      <c r="G48" s="275"/>
      <c r="H48" s="275"/>
      <c r="I48" s="275"/>
      <c r="J48" s="275"/>
      <c r="K48" s="275"/>
      <c r="L48" s="275"/>
    </row>
    <row r="49" spans="2:12" ht="15">
      <c r="B49" s="217" t="str">
        <f aca="true" t="shared" si="2" ref="B49:B55">+$B$45</f>
        <v>02</v>
      </c>
      <c r="C49" s="218" t="str">
        <f>+$C$12</f>
        <v>1.1.2.</v>
      </c>
      <c r="D49" s="290"/>
      <c r="E49" s="595" t="str">
        <f>+$E$12</f>
        <v>HORAS EXTRAS Y DIAS FESTIVOS</v>
      </c>
      <c r="F49" s="550"/>
      <c r="G49" s="276"/>
      <c r="H49" s="276"/>
      <c r="I49" s="276"/>
      <c r="J49" s="276"/>
      <c r="K49" s="207"/>
      <c r="L49" s="208"/>
    </row>
    <row r="50" spans="2:12" ht="12.75">
      <c r="B50" s="269" t="str">
        <f t="shared" si="2"/>
        <v>02</v>
      </c>
      <c r="C50" s="270" t="str">
        <f>+C15</f>
        <v>1.1.5.1.</v>
      </c>
      <c r="D50" s="283"/>
      <c r="E50" s="271" t="str">
        <f>+$E$15</f>
        <v>Subsidio o Prima de Alimentación</v>
      </c>
      <c r="F50" s="272">
        <f>+PLANTAS!F32</f>
        <v>0</v>
      </c>
      <c r="G50" s="273"/>
      <c r="H50" s="273"/>
      <c r="I50" s="273"/>
      <c r="J50" s="273"/>
      <c r="K50" s="207"/>
      <c r="L50" s="208"/>
    </row>
    <row r="51" spans="2:12" ht="12.75">
      <c r="B51" s="269" t="str">
        <f t="shared" si="2"/>
        <v>02</v>
      </c>
      <c r="C51" s="270" t="str">
        <f>+C16</f>
        <v>1.1.5.2.</v>
      </c>
      <c r="D51" s="283"/>
      <c r="E51" s="271" t="str">
        <f>+$E$16</f>
        <v>Auxilio de Transporte</v>
      </c>
      <c r="F51" s="272">
        <f>+PLANTAS!G32</f>
        <v>0</v>
      </c>
      <c r="G51" s="273"/>
      <c r="H51" s="273"/>
      <c r="I51" s="273"/>
      <c r="J51" s="273"/>
      <c r="K51" s="207"/>
      <c r="L51" s="208"/>
    </row>
    <row r="52" spans="2:12" s="282" customFormat="1" ht="12.75">
      <c r="B52" s="277" t="str">
        <f t="shared" si="2"/>
        <v>02</v>
      </c>
      <c r="C52" s="278" t="str">
        <f>+C19</f>
        <v>1.1.5.5.</v>
      </c>
      <c r="D52" s="333"/>
      <c r="E52" s="279" t="str">
        <f>+$E$19</f>
        <v>Prima de Vacaciones</v>
      </c>
      <c r="F52" s="272">
        <f>+($F$48+$F$54+(($F$50+$F$51+$F$55)*12/10.5))/24</f>
        <v>0</v>
      </c>
      <c r="G52" s="280"/>
      <c r="H52" s="280"/>
      <c r="I52" s="280"/>
      <c r="J52" s="280"/>
      <c r="K52" s="216"/>
      <c r="L52" s="281"/>
    </row>
    <row r="53" spans="2:12" ht="12.75">
      <c r="B53" s="269" t="str">
        <f t="shared" si="2"/>
        <v>02</v>
      </c>
      <c r="C53" s="270" t="str">
        <f>+C20</f>
        <v>1.1.5.6.</v>
      </c>
      <c r="D53" s="283"/>
      <c r="E53" s="271" t="str">
        <f>+$E$20</f>
        <v>Prima de Navidad</v>
      </c>
      <c r="F53" s="272">
        <f>+($F$48+$F$52+$F$54+(($F$50+$F$51+$F$55)*12/10.5))/12</f>
        <v>0</v>
      </c>
      <c r="G53" s="273"/>
      <c r="H53" s="273"/>
      <c r="I53" s="273"/>
      <c r="J53" s="273"/>
      <c r="K53" s="207"/>
      <c r="L53" s="208"/>
    </row>
    <row r="54" spans="2:12" ht="12.75">
      <c r="B54" s="269" t="str">
        <f>+$B$45</f>
        <v>02</v>
      </c>
      <c r="C54" s="270" t="s">
        <v>77</v>
      </c>
      <c r="D54" s="283"/>
      <c r="E54" s="594" t="s">
        <v>215</v>
      </c>
      <c r="F54" s="591">
        <f>+PLANTAS!J32</f>
        <v>0</v>
      </c>
      <c r="G54" s="273"/>
      <c r="H54" s="273"/>
      <c r="I54" s="273"/>
      <c r="J54" s="273"/>
      <c r="K54" s="207"/>
      <c r="L54" s="208"/>
    </row>
    <row r="55" spans="2:12" ht="12.75">
      <c r="B55" s="269" t="str">
        <f t="shared" si="2"/>
        <v>02</v>
      </c>
      <c r="C55" s="270" t="s">
        <v>78</v>
      </c>
      <c r="D55" s="283"/>
      <c r="E55" s="271" t="s">
        <v>47</v>
      </c>
      <c r="F55" s="272">
        <f>+PLANTAS!C33</f>
        <v>0</v>
      </c>
      <c r="G55" s="283"/>
      <c r="H55" s="283"/>
      <c r="I55" s="283"/>
      <c r="J55" s="283"/>
      <c r="K55" s="207"/>
      <c r="L55" s="208"/>
    </row>
    <row r="56" spans="2:12" ht="15">
      <c r="B56" s="217" t="str">
        <f>+$B$45</f>
        <v>02</v>
      </c>
      <c r="C56" s="218" t="str">
        <f>+$C$22</f>
        <v>1.1.5.</v>
      </c>
      <c r="D56" s="290"/>
      <c r="E56" s="223" t="str">
        <f>+$E$22</f>
        <v>OTROS GASTOS POR SERVICIOS PERSONALES</v>
      </c>
      <c r="F56" s="274">
        <f>SUM(F50:F55)</f>
        <v>0</v>
      </c>
      <c r="G56" s="275"/>
      <c r="H56" s="275"/>
      <c r="I56" s="275"/>
      <c r="J56" s="275"/>
      <c r="K56" s="275"/>
      <c r="L56" s="275"/>
    </row>
    <row r="57" spans="2:12" ht="15.75">
      <c r="B57" s="284" t="str">
        <f>+$B$45</f>
        <v>02</v>
      </c>
      <c r="C57" s="285" t="str">
        <f>+$C$23</f>
        <v>1.1.</v>
      </c>
      <c r="D57" s="563"/>
      <c r="E57" s="286" t="str">
        <f>+$E$23</f>
        <v>SERV. PERSONALES ASOC. A LA NOMINA</v>
      </c>
      <c r="F57" s="234">
        <f>+F48+F49+F56</f>
        <v>0</v>
      </c>
      <c r="G57" s="235"/>
      <c r="H57" s="235"/>
      <c r="I57" s="235"/>
      <c r="J57" s="235"/>
      <c r="K57" s="235"/>
      <c r="L57" s="235"/>
    </row>
    <row r="58" spans="2:12" ht="12.75">
      <c r="B58" s="287"/>
      <c r="C58" s="288"/>
      <c r="D58" s="564"/>
      <c r="E58" s="289"/>
      <c r="F58" s="240"/>
      <c r="G58" s="189"/>
      <c r="H58" s="189"/>
      <c r="I58" s="189"/>
      <c r="J58" s="189"/>
      <c r="K58" s="207"/>
      <c r="L58" s="208"/>
    </row>
    <row r="59" spans="2:12" ht="14.25">
      <c r="B59" s="217" t="str">
        <f aca="true" t="shared" si="3" ref="B59:B66">+$B$45</f>
        <v>02</v>
      </c>
      <c r="C59" s="218" t="str">
        <f>+$C$25</f>
        <v>1.3.1.1.</v>
      </c>
      <c r="D59" s="290"/>
      <c r="E59" s="218" t="str">
        <f>+$E$25</f>
        <v>CAJA DE COMPENSACION FAMILIAR</v>
      </c>
      <c r="F59" s="597">
        <f>+($F$57-$F$53)*4%</f>
        <v>0</v>
      </c>
      <c r="G59" s="549"/>
      <c r="H59" s="291"/>
      <c r="I59" s="291"/>
      <c r="J59" s="291"/>
      <c r="K59" s="207"/>
      <c r="L59" s="208"/>
    </row>
    <row r="60" spans="2:12" ht="12.75">
      <c r="B60" s="284" t="str">
        <f t="shared" si="3"/>
        <v>02</v>
      </c>
      <c r="C60" s="285" t="str">
        <f>+$C$26</f>
        <v>1.3.1,</v>
      </c>
      <c r="D60" s="563"/>
      <c r="E60" s="286" t="str">
        <f>+$E$26</f>
        <v>CONTR.. INHEREN. A LA NOM. SEC. PRIVADO</v>
      </c>
      <c r="F60" s="292">
        <f>+F59</f>
        <v>0</v>
      </c>
      <c r="G60" s="246"/>
      <c r="H60" s="246"/>
      <c r="I60" s="246"/>
      <c r="J60" s="246"/>
      <c r="K60" s="246"/>
      <c r="L60" s="246"/>
    </row>
    <row r="61" spans="2:12" ht="14.25">
      <c r="B61" s="217" t="str">
        <f t="shared" si="3"/>
        <v>02</v>
      </c>
      <c r="C61" s="218" t="str">
        <f>+$C$27</f>
        <v>1.3.2.1.</v>
      </c>
      <c r="D61" s="290"/>
      <c r="E61" s="596" t="str">
        <f>+$E$27</f>
        <v>SERVICIO NAL DE APRENDIZAJE SENA</v>
      </c>
      <c r="F61" s="597">
        <f>+($F$57-$F$53)*0.5%</f>
        <v>0</v>
      </c>
      <c r="G61" s="291"/>
      <c r="H61" s="291"/>
      <c r="I61" s="291"/>
      <c r="J61" s="291"/>
      <c r="K61" s="207"/>
      <c r="L61" s="208"/>
    </row>
    <row r="62" spans="2:12" ht="14.25">
      <c r="B62" s="217" t="str">
        <f t="shared" si="3"/>
        <v>02</v>
      </c>
      <c r="C62" s="218" t="str">
        <f>+$C$28</f>
        <v>1.3.2.2.</v>
      </c>
      <c r="D62" s="290"/>
      <c r="E62" s="596" t="str">
        <f>+$E$28</f>
        <v>INST. COL. DE BIENESTAR FAMILIAR ICBF</v>
      </c>
      <c r="F62" s="597">
        <f>+($F$57-$F$53)*3%</f>
        <v>0</v>
      </c>
      <c r="G62" s="291"/>
      <c r="H62" s="291"/>
      <c r="I62" s="291"/>
      <c r="J62" s="291"/>
      <c r="K62" s="207"/>
      <c r="L62" s="208"/>
    </row>
    <row r="63" spans="2:12" ht="14.25">
      <c r="B63" s="217" t="str">
        <f t="shared" si="3"/>
        <v>02</v>
      </c>
      <c r="C63" s="218" t="str">
        <f>+$C$29</f>
        <v>1.3.2.3.</v>
      </c>
      <c r="D63" s="290"/>
      <c r="E63" s="596" t="str">
        <f>+$E$29</f>
        <v>ESC. INDUS. E INST. TECNICOS (Ley 21/82)</v>
      </c>
      <c r="F63" s="597">
        <f>+($F$57-$F$53)*1%</f>
        <v>0</v>
      </c>
      <c r="G63" s="291"/>
      <c r="H63" s="291"/>
      <c r="I63" s="291"/>
      <c r="J63" s="291"/>
      <c r="K63" s="207"/>
      <c r="L63" s="208"/>
    </row>
    <row r="64" spans="2:12" ht="14.25">
      <c r="B64" s="217" t="str">
        <f t="shared" si="3"/>
        <v>02</v>
      </c>
      <c r="C64" s="218" t="str">
        <f>+C30</f>
        <v>1.3.2.4.</v>
      </c>
      <c r="D64" s="290"/>
      <c r="E64" s="596" t="str">
        <f>+$E$30</f>
        <v>ESC. SUPERIOR DE ADMIN. PUBLICA ESAP</v>
      </c>
      <c r="F64" s="597">
        <f>+($F$57-$F$53)*0.5%</f>
        <v>0</v>
      </c>
      <c r="G64" s="291"/>
      <c r="H64" s="291"/>
      <c r="I64" s="291"/>
      <c r="J64" s="291"/>
      <c r="K64" s="207"/>
      <c r="L64" s="208"/>
    </row>
    <row r="65" spans="2:12" ht="12.75">
      <c r="B65" s="284" t="str">
        <f t="shared" si="3"/>
        <v>02</v>
      </c>
      <c r="C65" s="285" t="str">
        <f>+$C$31</f>
        <v>1.3.2.</v>
      </c>
      <c r="D65" s="563"/>
      <c r="E65" s="286" t="str">
        <f>+$E$31</f>
        <v>CONTR.. INHEREN. A LA NOM. SEC. PUBLICO</v>
      </c>
      <c r="F65" s="292">
        <f>SUM(F61:F64)</f>
        <v>0</v>
      </c>
      <c r="G65" s="246"/>
      <c r="H65" s="246"/>
      <c r="I65" s="246"/>
      <c r="J65" s="246"/>
      <c r="K65" s="246"/>
      <c r="L65" s="246"/>
    </row>
    <row r="66" spans="2:12" ht="12.75">
      <c r="B66" s="284" t="str">
        <f t="shared" si="3"/>
        <v>02</v>
      </c>
      <c r="C66" s="285" t="str">
        <f>+$C$37</f>
        <v>1.3.</v>
      </c>
      <c r="D66" s="563"/>
      <c r="E66" s="294" t="str">
        <f>+$E$37</f>
        <v>TOTAL CONTRIBUCIONES INHERENTES A LA NOMINA</v>
      </c>
      <c r="F66" s="292">
        <f>+F60+F65</f>
        <v>0</v>
      </c>
      <c r="G66" s="246"/>
      <c r="H66" s="246"/>
      <c r="I66" s="246"/>
      <c r="J66" s="246"/>
      <c r="K66" s="246"/>
      <c r="L66" s="246"/>
    </row>
    <row r="67" spans="2:12" ht="13.5" thickBot="1">
      <c r="B67" s="242"/>
      <c r="C67" s="243"/>
      <c r="D67" s="565"/>
      <c r="E67" s="295"/>
      <c r="F67" s="296"/>
      <c r="G67" s="246"/>
      <c r="H67" s="246"/>
      <c r="I67" s="246"/>
      <c r="J67" s="246"/>
      <c r="K67" s="207"/>
      <c r="L67" s="208"/>
    </row>
    <row r="68" spans="2:12" ht="16.5" thickBot="1">
      <c r="B68" s="247" t="str">
        <f>+$B$45</f>
        <v>02</v>
      </c>
      <c r="C68" s="248" t="str">
        <f>+$C$39</f>
        <v>1.</v>
      </c>
      <c r="D68" s="252"/>
      <c r="E68" s="297" t="s">
        <v>216</v>
      </c>
      <c r="F68" s="250">
        <f>+F57+F66</f>
        <v>0</v>
      </c>
      <c r="G68" s="235"/>
      <c r="H68" s="235"/>
      <c r="I68" s="235"/>
      <c r="J68" s="235"/>
      <c r="K68" s="235"/>
      <c r="L68" s="235"/>
    </row>
    <row r="69" spans="2:12" ht="12.75">
      <c r="B69" s="298"/>
      <c r="C69" s="299"/>
      <c r="D69" s="299"/>
      <c r="E69" s="300"/>
      <c r="F69" s="301"/>
      <c r="G69" s="189"/>
      <c r="H69" s="189"/>
      <c r="I69" s="189"/>
      <c r="J69" s="189"/>
      <c r="K69" s="207"/>
      <c r="L69" s="189"/>
    </row>
    <row r="70" spans="2:12" ht="15.75" thickBot="1">
      <c r="B70" s="217" t="str">
        <f>+$B$45</f>
        <v>02</v>
      </c>
      <c r="C70" s="302" t="str">
        <f>+$C$41</f>
        <v>2.1.3.</v>
      </c>
      <c r="D70" s="566"/>
      <c r="E70" s="303" t="str">
        <f>+$E$41</f>
        <v>DOTACION LEY 70/88</v>
      </c>
      <c r="F70" s="274">
        <f>+PLANTAS!R32</f>
        <v>0</v>
      </c>
      <c r="G70" s="275"/>
      <c r="H70" s="275"/>
      <c r="I70" s="275"/>
      <c r="J70" s="275"/>
      <c r="K70" s="275"/>
      <c r="L70" s="208"/>
    </row>
    <row r="71" spans="2:12" ht="17.25" thickBot="1" thickTop="1">
      <c r="B71" s="304" t="s">
        <v>168</v>
      </c>
      <c r="C71" s="305"/>
      <c r="D71" s="306"/>
      <c r="E71" s="306"/>
      <c r="F71" s="307">
        <f>+F68+F70</f>
        <v>0</v>
      </c>
      <c r="G71" s="235"/>
      <c r="H71" s="235"/>
      <c r="I71" s="235"/>
      <c r="J71" s="235"/>
      <c r="K71" s="235"/>
      <c r="L71" s="235"/>
    </row>
    <row r="72" spans="2:12" ht="13.5" thickTop="1">
      <c r="B72" s="269"/>
      <c r="C72" s="308"/>
      <c r="D72" s="189"/>
      <c r="E72" s="189"/>
      <c r="F72" s="309"/>
      <c r="G72" s="189"/>
      <c r="H72" s="189"/>
      <c r="I72" s="189"/>
      <c r="J72" s="189"/>
      <c r="K72" s="207"/>
      <c r="L72" s="208"/>
    </row>
    <row r="73" spans="2:12" ht="15.75">
      <c r="B73" s="310" t="str">
        <f>+$B$45</f>
        <v>02</v>
      </c>
      <c r="C73" s="311" t="s">
        <v>48</v>
      </c>
      <c r="D73" s="567"/>
      <c r="E73" s="312" t="s">
        <v>49</v>
      </c>
      <c r="F73" s="313"/>
      <c r="G73" s="189"/>
      <c r="H73" s="189"/>
      <c r="I73" s="189"/>
      <c r="J73" s="189"/>
      <c r="K73" s="207"/>
      <c r="L73" s="208"/>
    </row>
    <row r="74" spans="2:12" ht="15.75">
      <c r="B74" s="314" t="str">
        <f>+$B$45</f>
        <v>02</v>
      </c>
      <c r="C74" s="315" t="s">
        <v>50</v>
      </c>
      <c r="D74" s="568"/>
      <c r="E74" s="316" t="s">
        <v>51</v>
      </c>
      <c r="F74" s="317">
        <f>+($F$48+$F$54+$F$49+SUM($F$52:$F$53)+(($F$50+$F$51+$F$55)*12/10.5))/12</f>
        <v>0</v>
      </c>
      <c r="G74" s="318"/>
      <c r="H74" s="318"/>
      <c r="I74" s="318"/>
      <c r="J74" s="318"/>
      <c r="K74" s="207"/>
      <c r="L74" s="208"/>
    </row>
    <row r="75" spans="2:12" ht="15.75">
      <c r="B75" s="314" t="str">
        <f>+$B$45</f>
        <v>02</v>
      </c>
      <c r="C75" s="315" t="s">
        <v>52</v>
      </c>
      <c r="D75" s="568"/>
      <c r="E75" s="316" t="s">
        <v>53</v>
      </c>
      <c r="F75" s="317">
        <f>+(F48+F49)*8%</f>
        <v>0</v>
      </c>
      <c r="G75" s="318"/>
      <c r="H75" s="318"/>
      <c r="I75" s="318"/>
      <c r="J75" s="318"/>
      <c r="K75" s="207"/>
      <c r="L75" s="208"/>
    </row>
    <row r="76" spans="2:12" ht="13.5" thickBot="1">
      <c r="B76" s="319"/>
      <c r="C76" s="320"/>
      <c r="D76" s="320"/>
      <c r="E76" s="265"/>
      <c r="F76" s="321"/>
      <c r="G76" s="189"/>
      <c r="H76" s="189"/>
      <c r="I76" s="189"/>
      <c r="J76" s="189"/>
      <c r="K76" s="207"/>
      <c r="L76" s="208"/>
    </row>
    <row r="77" spans="2:12" ht="17.25" thickBot="1" thickTop="1">
      <c r="B77" s="322" t="s">
        <v>169</v>
      </c>
      <c r="C77" s="323"/>
      <c r="D77" s="323"/>
      <c r="E77" s="324"/>
      <c r="F77" s="307">
        <f>SUM(F74:F75)</f>
        <v>0</v>
      </c>
      <c r="G77" s="235"/>
      <c r="H77" s="235"/>
      <c r="I77" s="235"/>
      <c r="J77" s="235"/>
      <c r="K77" s="235"/>
      <c r="L77" s="235"/>
    </row>
    <row r="78" spans="2:12" ht="16.5" thickTop="1">
      <c r="B78" s="325"/>
      <c r="C78" s="326"/>
      <c r="D78" s="326"/>
      <c r="E78" s="327"/>
      <c r="F78" s="328"/>
      <c r="G78" s="235"/>
      <c r="H78" s="235"/>
      <c r="I78" s="235"/>
      <c r="J78" s="235"/>
      <c r="K78" s="207"/>
      <c r="L78" s="208"/>
    </row>
    <row r="79" spans="2:12" ht="16.5" thickBot="1">
      <c r="B79" s="264" t="s">
        <v>209</v>
      </c>
      <c r="C79" s="329"/>
      <c r="D79" s="329"/>
      <c r="E79" s="330"/>
      <c r="F79" s="266">
        <f>+F71+F77</f>
        <v>0</v>
      </c>
      <c r="G79" s="235"/>
      <c r="H79" s="235"/>
      <c r="I79" s="235"/>
      <c r="J79" s="235"/>
      <c r="K79" s="235"/>
      <c r="L79" s="235"/>
    </row>
    <row r="80" spans="2:12" ht="40.5" customHeight="1" thickBot="1">
      <c r="B80" s="267"/>
      <c r="E80" s="465" t="s">
        <v>311</v>
      </c>
      <c r="F80" s="283"/>
      <c r="G80" s="189"/>
      <c r="H80" s="189"/>
      <c r="I80" s="189"/>
      <c r="J80" s="189"/>
      <c r="K80" s="207"/>
      <c r="L80" s="208"/>
    </row>
    <row r="81" spans="2:12" ht="27.75" customHeight="1" thickBot="1">
      <c r="B81" s="475" t="s">
        <v>5</v>
      </c>
      <c r="C81" s="476">
        <v>1</v>
      </c>
      <c r="D81" s="569"/>
      <c r="E81" s="477" t="s">
        <v>210</v>
      </c>
      <c r="F81" s="478"/>
      <c r="G81" s="189"/>
      <c r="H81" s="189"/>
      <c r="I81" s="189"/>
      <c r="J81" s="189"/>
      <c r="K81" s="207"/>
      <c r="L81" s="208"/>
    </row>
    <row r="82" spans="2:12" ht="12.75">
      <c r="B82" s="332" t="s">
        <v>5</v>
      </c>
      <c r="C82" s="270" t="str">
        <f>+$C$9</f>
        <v>1.1.1.1.</v>
      </c>
      <c r="D82" s="283"/>
      <c r="E82" s="283" t="str">
        <f>+$E$9</f>
        <v>Sueldos</v>
      </c>
      <c r="F82" s="592">
        <f>+PLANTAS!D62</f>
        <v>0</v>
      </c>
      <c r="G82" s="333"/>
      <c r="H82" s="333"/>
      <c r="I82" s="333"/>
      <c r="J82" s="333"/>
      <c r="K82" s="207"/>
      <c r="L82" s="208"/>
    </row>
    <row r="83" spans="2:12" ht="12.75">
      <c r="B83" s="332" t="s">
        <v>5</v>
      </c>
      <c r="C83" s="270" t="str">
        <f>+$C$47</f>
        <v>1.1.1.2.</v>
      </c>
      <c r="D83" s="283"/>
      <c r="E83" s="283" t="str">
        <f>+$E$47</f>
        <v>Sobresueldos</v>
      </c>
      <c r="F83" s="592">
        <f>+PLANTAS!E62</f>
        <v>0</v>
      </c>
      <c r="G83" s="333"/>
      <c r="H83" s="333"/>
      <c r="I83" s="333"/>
      <c r="J83" s="333"/>
      <c r="K83" s="207"/>
      <c r="L83" s="208"/>
    </row>
    <row r="84" spans="2:12" ht="15">
      <c r="B84" s="217" t="s">
        <v>5</v>
      </c>
      <c r="C84" s="218" t="str">
        <f>+$C$11</f>
        <v>1.1.1.</v>
      </c>
      <c r="D84" s="290"/>
      <c r="E84" s="219" t="str">
        <f>+$E$11</f>
        <v>SUELDOS PERSONAL DE NOMINA</v>
      </c>
      <c r="F84" s="274">
        <f>+F83+F82</f>
        <v>0</v>
      </c>
      <c r="G84" s="275"/>
      <c r="H84" s="275"/>
      <c r="I84" s="275"/>
      <c r="J84" s="275"/>
      <c r="K84" s="275"/>
      <c r="L84" s="275"/>
    </row>
    <row r="85" spans="2:12" ht="15">
      <c r="B85" s="217" t="s">
        <v>5</v>
      </c>
      <c r="C85" s="218" t="str">
        <f>+$C$12</f>
        <v>1.1.2.</v>
      </c>
      <c r="D85" s="290"/>
      <c r="E85" s="223" t="str">
        <f>+$E$12</f>
        <v>HORAS EXTRAS Y DIAS FESTIVOS</v>
      </c>
      <c r="F85" s="550"/>
      <c r="G85" s="276"/>
      <c r="H85" s="276"/>
      <c r="I85" s="276"/>
      <c r="J85" s="276"/>
      <c r="K85" s="275"/>
      <c r="L85" s="275"/>
    </row>
    <row r="86" spans="2:12" ht="12.75">
      <c r="B86" s="332" t="s">
        <v>5</v>
      </c>
      <c r="C86" s="270" t="str">
        <f>+$C$15</f>
        <v>1.1.5.1.</v>
      </c>
      <c r="D86" s="283"/>
      <c r="E86" s="283" t="str">
        <f>+$E$15</f>
        <v>Subsidio o Prima de Alimentación</v>
      </c>
      <c r="F86" s="592">
        <f>+PLANTAS!F62</f>
        <v>0</v>
      </c>
      <c r="G86" s="333"/>
      <c r="H86" s="333"/>
      <c r="I86" s="333"/>
      <c r="J86" s="333"/>
      <c r="K86" s="207"/>
      <c r="L86" s="208"/>
    </row>
    <row r="87" spans="2:12" ht="12.75">
      <c r="B87" s="332" t="s">
        <v>5</v>
      </c>
      <c r="C87" s="270" t="str">
        <f>+$C$16</f>
        <v>1.1.5.2.</v>
      </c>
      <c r="D87" s="283"/>
      <c r="E87" s="283" t="str">
        <f>+$E$16</f>
        <v>Auxilio de Transporte</v>
      </c>
      <c r="F87" s="592">
        <f>+PLANTAS!G62</f>
        <v>0</v>
      </c>
      <c r="G87" s="333"/>
      <c r="H87" s="333"/>
      <c r="I87" s="333"/>
      <c r="J87" s="333"/>
      <c r="K87" s="207"/>
      <c r="L87" s="208"/>
    </row>
    <row r="88" spans="2:12" ht="12.75">
      <c r="B88" s="332" t="s">
        <v>5</v>
      </c>
      <c r="C88" s="270" t="str">
        <f>+$C$19</f>
        <v>1.1.5.5.</v>
      </c>
      <c r="D88" s="283"/>
      <c r="E88" s="283" t="str">
        <f>+$E$19</f>
        <v>Prima de Vacaciones</v>
      </c>
      <c r="F88" s="598">
        <f>+(F84+((F86+F87)*12/10.5))/24</f>
        <v>0</v>
      </c>
      <c r="G88" s="333"/>
      <c r="H88" s="333"/>
      <c r="I88" s="333"/>
      <c r="J88" s="333"/>
      <c r="K88" s="207"/>
      <c r="L88" s="208"/>
    </row>
    <row r="89" spans="2:12" ht="12.75">
      <c r="B89" s="332" t="s">
        <v>5</v>
      </c>
      <c r="C89" s="270" t="str">
        <f>+$C$20</f>
        <v>1.1.5.6.</v>
      </c>
      <c r="D89" s="283"/>
      <c r="E89" s="283" t="str">
        <f>+$E$20</f>
        <v>Prima de Navidad</v>
      </c>
      <c r="F89" s="588">
        <f>+(F84+F88+(F86+F87)/10.5*12)/12</f>
        <v>0</v>
      </c>
      <c r="G89" s="333"/>
      <c r="H89" s="333"/>
      <c r="I89" s="333"/>
      <c r="J89" s="333"/>
      <c r="K89" s="207"/>
      <c r="L89" s="208"/>
    </row>
    <row r="90" spans="2:12" ht="15">
      <c r="B90" s="217" t="s">
        <v>5</v>
      </c>
      <c r="C90" s="218" t="str">
        <f>+C22</f>
        <v>1.1.5.</v>
      </c>
      <c r="D90" s="290"/>
      <c r="E90" s="223" t="str">
        <f>+E22</f>
        <v>OTROS GASTOS POR SERVICIOS PERSONALES</v>
      </c>
      <c r="F90" s="274">
        <f>SUM(F86:F89)</f>
        <v>0</v>
      </c>
      <c r="G90" s="275"/>
      <c r="H90" s="275"/>
      <c r="I90" s="275"/>
      <c r="J90" s="275"/>
      <c r="K90" s="275"/>
      <c r="L90" s="275"/>
    </row>
    <row r="91" spans="2:12" ht="15.75">
      <c r="B91" s="284" t="s">
        <v>5</v>
      </c>
      <c r="C91" s="285" t="str">
        <f>+$C$23</f>
        <v>1.1.</v>
      </c>
      <c r="D91" s="563"/>
      <c r="E91" s="286" t="str">
        <f>+$E$23</f>
        <v>SERV. PERSONALES ASOC. A LA NOMINA</v>
      </c>
      <c r="F91" s="234">
        <f>+F84+F85+F90</f>
        <v>0</v>
      </c>
      <c r="G91" s="235"/>
      <c r="H91" s="235"/>
      <c r="I91" s="235"/>
      <c r="J91" s="235"/>
      <c r="K91" s="235"/>
      <c r="L91" s="235"/>
    </row>
    <row r="92" spans="2:12" ht="12.75">
      <c r="B92" s="334"/>
      <c r="C92" s="335"/>
      <c r="D92" s="335"/>
      <c r="E92" s="336"/>
      <c r="F92" s="337"/>
      <c r="G92" s="189"/>
      <c r="H92" s="189"/>
      <c r="I92" s="189"/>
      <c r="J92" s="189"/>
      <c r="K92" s="207"/>
      <c r="L92" s="208"/>
    </row>
    <row r="93" spans="2:12" ht="15">
      <c r="B93" s="217" t="s">
        <v>5</v>
      </c>
      <c r="C93" s="218" t="str">
        <f>+$C$25</f>
        <v>1.3.1.1.</v>
      </c>
      <c r="D93" s="290"/>
      <c r="E93" s="290" t="str">
        <f>+$E$25</f>
        <v>CAJA DE COMPENSACION FAMILIAR</v>
      </c>
      <c r="F93" s="589">
        <f>+($F$84+$F$85+$F$88+(($F$86+$F$87)*12/10.5))*0.04</f>
        <v>0</v>
      </c>
      <c r="G93" s="291"/>
      <c r="H93" s="291"/>
      <c r="I93" s="291"/>
      <c r="J93" s="291"/>
      <c r="K93" s="207"/>
      <c r="L93" s="208"/>
    </row>
    <row r="94" spans="2:12" ht="12.75">
      <c r="B94" s="284" t="s">
        <v>5</v>
      </c>
      <c r="C94" s="285" t="str">
        <f>+$C$26</f>
        <v>1.3.1,</v>
      </c>
      <c r="D94" s="563"/>
      <c r="E94" s="286" t="str">
        <f>+$E$26</f>
        <v>CONTR.. INHEREN. A LA NOM. SEC. PRIVADO</v>
      </c>
      <c r="F94" s="292">
        <f>+F93</f>
        <v>0</v>
      </c>
      <c r="G94" s="246"/>
      <c r="H94" s="246"/>
      <c r="I94" s="246"/>
      <c r="J94" s="246"/>
      <c r="K94" s="246"/>
      <c r="L94" s="246"/>
    </row>
    <row r="95" spans="2:12" ht="15">
      <c r="B95" s="217" t="s">
        <v>5</v>
      </c>
      <c r="C95" s="218" t="str">
        <f>+$C$27</f>
        <v>1.3.2.1.</v>
      </c>
      <c r="D95" s="290"/>
      <c r="E95" s="293" t="str">
        <f>+$E$27</f>
        <v>SERVICIO NAL DE APRENDIZAJE SENA</v>
      </c>
      <c r="F95" s="589">
        <f>+($F$84+$F$85+$F$88+(($F$86+$F$87)*12/10.5))*0.5%</f>
        <v>0</v>
      </c>
      <c r="G95" s="291"/>
      <c r="H95" s="291"/>
      <c r="I95" s="291"/>
      <c r="J95" s="291"/>
      <c r="K95" s="207"/>
      <c r="L95" s="208"/>
    </row>
    <row r="96" spans="2:12" ht="15">
      <c r="B96" s="217" t="s">
        <v>5</v>
      </c>
      <c r="C96" s="218" t="str">
        <f>+$C$28</f>
        <v>1.3.2.2.</v>
      </c>
      <c r="D96" s="290"/>
      <c r="E96" s="293" t="str">
        <f>+$E$28</f>
        <v>INST. COL. DE BIENESTAR FAMILIAR ICBF</v>
      </c>
      <c r="F96" s="589">
        <f>+($F$84+$F$85+$F$88+(($F$86+$F$87)*12/10.5))*3%</f>
        <v>0</v>
      </c>
      <c r="G96" s="291"/>
      <c r="H96" s="291"/>
      <c r="I96" s="291"/>
      <c r="J96" s="291"/>
      <c r="K96" s="207"/>
      <c r="L96" s="208"/>
    </row>
    <row r="97" spans="2:12" ht="15">
      <c r="B97" s="217" t="s">
        <v>5</v>
      </c>
      <c r="C97" s="218" t="str">
        <f>+$C$29</f>
        <v>1.3.2.3.</v>
      </c>
      <c r="D97" s="290"/>
      <c r="E97" s="293" t="str">
        <f>+$E$29</f>
        <v>ESC. INDUS. E INST. TECNICOS (Ley 21/82)</v>
      </c>
      <c r="F97" s="589">
        <f>+($F$84+$F$85+$F$88+(($F$86+$F$87)*12/10.5))*1%</f>
        <v>0</v>
      </c>
      <c r="G97" s="291"/>
      <c r="H97" s="291"/>
      <c r="I97" s="291"/>
      <c r="J97" s="291"/>
      <c r="K97" s="207"/>
      <c r="L97" s="208"/>
    </row>
    <row r="98" spans="2:12" ht="15">
      <c r="B98" s="217" t="s">
        <v>5</v>
      </c>
      <c r="C98" s="218" t="str">
        <f>+C30</f>
        <v>1.3.2.4.</v>
      </c>
      <c r="D98" s="290"/>
      <c r="E98" s="293" t="str">
        <f>+$E$30</f>
        <v>ESC. SUPERIOR DE ADMIN. PUBLICA ESAP</v>
      </c>
      <c r="F98" s="589">
        <f>+($F$84+$F$85+$F$88+(($F$86+$F$87)*12/10.5))*0.5%</f>
        <v>0</v>
      </c>
      <c r="G98" s="291"/>
      <c r="H98" s="291"/>
      <c r="I98" s="291"/>
      <c r="J98" s="291"/>
      <c r="K98" s="207"/>
      <c r="L98" s="208"/>
    </row>
    <row r="99" spans="2:12" ht="12.75">
      <c r="B99" s="284" t="s">
        <v>5</v>
      </c>
      <c r="C99" s="285" t="str">
        <f>+$C$31</f>
        <v>1.3.2.</v>
      </c>
      <c r="D99" s="563"/>
      <c r="E99" s="286" t="str">
        <f>+$E$31</f>
        <v>CONTR.. INHEREN. A LA NOM. SEC. PUBLICO</v>
      </c>
      <c r="F99" s="292">
        <f>SUM(F95:F98)</f>
        <v>0</v>
      </c>
      <c r="G99" s="246"/>
      <c r="H99" s="246"/>
      <c r="I99" s="246"/>
      <c r="J99" s="246"/>
      <c r="K99" s="246"/>
      <c r="L99" s="246"/>
    </row>
    <row r="100" spans="2:12" ht="12.75">
      <c r="B100" s="284" t="s">
        <v>5</v>
      </c>
      <c r="C100" s="285" t="s">
        <v>41</v>
      </c>
      <c r="D100" s="563"/>
      <c r="E100" s="294" t="s">
        <v>42</v>
      </c>
      <c r="F100" s="292">
        <f>+F94+F99</f>
        <v>0</v>
      </c>
      <c r="G100" s="246"/>
      <c r="H100" s="246"/>
      <c r="I100" s="246"/>
      <c r="J100" s="246"/>
      <c r="K100" s="246"/>
      <c r="L100" s="246"/>
    </row>
    <row r="101" spans="2:12" ht="13.5" thickBot="1">
      <c r="B101" s="269"/>
      <c r="C101" s="308"/>
      <c r="D101" s="189"/>
      <c r="E101" s="189"/>
      <c r="F101" s="338"/>
      <c r="G101" s="189"/>
      <c r="H101" s="189"/>
      <c r="I101" s="189"/>
      <c r="J101" s="189"/>
      <c r="K101" s="207"/>
      <c r="L101" s="208"/>
    </row>
    <row r="102" spans="2:12" ht="16.5" thickBot="1">
      <c r="B102" s="247" t="s">
        <v>5</v>
      </c>
      <c r="C102" s="248" t="str">
        <f>+$C$39</f>
        <v>1.</v>
      </c>
      <c r="D102" s="252"/>
      <c r="E102" s="297" t="s">
        <v>210</v>
      </c>
      <c r="F102" s="250">
        <f>+F91+F100</f>
        <v>0</v>
      </c>
      <c r="G102" s="235"/>
      <c r="H102" s="235"/>
      <c r="I102" s="235"/>
      <c r="J102" s="235"/>
      <c r="K102" s="235"/>
      <c r="L102" s="235"/>
    </row>
    <row r="103" spans="2:12" ht="12.75">
      <c r="B103" s="269"/>
      <c r="C103" s="308"/>
      <c r="D103" s="189"/>
      <c r="E103" s="189"/>
      <c r="F103" s="338"/>
      <c r="G103" s="189"/>
      <c r="H103" s="189"/>
      <c r="I103" s="189"/>
      <c r="J103" s="189"/>
      <c r="K103" s="207"/>
      <c r="L103" s="208"/>
    </row>
    <row r="104" spans="2:12" ht="15.75" thickBot="1">
      <c r="B104" s="217" t="s">
        <v>5</v>
      </c>
      <c r="C104" s="302" t="str">
        <f>+$C$41</f>
        <v>2.1.3.</v>
      </c>
      <c r="D104" s="566"/>
      <c r="E104" s="303" t="str">
        <f>+$E$41</f>
        <v>DOTACION LEY 70/88</v>
      </c>
      <c r="F104" s="274">
        <f>+PLANTAS!Q62</f>
        <v>0</v>
      </c>
      <c r="G104" s="275"/>
      <c r="H104" s="275"/>
      <c r="I104" s="275"/>
      <c r="J104" s="275"/>
      <c r="K104" s="275"/>
      <c r="L104" s="208"/>
    </row>
    <row r="105" spans="2:12" ht="17.25" thickBot="1" thickTop="1">
      <c r="B105" s="304" t="s">
        <v>168</v>
      </c>
      <c r="C105" s="305"/>
      <c r="D105" s="306"/>
      <c r="E105" s="306"/>
      <c r="F105" s="307">
        <f>+F102+F104</f>
        <v>0</v>
      </c>
      <c r="G105" s="235"/>
      <c r="H105" s="235"/>
      <c r="I105" s="235"/>
      <c r="J105" s="235"/>
      <c r="K105" s="235"/>
      <c r="L105" s="235"/>
    </row>
    <row r="106" spans="2:12" ht="13.5" thickTop="1">
      <c r="B106" s="269"/>
      <c r="C106" s="308"/>
      <c r="D106" s="189"/>
      <c r="E106" s="189"/>
      <c r="F106" s="338"/>
      <c r="G106" s="189"/>
      <c r="H106" s="189"/>
      <c r="I106" s="189"/>
      <c r="J106" s="189"/>
      <c r="K106" s="207"/>
      <c r="L106" s="208"/>
    </row>
    <row r="107" spans="2:12" ht="15.75">
      <c r="B107" s="310" t="s">
        <v>5</v>
      </c>
      <c r="C107" s="311" t="s">
        <v>48</v>
      </c>
      <c r="D107" s="567"/>
      <c r="E107" s="312" t="s">
        <v>49</v>
      </c>
      <c r="F107" s="313"/>
      <c r="G107" s="189"/>
      <c r="H107" s="189"/>
      <c r="I107" s="189"/>
      <c r="J107" s="189"/>
      <c r="K107" s="207"/>
      <c r="L107" s="208"/>
    </row>
    <row r="108" spans="2:12" ht="15.75">
      <c r="B108" s="314" t="s">
        <v>5</v>
      </c>
      <c r="C108" s="315" t="str">
        <f>+$C$74</f>
        <v>4.1.</v>
      </c>
      <c r="D108" s="568"/>
      <c r="E108" s="316" t="str">
        <f>+$E$74</f>
        <v>CESANTIAS </v>
      </c>
      <c r="F108" s="587">
        <f>+(F84+F88+F89+(F86+F87)/10.5*12)/12</f>
        <v>0</v>
      </c>
      <c r="G108" s="318"/>
      <c r="H108" s="318"/>
      <c r="I108" s="318"/>
      <c r="J108" s="318"/>
      <c r="K108" s="207"/>
      <c r="L108" s="208"/>
    </row>
    <row r="109" spans="2:12" ht="15.75">
      <c r="B109" s="314" t="s">
        <v>5</v>
      </c>
      <c r="C109" s="315" t="str">
        <f>+C75</f>
        <v>4.2.</v>
      </c>
      <c r="D109" s="568"/>
      <c r="E109" s="316" t="str">
        <f>+$E$75</f>
        <v>PREVISION SOCIAL </v>
      </c>
      <c r="F109" s="587">
        <f>+(F84+F85)*8%</f>
        <v>0</v>
      </c>
      <c r="G109" s="318"/>
      <c r="H109" s="318"/>
      <c r="I109" s="318"/>
      <c r="J109" s="318"/>
      <c r="K109" s="207"/>
      <c r="L109" s="208"/>
    </row>
    <row r="110" spans="2:12" ht="13.5" thickBot="1">
      <c r="B110" s="339"/>
      <c r="C110" s="340"/>
      <c r="D110" s="340"/>
      <c r="E110" s="340"/>
      <c r="F110" s="341"/>
      <c r="G110" s="189"/>
      <c r="H110" s="189"/>
      <c r="I110" s="189"/>
      <c r="J110" s="189"/>
      <c r="K110" s="207"/>
      <c r="L110" s="208"/>
    </row>
    <row r="111" spans="2:12" ht="17.25" thickBot="1" thickTop="1">
      <c r="B111" s="322" t="str">
        <f>+$B$77</f>
        <v>SUBTOTAL   APORTES PATRONALES DOCENTES</v>
      </c>
      <c r="C111" s="342"/>
      <c r="D111" s="342"/>
      <c r="E111" s="343"/>
      <c r="F111" s="307">
        <f>SUM(F108:F109)</f>
        <v>0</v>
      </c>
      <c r="G111" s="235"/>
      <c r="H111" s="235"/>
      <c r="I111" s="235"/>
      <c r="J111" s="235"/>
      <c r="K111" s="235"/>
      <c r="L111" s="235"/>
    </row>
    <row r="112" spans="2:12" ht="17.25" thickBot="1" thickTop="1">
      <c r="B112" s="264" t="s">
        <v>211</v>
      </c>
      <c r="C112" s="329"/>
      <c r="D112" s="329"/>
      <c r="E112" s="330"/>
      <c r="F112" s="266">
        <f>+F111+F105</f>
        <v>0</v>
      </c>
      <c r="G112" s="235"/>
      <c r="H112" s="235"/>
      <c r="I112" s="235"/>
      <c r="J112" s="235"/>
      <c r="K112" s="235"/>
      <c r="L112" s="235"/>
    </row>
    <row r="113" spans="2:12" ht="13.5" thickBot="1">
      <c r="B113" s="344"/>
      <c r="C113" s="191"/>
      <c r="D113" s="191"/>
      <c r="E113" s="191"/>
      <c r="F113" s="268"/>
      <c r="G113" s="189"/>
      <c r="H113" s="189"/>
      <c r="I113" s="189"/>
      <c r="J113" s="189"/>
      <c r="K113" s="207"/>
      <c r="L113" s="208"/>
    </row>
    <row r="114" spans="2:12" s="350" customFormat="1" ht="18.75" thickBot="1">
      <c r="B114" s="345" t="s">
        <v>213</v>
      </c>
      <c r="C114" s="346"/>
      <c r="D114" s="346"/>
      <c r="E114" s="347"/>
      <c r="F114" s="348">
        <f>F43+F79+F112</f>
        <v>0</v>
      </c>
      <c r="G114" s="349"/>
      <c r="H114" s="349"/>
      <c r="I114" s="349"/>
      <c r="J114" s="349"/>
      <c r="K114" s="349"/>
      <c r="L114" s="349"/>
    </row>
    <row r="115" spans="2:12" ht="12.75">
      <c r="B115" s="267"/>
      <c r="E115" s="331"/>
      <c r="F115" s="351"/>
      <c r="G115" s="189"/>
      <c r="H115" s="189"/>
      <c r="I115" s="189"/>
      <c r="J115" s="189"/>
      <c r="K115" s="207"/>
      <c r="L115" s="208"/>
    </row>
    <row r="116" spans="2:12" ht="15">
      <c r="B116" s="267"/>
      <c r="E116" s="352" t="s">
        <v>217</v>
      </c>
      <c r="F116" s="283"/>
      <c r="G116" s="189"/>
      <c r="H116" s="189"/>
      <c r="I116" s="189"/>
      <c r="J116" s="189"/>
      <c r="K116" s="207"/>
      <c r="L116" s="208"/>
    </row>
    <row r="117" spans="2:12" ht="13.5" thickBot="1">
      <c r="B117" s="267"/>
      <c r="E117" s="265"/>
      <c r="F117" s="265"/>
      <c r="G117" s="189"/>
      <c r="H117" s="189"/>
      <c r="I117" s="189"/>
      <c r="J117" s="189"/>
      <c r="K117" s="207"/>
      <c r="L117" s="208"/>
    </row>
    <row r="118" spans="2:25" ht="12.75">
      <c r="B118" s="267"/>
      <c r="C118" s="353" t="str">
        <f>+$C$9</f>
        <v>1.1.1.1.</v>
      </c>
      <c r="D118" s="570"/>
      <c r="E118" s="354" t="str">
        <f>+$E$9</f>
        <v>Sueldos</v>
      </c>
      <c r="F118" s="301">
        <f>+F9+F46+F82</f>
        <v>0</v>
      </c>
      <c r="G118" s="355"/>
      <c r="H118" s="355"/>
      <c r="I118" s="355"/>
      <c r="J118" s="355"/>
      <c r="K118" s="355"/>
      <c r="L118" s="355"/>
      <c r="M118" s="356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</row>
    <row r="119" spans="2:12" ht="12.75">
      <c r="B119" s="267"/>
      <c r="C119" s="358" t="str">
        <f>+C47</f>
        <v>1.1.1.2.</v>
      </c>
      <c r="D119" s="283"/>
      <c r="E119" s="271" t="str">
        <f>+$E$47</f>
        <v>Sobresueldos</v>
      </c>
      <c r="F119" s="272">
        <f>+F47+F83</f>
        <v>0</v>
      </c>
      <c r="G119" s="355"/>
      <c r="H119" s="355"/>
      <c r="I119" s="355"/>
      <c r="J119" s="355"/>
      <c r="K119" s="355"/>
      <c r="L119" s="355"/>
    </row>
    <row r="120" spans="2:12" ht="12.75">
      <c r="B120" s="267"/>
      <c r="C120" s="358" t="str">
        <f>+C10</f>
        <v>1.1.1.3.</v>
      </c>
      <c r="D120" s="283"/>
      <c r="E120" s="271" t="str">
        <f>+$E$10</f>
        <v>Incremento por Antigüedad</v>
      </c>
      <c r="F120" s="272">
        <f>+F10</f>
        <v>0</v>
      </c>
      <c r="G120" s="355"/>
      <c r="H120" s="355"/>
      <c r="I120" s="355"/>
      <c r="J120" s="355"/>
      <c r="K120" s="207"/>
      <c r="L120" s="208"/>
    </row>
    <row r="121" spans="2:12" ht="15.75">
      <c r="B121" s="267"/>
      <c r="C121" s="359" t="str">
        <f>+$C$11</f>
        <v>1.1.1.</v>
      </c>
      <c r="D121" s="571"/>
      <c r="E121" s="360" t="str">
        <f>+$E$11</f>
        <v>SUELDOS PERSONAL DE NOMINA</v>
      </c>
      <c r="F121" s="361">
        <f>SUM(F118:F120)</f>
        <v>0</v>
      </c>
      <c r="G121" s="362"/>
      <c r="H121" s="362"/>
      <c r="I121" s="362"/>
      <c r="J121" s="362"/>
      <c r="K121" s="362"/>
      <c r="L121" s="362"/>
    </row>
    <row r="122" spans="2:12" ht="15.75">
      <c r="B122" s="267"/>
      <c r="C122" s="359" t="str">
        <f>+$C$12</f>
        <v>1.1.2.</v>
      </c>
      <c r="D122" s="571"/>
      <c r="E122" s="363" t="str">
        <f>+$E$12</f>
        <v>HORAS EXTRAS Y DIAS FESTIVOS</v>
      </c>
      <c r="F122" s="361">
        <f>+F12+F49+F85</f>
        <v>0</v>
      </c>
      <c r="G122" s="362"/>
      <c r="H122" s="362"/>
      <c r="I122" s="362"/>
      <c r="J122" s="362"/>
      <c r="K122" s="362"/>
      <c r="L122" s="362"/>
    </row>
    <row r="123" spans="2:13" ht="15.75">
      <c r="B123" s="267"/>
      <c r="C123" s="359" t="str">
        <f>+$C$13</f>
        <v>1.1.3.</v>
      </c>
      <c r="D123" s="571"/>
      <c r="E123" s="363" t="str">
        <f>+$E$13</f>
        <v>INDEMNIZACION POR VACACIONES</v>
      </c>
      <c r="F123" s="361">
        <f>+F13</f>
        <v>0</v>
      </c>
      <c r="G123" s="362"/>
      <c r="H123" s="362"/>
      <c r="I123" s="362"/>
      <c r="J123" s="362"/>
      <c r="K123" s="207"/>
      <c r="L123" s="362"/>
      <c r="M123" s="318">
        <f>+K123/5*12</f>
        <v>0</v>
      </c>
    </row>
    <row r="124" spans="2:12" ht="15.75">
      <c r="B124" s="267"/>
      <c r="C124" s="359" t="str">
        <f>+$C$14</f>
        <v>1.1.4.</v>
      </c>
      <c r="D124" s="571"/>
      <c r="E124" s="363" t="str">
        <f>+$E$14</f>
        <v>PRIMA TECNICA</v>
      </c>
      <c r="F124" s="361">
        <f>+F14</f>
        <v>0</v>
      </c>
      <c r="G124" s="362"/>
      <c r="H124" s="362"/>
      <c r="I124" s="362"/>
      <c r="J124" s="362"/>
      <c r="K124" s="207"/>
      <c r="L124" s="362"/>
    </row>
    <row r="125" spans="2:12" ht="12.75">
      <c r="B125" s="267"/>
      <c r="C125" s="358" t="str">
        <f>+$C$15</f>
        <v>1.1.5.1.</v>
      </c>
      <c r="D125" s="283"/>
      <c r="E125" s="271" t="str">
        <f>+$E$15</f>
        <v>Subsidio o Prima de Alimentación</v>
      </c>
      <c r="F125" s="272">
        <f>+F15+F50+F86</f>
        <v>0</v>
      </c>
      <c r="G125" s="355"/>
      <c r="H125" s="355"/>
      <c r="I125" s="355"/>
      <c r="J125" s="355"/>
      <c r="K125" s="355"/>
      <c r="L125" s="355"/>
    </row>
    <row r="126" spans="2:12" ht="12.75">
      <c r="B126" s="267"/>
      <c r="C126" s="358" t="str">
        <f>+$C$16</f>
        <v>1.1.5.2.</v>
      </c>
      <c r="D126" s="283"/>
      <c r="E126" s="271" t="str">
        <f>+$E$16</f>
        <v>Auxilio de Transporte</v>
      </c>
      <c r="F126" s="272">
        <f>+F16+F51+F87</f>
        <v>0</v>
      </c>
      <c r="G126" s="355"/>
      <c r="H126" s="355"/>
      <c r="I126" s="355"/>
      <c r="J126" s="355"/>
      <c r="K126" s="355"/>
      <c r="L126" s="355"/>
    </row>
    <row r="127" spans="2:12" ht="12.75">
      <c r="B127" s="267"/>
      <c r="C127" s="358" t="str">
        <f>+$C$17</f>
        <v>1.1.5.3.</v>
      </c>
      <c r="D127" s="283"/>
      <c r="E127" s="271" t="str">
        <f>+$E$17</f>
        <v>Bonificación por Servicios Prestados</v>
      </c>
      <c r="F127" s="272">
        <f>+F17</f>
        <v>0</v>
      </c>
      <c r="G127" s="355"/>
      <c r="H127" s="355"/>
      <c r="I127" s="355"/>
      <c r="J127" s="355"/>
      <c r="K127" s="207"/>
      <c r="L127" s="355"/>
    </row>
    <row r="128" spans="2:12" ht="12.75">
      <c r="B128" s="267"/>
      <c r="C128" s="358" t="str">
        <f>+$C$18</f>
        <v>1.1.5.4.</v>
      </c>
      <c r="D128" s="283"/>
      <c r="E128" s="271" t="str">
        <f>+$E$18</f>
        <v>Prima de Servicio</v>
      </c>
      <c r="F128" s="272">
        <f>+F18</f>
        <v>0</v>
      </c>
      <c r="G128" s="355"/>
      <c r="H128" s="355"/>
      <c r="I128" s="355"/>
      <c r="J128" s="355"/>
      <c r="K128" s="207"/>
      <c r="L128" s="355"/>
    </row>
    <row r="129" spans="2:12" ht="12.75">
      <c r="B129" s="267"/>
      <c r="C129" s="358" t="str">
        <f>+$C$19</f>
        <v>1.1.5.5.</v>
      </c>
      <c r="D129" s="283"/>
      <c r="E129" s="271" t="str">
        <f>+$E$19</f>
        <v>Prima de Vacaciones</v>
      </c>
      <c r="F129" s="272">
        <f>+F19+F52+F88</f>
        <v>0</v>
      </c>
      <c r="G129" s="355"/>
      <c r="H129" s="355"/>
      <c r="I129" s="355"/>
      <c r="J129" s="355"/>
      <c r="K129" s="355"/>
      <c r="L129" s="355"/>
    </row>
    <row r="130" spans="2:12" ht="12.75">
      <c r="B130" s="267"/>
      <c r="C130" s="358" t="str">
        <f>+$C$20</f>
        <v>1.1.5.6.</v>
      </c>
      <c r="D130" s="283"/>
      <c r="E130" s="271" t="str">
        <f>+$E$20</f>
        <v>Prima de Navidad</v>
      </c>
      <c r="F130" s="272">
        <f>+F20+F53+F89</f>
        <v>0</v>
      </c>
      <c r="G130" s="355"/>
      <c r="H130" s="355"/>
      <c r="I130" s="355"/>
      <c r="J130" s="355"/>
      <c r="K130" s="355"/>
      <c r="L130" s="355"/>
    </row>
    <row r="131" spans="2:12" ht="12.75">
      <c r="B131" s="267"/>
      <c r="C131" s="358" t="str">
        <f>+$C$54</f>
        <v>1.1.5.7.</v>
      </c>
      <c r="D131" s="283"/>
      <c r="E131" s="271" t="str">
        <f>+$E$54</f>
        <v>Primas Extraordinarias</v>
      </c>
      <c r="F131" s="272">
        <f>+F54</f>
        <v>0</v>
      </c>
      <c r="G131" s="355"/>
      <c r="H131" s="355"/>
      <c r="I131" s="355"/>
      <c r="J131" s="355"/>
      <c r="K131" s="207"/>
      <c r="L131" s="355"/>
    </row>
    <row r="132" spans="2:12" ht="12.75">
      <c r="B132" s="267"/>
      <c r="C132" s="358" t="str">
        <f>+$C$21</f>
        <v>1.1.5.8.</v>
      </c>
      <c r="D132" s="283"/>
      <c r="E132" s="271" t="str">
        <f>+$E$21</f>
        <v>Bonificación Especial de Recreación</v>
      </c>
      <c r="F132" s="272">
        <f>+F21</f>
        <v>0</v>
      </c>
      <c r="G132" s="355"/>
      <c r="H132" s="355"/>
      <c r="I132" s="355"/>
      <c r="J132" s="355"/>
      <c r="K132" s="207"/>
      <c r="L132" s="355"/>
    </row>
    <row r="133" spans="2:12" ht="12.75">
      <c r="B133" s="267"/>
      <c r="C133" s="358" t="str">
        <f>+$C$55</f>
        <v>1.1.5.9.</v>
      </c>
      <c r="D133" s="283"/>
      <c r="E133" s="271" t="str">
        <f>+$E$55</f>
        <v>Auxilio de Movilización</v>
      </c>
      <c r="F133" s="272">
        <f>+F55</f>
        <v>0</v>
      </c>
      <c r="G133" s="355"/>
      <c r="H133" s="355"/>
      <c r="I133" s="355"/>
      <c r="J133" s="355"/>
      <c r="K133" s="207"/>
      <c r="L133" s="355"/>
    </row>
    <row r="134" spans="2:12" ht="15.75">
      <c r="B134" s="267"/>
      <c r="C134" s="359" t="str">
        <f>+$C$22</f>
        <v>1.1.5.</v>
      </c>
      <c r="D134" s="571"/>
      <c r="E134" s="363" t="str">
        <f>+$E$22</f>
        <v>OTROS GASTOS POR SERVICIOS PERSONALES</v>
      </c>
      <c r="F134" s="361">
        <f>SUM(F125:F133)</f>
        <v>0</v>
      </c>
      <c r="G134" s="362"/>
      <c r="H134" s="362"/>
      <c r="I134" s="362"/>
      <c r="J134" s="362"/>
      <c r="K134" s="362"/>
      <c r="L134" s="362"/>
    </row>
    <row r="135" spans="2:12" ht="16.5" thickBot="1">
      <c r="B135" s="267"/>
      <c r="C135" s="364" t="str">
        <f>+$C$23</f>
        <v>1.1.</v>
      </c>
      <c r="D135" s="560"/>
      <c r="E135" s="233" t="str">
        <f>+$E$23</f>
        <v>SERV. PERSONALES ASOC. A LA NOMINA</v>
      </c>
      <c r="F135" s="365">
        <f>+SUM(F121:F124)+F134</f>
        <v>0</v>
      </c>
      <c r="G135" s="235"/>
      <c r="H135" s="235"/>
      <c r="I135" s="235"/>
      <c r="J135" s="235"/>
      <c r="K135" s="235"/>
      <c r="L135" s="235"/>
    </row>
    <row r="136" spans="2:12" ht="13.5" thickTop="1">
      <c r="B136" s="267"/>
      <c r="C136" s="366"/>
      <c r="D136" s="564"/>
      <c r="E136" s="189"/>
      <c r="F136" s="367"/>
      <c r="G136" s="368"/>
      <c r="H136" s="368"/>
      <c r="I136" s="368"/>
      <c r="J136" s="368"/>
      <c r="K136" s="207"/>
      <c r="L136" s="208"/>
    </row>
    <row r="137" spans="2:12" ht="15.75">
      <c r="B137" s="267"/>
      <c r="C137" s="359" t="s">
        <v>67</v>
      </c>
      <c r="D137" s="571"/>
      <c r="E137" s="363" t="s">
        <v>28</v>
      </c>
      <c r="F137" s="361">
        <f>+F25+F59+F93</f>
        <v>0</v>
      </c>
      <c r="G137" s="362"/>
      <c r="H137" s="362"/>
      <c r="I137" s="362"/>
      <c r="J137" s="362"/>
      <c r="K137" s="207"/>
      <c r="L137" s="362"/>
    </row>
    <row r="138" spans="2:13" ht="15.75">
      <c r="B138" s="267"/>
      <c r="C138" s="369" t="s">
        <v>33</v>
      </c>
      <c r="D138" s="572"/>
      <c r="E138" s="370" t="s">
        <v>34</v>
      </c>
      <c r="F138" s="234">
        <f>+F137</f>
        <v>0</v>
      </c>
      <c r="G138" s="235"/>
      <c r="H138" s="235"/>
      <c r="I138" s="235"/>
      <c r="J138" s="235"/>
      <c r="K138" s="235"/>
      <c r="L138" s="235"/>
      <c r="M138" s="371"/>
    </row>
    <row r="139" spans="2:12" ht="15.75">
      <c r="B139" s="267"/>
      <c r="C139" s="359" t="s">
        <v>68</v>
      </c>
      <c r="D139" s="571"/>
      <c r="E139" s="363" t="s">
        <v>36</v>
      </c>
      <c r="F139" s="361">
        <f>+F27+F61+F95</f>
        <v>0</v>
      </c>
      <c r="G139" s="362"/>
      <c r="H139" s="362"/>
      <c r="I139" s="362"/>
      <c r="J139" s="362"/>
      <c r="K139" s="207"/>
      <c r="L139" s="362"/>
    </row>
    <row r="140" spans="2:12" ht="15.75">
      <c r="B140" s="267"/>
      <c r="C140" s="359" t="s">
        <v>69</v>
      </c>
      <c r="D140" s="571"/>
      <c r="E140" s="363" t="s">
        <v>37</v>
      </c>
      <c r="F140" s="361">
        <f>+F28+F62+F96</f>
        <v>0</v>
      </c>
      <c r="G140" s="362"/>
      <c r="H140" s="362"/>
      <c r="I140" s="362"/>
      <c r="J140" s="362"/>
      <c r="K140" s="207"/>
      <c r="L140" s="362"/>
    </row>
    <row r="141" spans="2:13" ht="15.75">
      <c r="B141" s="267"/>
      <c r="C141" s="372" t="s">
        <v>70</v>
      </c>
      <c r="D141" s="573"/>
      <c r="E141" s="360" t="s">
        <v>38</v>
      </c>
      <c r="F141" s="361">
        <f>+F29+F63+F97</f>
        <v>0</v>
      </c>
      <c r="G141" s="362"/>
      <c r="H141" s="362"/>
      <c r="I141" s="362"/>
      <c r="J141" s="362"/>
      <c r="K141" s="207"/>
      <c r="L141" s="362"/>
      <c r="M141" s="15"/>
    </row>
    <row r="142" spans="2:12" ht="12.75">
      <c r="B142" s="267"/>
      <c r="C142" s="373" t="s">
        <v>71</v>
      </c>
      <c r="D142" s="564"/>
      <c r="E142" s="189" t="s">
        <v>39</v>
      </c>
      <c r="F142" s="272">
        <f>+F30+F64+F98</f>
        <v>0</v>
      </c>
      <c r="G142" s="355"/>
      <c r="H142" s="355"/>
      <c r="I142" s="355"/>
      <c r="J142" s="355"/>
      <c r="K142" s="207"/>
      <c r="L142" s="355"/>
    </row>
    <row r="143" spans="2:13" ht="15.75">
      <c r="B143" s="374"/>
      <c r="C143" s="375" t="s">
        <v>35</v>
      </c>
      <c r="D143" s="574"/>
      <c r="E143" s="370" t="s">
        <v>40</v>
      </c>
      <c r="F143" s="234">
        <f>SUM(F139:F142)</f>
        <v>0</v>
      </c>
      <c r="G143" s="235"/>
      <c r="H143" s="235"/>
      <c r="I143" s="235"/>
      <c r="J143" s="235"/>
      <c r="K143" s="235"/>
      <c r="L143" s="235"/>
      <c r="M143" s="371"/>
    </row>
    <row r="144" spans="2:12" s="222" customFormat="1" ht="15" thickBot="1">
      <c r="B144" s="376"/>
      <c r="C144" s="377" t="s">
        <v>41</v>
      </c>
      <c r="D144" s="563"/>
      <c r="E144" s="286" t="s">
        <v>42</v>
      </c>
      <c r="F144" s="378">
        <f>+F138+F143</f>
        <v>0</v>
      </c>
      <c r="G144" s="246"/>
      <c r="H144" s="246"/>
      <c r="I144" s="246"/>
      <c r="J144" s="246"/>
      <c r="K144" s="246"/>
      <c r="L144" s="246"/>
    </row>
    <row r="145" spans="2:12" s="222" customFormat="1" ht="15.75" thickBot="1" thickTop="1">
      <c r="B145" s="376"/>
      <c r="C145" s="379"/>
      <c r="D145" s="563"/>
      <c r="E145" s="286"/>
      <c r="F145" s="380"/>
      <c r="G145" s="246"/>
      <c r="H145" s="246"/>
      <c r="I145" s="246"/>
      <c r="J145" s="246"/>
      <c r="K145" s="207"/>
      <c r="L145" s="208"/>
    </row>
    <row r="146" spans="2:12" s="222" customFormat="1" ht="15" thickBot="1">
      <c r="B146" s="376"/>
      <c r="C146" s="381" t="s">
        <v>43</v>
      </c>
      <c r="D146" s="382"/>
      <c r="E146" s="382" t="s">
        <v>212</v>
      </c>
      <c r="F146" s="380">
        <f>+F39+F68+F102</f>
        <v>0</v>
      </c>
      <c r="G146" s="246"/>
      <c r="H146" s="246"/>
      <c r="I146" s="246"/>
      <c r="J146" s="246"/>
      <c r="K146" s="246"/>
      <c r="L146" s="246"/>
    </row>
    <row r="147" spans="2:12" ht="15.75">
      <c r="B147" s="267"/>
      <c r="C147" s="359" t="str">
        <f>+$C$41</f>
        <v>2.1.3.</v>
      </c>
      <c r="D147" s="571"/>
      <c r="E147" s="363" t="str">
        <f>+$E$41</f>
        <v>DOTACION LEY 70/88</v>
      </c>
      <c r="F147" s="383">
        <f>+F41+F70+F104</f>
        <v>0</v>
      </c>
      <c r="G147" s="362"/>
      <c r="H147" s="362"/>
      <c r="I147" s="362"/>
      <c r="J147" s="362"/>
      <c r="K147" s="362"/>
      <c r="L147" s="362"/>
    </row>
    <row r="148" spans="2:12" ht="15.75">
      <c r="B148" s="267"/>
      <c r="C148" s="384" t="str">
        <f>+B105</f>
        <v>SUBTOTAL  PRESTACION DE SERVICIOS</v>
      </c>
      <c r="D148" s="560"/>
      <c r="E148" s="233"/>
      <c r="F148" s="234">
        <f>+F135+F144+F147</f>
        <v>0</v>
      </c>
      <c r="G148" s="235"/>
      <c r="H148" s="235"/>
      <c r="I148" s="235"/>
      <c r="J148" s="235"/>
      <c r="K148" s="235"/>
      <c r="L148" s="235"/>
    </row>
    <row r="149" spans="2:12" ht="16.5" thickBot="1">
      <c r="B149" s="267"/>
      <c r="C149" s="385"/>
      <c r="D149" s="575"/>
      <c r="E149" s="386"/>
      <c r="F149" s="387"/>
      <c r="G149" s="235"/>
      <c r="H149" s="235"/>
      <c r="I149" s="235"/>
      <c r="J149" s="235"/>
      <c r="K149" s="235"/>
      <c r="L149" s="235"/>
    </row>
    <row r="150" spans="2:12" ht="15.75">
      <c r="B150" s="267"/>
      <c r="C150" s="388" t="s">
        <v>48</v>
      </c>
      <c r="D150" s="389"/>
      <c r="E150" s="389" t="s">
        <v>49</v>
      </c>
      <c r="F150" s="390"/>
      <c r="G150" s="362"/>
      <c r="H150" s="362"/>
      <c r="I150" s="362"/>
      <c r="J150" s="362"/>
      <c r="K150" s="207"/>
      <c r="L150" s="208"/>
    </row>
    <row r="151" spans="2:12" ht="15.75">
      <c r="B151" s="267"/>
      <c r="C151" s="391" t="s">
        <v>50</v>
      </c>
      <c r="D151" s="189"/>
      <c r="E151" s="392" t="s">
        <v>51</v>
      </c>
      <c r="F151" s="361">
        <f>+F74+F108</f>
        <v>0</v>
      </c>
      <c r="G151" s="362"/>
      <c r="H151" s="362"/>
      <c r="I151" s="362"/>
      <c r="J151" s="362"/>
      <c r="K151" s="362"/>
      <c r="L151" s="362"/>
    </row>
    <row r="152" spans="2:12" ht="15.75">
      <c r="B152" s="267"/>
      <c r="C152" s="393" t="s">
        <v>52</v>
      </c>
      <c r="D152" s="395"/>
      <c r="E152" s="392" t="s">
        <v>53</v>
      </c>
      <c r="F152" s="361">
        <f>+F75+F109</f>
        <v>0</v>
      </c>
      <c r="G152" s="362"/>
      <c r="H152" s="362"/>
      <c r="I152" s="362"/>
      <c r="J152" s="362"/>
      <c r="K152" s="362"/>
      <c r="L152" s="362"/>
    </row>
    <row r="153" spans="2:12" ht="15.75">
      <c r="B153" s="267"/>
      <c r="C153" s="394" t="s">
        <v>169</v>
      </c>
      <c r="D153" s="576"/>
      <c r="E153" s="395"/>
      <c r="F153" s="234">
        <f>SUM(F151:F152)</f>
        <v>0</v>
      </c>
      <c r="G153" s="235"/>
      <c r="H153" s="235"/>
      <c r="I153" s="235"/>
      <c r="J153" s="235"/>
      <c r="K153" s="235"/>
      <c r="L153" s="235"/>
    </row>
    <row r="154" spans="2:12" ht="15.75">
      <c r="B154" s="267"/>
      <c r="C154" s="396"/>
      <c r="D154" s="577"/>
      <c r="E154" s="397"/>
      <c r="F154" s="390"/>
      <c r="G154" s="362"/>
      <c r="H154" s="362"/>
      <c r="I154" s="362"/>
      <c r="J154" s="362"/>
      <c r="K154" s="207"/>
      <c r="L154" s="208"/>
    </row>
    <row r="155" spans="2:12" ht="15.75">
      <c r="B155" s="267"/>
      <c r="C155" s="398"/>
      <c r="D155" s="571"/>
      <c r="E155" s="233" t="s">
        <v>56</v>
      </c>
      <c r="F155" s="361"/>
      <c r="G155" s="362"/>
      <c r="H155" s="362"/>
      <c r="I155" s="362"/>
      <c r="J155" s="362"/>
      <c r="K155" s="207"/>
      <c r="L155" s="208"/>
    </row>
    <row r="156" spans="2:12" ht="15.75">
      <c r="B156" s="267"/>
      <c r="C156" s="399" t="s">
        <v>72</v>
      </c>
      <c r="D156" s="290"/>
      <c r="E156" s="400" t="s">
        <v>29</v>
      </c>
      <c r="F156" s="361">
        <f>+F32</f>
        <v>0</v>
      </c>
      <c r="G156" s="362"/>
      <c r="H156" s="362"/>
      <c r="I156" s="362"/>
      <c r="J156" s="362"/>
      <c r="K156" s="362"/>
      <c r="L156" s="362"/>
    </row>
    <row r="157" spans="2:12" ht="15.75">
      <c r="B157" s="267"/>
      <c r="C157" s="399" t="s">
        <v>73</v>
      </c>
      <c r="D157" s="290"/>
      <c r="E157" s="400" t="s">
        <v>30</v>
      </c>
      <c r="F157" s="361">
        <f>+F33</f>
        <v>0</v>
      </c>
      <c r="G157" s="362"/>
      <c r="H157" s="362"/>
      <c r="I157" s="362"/>
      <c r="J157" s="362"/>
      <c r="K157" s="362"/>
      <c r="L157" s="362"/>
    </row>
    <row r="158" spans="2:12" ht="15.75">
      <c r="B158" s="267"/>
      <c r="C158" s="399" t="s">
        <v>74</v>
      </c>
      <c r="D158" s="290"/>
      <c r="E158" s="400" t="s">
        <v>31</v>
      </c>
      <c r="F158" s="361">
        <f>+F34</f>
        <v>0</v>
      </c>
      <c r="G158" s="362"/>
      <c r="H158" s="362"/>
      <c r="I158" s="362"/>
      <c r="J158" s="362"/>
      <c r="K158" s="362"/>
      <c r="L158" s="362"/>
    </row>
    <row r="159" spans="2:12" ht="15.75">
      <c r="B159" s="267"/>
      <c r="C159" s="399" t="s">
        <v>75</v>
      </c>
      <c r="D159" s="290"/>
      <c r="E159" s="400" t="s">
        <v>32</v>
      </c>
      <c r="F159" s="361">
        <f>+F35</f>
        <v>0</v>
      </c>
      <c r="G159" s="362"/>
      <c r="H159" s="362"/>
      <c r="I159" s="362"/>
      <c r="J159" s="362"/>
      <c r="K159" s="362"/>
      <c r="L159" s="362"/>
    </row>
    <row r="160" spans="2:12" ht="16.5" thickBot="1">
      <c r="B160" s="267"/>
      <c r="C160" s="401" t="s">
        <v>55</v>
      </c>
      <c r="D160" s="578"/>
      <c r="E160" s="402" t="s">
        <v>56</v>
      </c>
      <c r="F160" s="403">
        <f>SUM(F156:F159)</f>
        <v>0</v>
      </c>
      <c r="G160" s="404"/>
      <c r="H160" s="404"/>
      <c r="I160" s="404"/>
      <c r="J160" s="404"/>
      <c r="K160" s="404"/>
      <c r="L160" s="404"/>
    </row>
    <row r="161" spans="2:12" ht="19.5" customHeight="1" thickBot="1">
      <c r="B161" s="267"/>
      <c r="C161" s="405"/>
      <c r="D161" s="320"/>
      <c r="E161" s="265"/>
      <c r="F161" s="406"/>
      <c r="G161" s="407"/>
      <c r="H161" s="407"/>
      <c r="I161" s="407"/>
      <c r="J161" s="407"/>
      <c r="K161" s="207"/>
      <c r="L161" s="208"/>
    </row>
    <row r="162" spans="2:12" ht="19.5">
      <c r="B162" s="267"/>
      <c r="C162" s="408" t="s">
        <v>54</v>
      </c>
      <c r="D162" s="579"/>
      <c r="E162" s="409"/>
      <c r="F162" s="410"/>
      <c r="G162" s="411"/>
      <c r="H162" s="411"/>
      <c r="I162" s="411"/>
      <c r="J162" s="411"/>
      <c r="K162" s="207"/>
      <c r="L162" s="208"/>
    </row>
    <row r="163" spans="2:14" ht="20.25" thickBot="1">
      <c r="B163" s="267"/>
      <c r="C163" s="412" t="s">
        <v>266</v>
      </c>
      <c r="D163" s="580"/>
      <c r="E163" s="413"/>
      <c r="F163" s="414">
        <f>+F43+F79+F112</f>
        <v>0</v>
      </c>
      <c r="G163" s="407"/>
      <c r="H163" s="407"/>
      <c r="I163" s="407"/>
      <c r="J163" s="407"/>
      <c r="K163" s="407"/>
      <c r="L163" s="407"/>
      <c r="M163" s="357"/>
      <c r="N163" s="357"/>
    </row>
    <row r="164" spans="2:12" ht="12.75">
      <c r="B164" s="415"/>
      <c r="C164" s="331"/>
      <c r="D164" s="189"/>
      <c r="E164" s="189"/>
      <c r="F164" s="416"/>
      <c r="G164" s="355"/>
      <c r="H164" s="355"/>
      <c r="I164" s="355"/>
      <c r="J164" s="355"/>
      <c r="K164" s="207"/>
      <c r="L164" s="208"/>
    </row>
    <row r="165" spans="2:12" s="420" customFormat="1" ht="19.5">
      <c r="B165" s="417"/>
      <c r="C165" s="418"/>
      <c r="D165" s="418"/>
      <c r="E165" s="419"/>
      <c r="F165" s="407"/>
      <c r="G165" s="368"/>
      <c r="H165" s="368"/>
      <c r="I165" s="368"/>
      <c r="J165" s="368"/>
      <c r="K165" s="207"/>
      <c r="L165" s="419"/>
    </row>
    <row r="166" spans="2:12" s="420" customFormat="1" ht="20.25" thickBot="1">
      <c r="B166" s="417"/>
      <c r="C166" s="418"/>
      <c r="D166" s="418"/>
      <c r="E166" s="419"/>
      <c r="F166" s="406"/>
      <c r="G166" s="362"/>
      <c r="H166" s="362"/>
      <c r="I166" s="362"/>
      <c r="J166" s="362"/>
      <c r="K166" s="207"/>
      <c r="L166" s="419"/>
    </row>
    <row r="167" spans="5:12" ht="48" customHeight="1">
      <c r="E167" s="421" t="s">
        <v>163</v>
      </c>
      <c r="F167" s="422"/>
      <c r="G167" s="423"/>
      <c r="H167" s="423"/>
      <c r="I167" s="423"/>
      <c r="J167" s="423"/>
      <c r="K167" s="199"/>
      <c r="L167" s="199"/>
    </row>
    <row r="168" spans="5:12" ht="20.25" customHeight="1">
      <c r="E168" s="424" t="s">
        <v>164</v>
      </c>
      <c r="F168" s="425">
        <f>+F43</f>
        <v>0</v>
      </c>
      <c r="G168" s="349"/>
      <c r="H168" s="349"/>
      <c r="I168" s="349"/>
      <c r="J168" s="349"/>
      <c r="K168" s="235"/>
      <c r="L168" s="235"/>
    </row>
    <row r="169" spans="5:12" ht="36">
      <c r="E169" s="426" t="s">
        <v>218</v>
      </c>
      <c r="F169" s="427">
        <f>+F79</f>
        <v>0</v>
      </c>
      <c r="G169" s="349"/>
      <c r="H169" s="349"/>
      <c r="I169" s="349"/>
      <c r="J169" s="349"/>
      <c r="K169" s="235"/>
      <c r="L169" s="235"/>
    </row>
    <row r="170" spans="5:12" ht="36">
      <c r="E170" s="426" t="s">
        <v>219</v>
      </c>
      <c r="F170" s="428">
        <f>+F112</f>
        <v>0</v>
      </c>
      <c r="G170" s="349"/>
      <c r="H170" s="349"/>
      <c r="I170" s="349"/>
      <c r="J170" s="349"/>
      <c r="K170" s="235"/>
      <c r="L170" s="235"/>
    </row>
    <row r="171" spans="5:12" ht="36.75" thickBot="1">
      <c r="E171" s="429" t="s">
        <v>165</v>
      </c>
      <c r="F171" s="430">
        <f>SUM(F168:F170)</f>
        <v>0</v>
      </c>
      <c r="G171" s="349"/>
      <c r="H171" s="349"/>
      <c r="I171" s="349"/>
      <c r="J171" s="349"/>
      <c r="K171" s="349"/>
      <c r="L171" s="349"/>
    </row>
    <row r="172" spans="5:11" ht="39" customHeight="1" thickBot="1">
      <c r="E172" s="708" t="s">
        <v>220</v>
      </c>
      <c r="F172" s="708"/>
      <c r="G172" s="709"/>
      <c r="H172" s="709"/>
      <c r="I172" s="362"/>
      <c r="J172" s="362"/>
      <c r="K172" s="207"/>
    </row>
    <row r="173" spans="5:11" ht="39" customHeight="1">
      <c r="E173" s="431" t="s">
        <v>221</v>
      </c>
      <c r="F173" s="422"/>
      <c r="G173" s="423"/>
      <c r="H173" s="423"/>
      <c r="I173" s="423"/>
      <c r="J173" s="423"/>
      <c r="K173" s="207"/>
    </row>
    <row r="174" spans="5:11" ht="18">
      <c r="E174" s="552" t="s">
        <v>377</v>
      </c>
      <c r="F174" s="553">
        <f>+PLANTAS!Z32</f>
        <v>0</v>
      </c>
      <c r="G174" s="423"/>
      <c r="H174" s="423"/>
      <c r="I174" s="423"/>
      <c r="J174" s="423"/>
      <c r="K174" s="207"/>
    </row>
    <row r="175" spans="5:11" ht="18">
      <c r="E175" s="552" t="s">
        <v>378</v>
      </c>
      <c r="F175" s="553">
        <f>+PLANTAS!AB32</f>
        <v>0</v>
      </c>
      <c r="G175" s="423"/>
      <c r="H175" s="423"/>
      <c r="I175" s="423"/>
      <c r="J175" s="423"/>
      <c r="K175" s="207"/>
    </row>
    <row r="176" spans="5:11" ht="18">
      <c r="E176" s="552" t="s">
        <v>379</v>
      </c>
      <c r="F176" s="553">
        <f>+PLANTAS!AD32</f>
        <v>0</v>
      </c>
      <c r="G176" s="423"/>
      <c r="H176" s="423"/>
      <c r="I176" s="423"/>
      <c r="J176" s="423"/>
      <c r="K176" s="207"/>
    </row>
    <row r="177" spans="5:11" ht="18">
      <c r="E177" s="552" t="s">
        <v>380</v>
      </c>
      <c r="F177" s="553">
        <f>+PLANTAS!AF32</f>
        <v>0</v>
      </c>
      <c r="G177" s="423"/>
      <c r="H177" s="423"/>
      <c r="I177" s="423"/>
      <c r="J177" s="423"/>
      <c r="K177" s="207"/>
    </row>
    <row r="178" spans="5:11" ht="18">
      <c r="E178" s="552" t="s">
        <v>381</v>
      </c>
      <c r="F178" s="553">
        <f>+PLANTAS!AH32</f>
        <v>0</v>
      </c>
      <c r="G178" s="423"/>
      <c r="H178" s="423"/>
      <c r="I178" s="423"/>
      <c r="J178" s="423"/>
      <c r="K178" s="207"/>
    </row>
    <row r="179" spans="5:11" ht="18">
      <c r="E179" s="554" t="s">
        <v>382</v>
      </c>
      <c r="F179" s="555">
        <f>PLANTAS!AJ32</f>
        <v>0</v>
      </c>
      <c r="G179" s="318"/>
      <c r="H179" s="318"/>
      <c r="I179" s="318"/>
      <c r="J179" s="318"/>
      <c r="K179" s="207"/>
    </row>
    <row r="180" spans="5:11" ht="18">
      <c r="E180" s="552" t="s">
        <v>261</v>
      </c>
      <c r="F180" s="556">
        <f>+PLANTAS!AL32</f>
        <v>0</v>
      </c>
      <c r="G180" s="318"/>
      <c r="H180" s="318"/>
      <c r="I180" s="318"/>
      <c r="J180" s="318"/>
      <c r="K180" s="207"/>
    </row>
    <row r="181" spans="5:11" ht="18">
      <c r="E181" s="552" t="s">
        <v>262</v>
      </c>
      <c r="F181" s="556">
        <f>+PLANTAS!AN32</f>
        <v>0</v>
      </c>
      <c r="G181" s="318"/>
      <c r="H181" s="318"/>
      <c r="I181" s="318"/>
      <c r="J181" s="318"/>
      <c r="K181" s="207"/>
    </row>
    <row r="182" spans="5:11" ht="18">
      <c r="E182" s="552" t="s">
        <v>263</v>
      </c>
      <c r="F182" s="556">
        <f>+PLANTAS!AP32</f>
        <v>0</v>
      </c>
      <c r="G182" s="318"/>
      <c r="H182" s="318"/>
      <c r="I182" s="318"/>
      <c r="J182" s="318"/>
      <c r="K182" s="207"/>
    </row>
    <row r="183" spans="5:11" ht="18">
      <c r="E183" s="552" t="s">
        <v>264</v>
      </c>
      <c r="F183" s="556">
        <f>+PLANTAS!AR32</f>
        <v>0</v>
      </c>
      <c r="G183" s="318"/>
      <c r="H183" s="318"/>
      <c r="I183" s="318"/>
      <c r="J183" s="318"/>
      <c r="K183" s="207"/>
    </row>
    <row r="184" spans="5:11" ht="18">
      <c r="E184" s="552" t="s">
        <v>383</v>
      </c>
      <c r="F184" s="556">
        <f>+PLANTAS!AT32</f>
        <v>0</v>
      </c>
      <c r="G184" s="318"/>
      <c r="H184" s="318"/>
      <c r="I184" s="318"/>
      <c r="J184" s="318"/>
      <c r="K184" s="207"/>
    </row>
    <row r="185" spans="5:11" ht="18">
      <c r="E185" s="552" t="s">
        <v>265</v>
      </c>
      <c r="F185" s="557">
        <f>+PLANTAS!AV32</f>
        <v>0</v>
      </c>
      <c r="G185" s="318"/>
      <c r="H185" s="318"/>
      <c r="I185" s="318"/>
      <c r="J185" s="318"/>
      <c r="K185" s="207"/>
    </row>
    <row r="186" spans="5:11" ht="18.75" thickBot="1">
      <c r="E186" s="552" t="s">
        <v>246</v>
      </c>
      <c r="F186" s="557">
        <f>+PLANTAS!AZ32</f>
        <v>0</v>
      </c>
      <c r="G186" s="318"/>
      <c r="H186" s="318"/>
      <c r="I186" s="318"/>
      <c r="J186" s="318"/>
      <c r="K186" s="207"/>
    </row>
    <row r="187" spans="5:10" ht="19.5" thickBot="1" thickTop="1">
      <c r="E187" s="432" t="s">
        <v>236</v>
      </c>
      <c r="F187" s="433">
        <f>SUM(F174:F186)</f>
        <v>0</v>
      </c>
      <c r="G187" s="434"/>
      <c r="H187" s="434"/>
      <c r="I187" s="434"/>
      <c r="J187" s="434"/>
    </row>
    <row r="188" spans="5:10" ht="18.75" thickBot="1">
      <c r="E188" s="435" t="s">
        <v>235</v>
      </c>
      <c r="F188" s="436">
        <f>+PLANTAS!B32-F187</f>
        <v>0</v>
      </c>
      <c r="G188" s="434"/>
      <c r="H188" s="434"/>
      <c r="I188" s="434"/>
      <c r="J188" s="434"/>
    </row>
    <row r="189" spans="5:10" ht="18.75" thickBot="1">
      <c r="E189" s="435" t="s">
        <v>237</v>
      </c>
      <c r="F189" s="436">
        <f>+F188+F187</f>
        <v>0</v>
      </c>
      <c r="G189" s="189"/>
      <c r="H189" s="189"/>
      <c r="I189" s="189"/>
      <c r="J189" s="189"/>
    </row>
    <row r="190" spans="5:10" ht="18">
      <c r="E190" s="418"/>
      <c r="F190" s="434"/>
      <c r="G190" s="434"/>
      <c r="H190" s="434"/>
      <c r="I190" s="434"/>
      <c r="J190" s="434"/>
    </row>
    <row r="191" spans="5:10" ht="18.75" thickBot="1">
      <c r="E191" s="710" t="s">
        <v>222</v>
      </c>
      <c r="F191" s="710"/>
      <c r="G191" s="709"/>
      <c r="H191" s="709"/>
      <c r="I191" s="362"/>
      <c r="J191" s="362"/>
    </row>
    <row r="192" spans="5:10" ht="36" customHeight="1">
      <c r="E192" s="431" t="s">
        <v>221</v>
      </c>
      <c r="F192" s="422"/>
      <c r="G192" s="423"/>
      <c r="H192" s="423"/>
      <c r="I192" s="423"/>
      <c r="J192" s="423"/>
    </row>
    <row r="193" spans="5:10" ht="18">
      <c r="E193" s="581" t="s">
        <v>377</v>
      </c>
      <c r="F193" s="551">
        <f>+PLANTAS!Y62</f>
        <v>0</v>
      </c>
      <c r="G193" s="423"/>
      <c r="H193" s="423"/>
      <c r="I193" s="423"/>
      <c r="J193" s="423"/>
    </row>
    <row r="194" spans="5:10" ht="18">
      <c r="E194" s="581" t="s">
        <v>378</v>
      </c>
      <c r="F194" s="551">
        <f>+PLANTAS!AA62</f>
        <v>0</v>
      </c>
      <c r="G194" s="423"/>
      <c r="H194" s="423"/>
      <c r="I194" s="423"/>
      <c r="J194" s="423"/>
    </row>
    <row r="195" spans="5:10" ht="18">
      <c r="E195" s="581" t="s">
        <v>379</v>
      </c>
      <c r="F195" s="551">
        <f>+PLANTAS!AC62</f>
        <v>0</v>
      </c>
      <c r="G195" s="423"/>
      <c r="H195" s="423"/>
      <c r="I195" s="423"/>
      <c r="J195" s="423"/>
    </row>
    <row r="196" spans="5:10" ht="18">
      <c r="E196" s="581" t="s">
        <v>380</v>
      </c>
      <c r="F196" s="551">
        <f>+PLANTAS!AE62</f>
        <v>0</v>
      </c>
      <c r="G196" s="423"/>
      <c r="H196" s="423"/>
      <c r="I196" s="423"/>
      <c r="J196" s="423"/>
    </row>
    <row r="197" spans="5:10" ht="18">
      <c r="E197" s="581" t="s">
        <v>381</v>
      </c>
      <c r="F197" s="551">
        <f>+PLANTAS!AG62</f>
        <v>0</v>
      </c>
      <c r="G197" s="423"/>
      <c r="H197" s="423"/>
      <c r="I197" s="423"/>
      <c r="J197" s="423"/>
    </row>
    <row r="198" spans="5:10" ht="18">
      <c r="E198" s="582" t="s">
        <v>382</v>
      </c>
      <c r="F198" s="437">
        <f>+PLANTAS!AI62</f>
        <v>0</v>
      </c>
      <c r="G198" s="318"/>
      <c r="H198" s="318"/>
      <c r="I198" s="318"/>
      <c r="J198" s="318"/>
    </row>
    <row r="199" spans="5:10" ht="18">
      <c r="E199" s="454" t="s">
        <v>261</v>
      </c>
      <c r="F199" s="437">
        <f>+PLANTAS!AK62</f>
        <v>0</v>
      </c>
      <c r="G199" s="318"/>
      <c r="H199" s="318"/>
      <c r="I199" s="318"/>
      <c r="J199" s="318"/>
    </row>
    <row r="200" spans="5:10" ht="18">
      <c r="E200" s="454" t="s">
        <v>262</v>
      </c>
      <c r="F200" s="438">
        <f>+PLANTAS!AM62</f>
        <v>0</v>
      </c>
      <c r="G200" s="318"/>
      <c r="H200" s="318"/>
      <c r="I200" s="318"/>
      <c r="J200" s="318"/>
    </row>
    <row r="201" spans="5:10" ht="18">
      <c r="E201" s="454" t="s">
        <v>263</v>
      </c>
      <c r="F201" s="438">
        <f>+PLANTAS!AO62</f>
        <v>0</v>
      </c>
      <c r="G201" s="318"/>
      <c r="H201" s="318"/>
      <c r="I201" s="318"/>
      <c r="J201" s="318"/>
    </row>
    <row r="202" spans="5:10" ht="18">
      <c r="E202" s="454" t="s">
        <v>264</v>
      </c>
      <c r="F202" s="438">
        <f>+PLANTAS!AQ62</f>
        <v>0</v>
      </c>
      <c r="G202" s="318"/>
      <c r="H202" s="318"/>
      <c r="I202" s="318"/>
      <c r="J202" s="318"/>
    </row>
    <row r="203" spans="5:10" ht="18.75" thickBot="1">
      <c r="E203" s="454" t="s">
        <v>265</v>
      </c>
      <c r="F203" s="438">
        <f>+PLANTAS!AS62</f>
        <v>0</v>
      </c>
      <c r="G203" s="318"/>
      <c r="H203" s="318"/>
      <c r="I203" s="318"/>
      <c r="J203" s="318"/>
    </row>
    <row r="204" spans="5:10" ht="18.75" thickBot="1">
      <c r="E204" s="439" t="s">
        <v>223</v>
      </c>
      <c r="F204" s="440">
        <f>SUM(F198:F203)</f>
        <v>0</v>
      </c>
      <c r="G204" s="434"/>
      <c r="H204" s="434"/>
      <c r="I204" s="434"/>
      <c r="J204" s="434"/>
    </row>
    <row r="205" spans="5:10" ht="18.75" thickBot="1">
      <c r="E205" s="418"/>
      <c r="F205" s="434"/>
      <c r="G205" s="434"/>
      <c r="H205" s="434"/>
      <c r="I205" s="434"/>
      <c r="J205" s="434"/>
    </row>
    <row r="206" spans="5:10" ht="18.75" thickBot="1">
      <c r="E206" s="441" t="s">
        <v>184</v>
      </c>
      <c r="F206" s="440">
        <f>+PLANTAS!B121</f>
        <v>0</v>
      </c>
      <c r="G206" s="434"/>
      <c r="H206" s="434"/>
      <c r="I206" s="434"/>
      <c r="J206" s="434"/>
    </row>
    <row r="207" spans="5:9" ht="15.75">
      <c r="E207" s="442"/>
      <c r="F207" s="434"/>
      <c r="G207" s="189"/>
      <c r="H207" s="189"/>
      <c r="I207" s="189"/>
    </row>
    <row r="208" spans="5:9" ht="19.5" customHeight="1">
      <c r="E208" s="198" t="s">
        <v>161</v>
      </c>
      <c r="F208" s="434" t="str">
        <f>+PLANTAS!F2</f>
        <v>Morro Pelao</v>
      </c>
      <c r="G208" s="189"/>
      <c r="H208" s="189"/>
      <c r="I208" s="189"/>
    </row>
    <row r="209" spans="5:9" ht="19.5" customHeight="1">
      <c r="E209" s="404" t="str">
        <f>+PLANTAS!D1</f>
        <v>VIGENCIA:</v>
      </c>
      <c r="F209" s="455">
        <f>+PLANTAS!E1</f>
        <v>2008</v>
      </c>
      <c r="G209" s="189"/>
      <c r="H209" s="189"/>
      <c r="I209" s="189"/>
    </row>
    <row r="210" spans="1:17" ht="19.5" customHeight="1">
      <c r="A210" s="443"/>
      <c r="B210" s="443"/>
      <c r="C210" s="443"/>
      <c r="D210" s="443"/>
      <c r="E210" s="443"/>
      <c r="F210" s="443"/>
      <c r="G210" s="443"/>
      <c r="H210" s="443"/>
      <c r="I210" s="443"/>
      <c r="J210" s="443"/>
      <c r="K210" s="443"/>
      <c r="L210" s="443"/>
      <c r="M210" s="443"/>
      <c r="N210" s="443"/>
      <c r="O210" s="443"/>
      <c r="P210" s="443"/>
      <c r="Q210" s="443"/>
    </row>
    <row r="211" spans="1:17" ht="19.5" customHeight="1" thickBot="1">
      <c r="A211" s="443"/>
      <c r="B211" s="443"/>
      <c r="C211" s="443"/>
      <c r="D211" s="443"/>
      <c r="E211" s="444"/>
      <c r="F211" s="445"/>
      <c r="G211" s="445"/>
      <c r="H211" s="446"/>
      <c r="I211" s="446"/>
      <c r="J211" s="446"/>
      <c r="K211" s="443"/>
      <c r="L211" s="443"/>
      <c r="M211" s="443"/>
      <c r="N211" s="443"/>
      <c r="O211" s="443"/>
      <c r="P211" s="443"/>
      <c r="Q211" s="443"/>
    </row>
    <row r="212" spans="1:17" ht="19.5" customHeight="1" thickBot="1">
      <c r="A212" s="443"/>
      <c r="B212" s="443"/>
      <c r="C212" s="443"/>
      <c r="D212" s="443"/>
      <c r="E212" s="713" t="s">
        <v>240</v>
      </c>
      <c r="F212" s="714"/>
      <c r="G212" s="189"/>
      <c r="H212" s="189"/>
      <c r="I212" s="189"/>
      <c r="J212" s="189"/>
      <c r="K212" s="443"/>
      <c r="L212" s="443"/>
      <c r="M212" s="443"/>
      <c r="N212" s="443"/>
      <c r="O212" s="443"/>
      <c r="P212" s="443"/>
      <c r="Q212" s="443"/>
    </row>
    <row r="213" spans="1:17" ht="19.5" customHeight="1">
      <c r="A213" s="443"/>
      <c r="B213" s="443"/>
      <c r="C213" s="443"/>
      <c r="D213" s="443"/>
      <c r="E213" s="711" t="s">
        <v>241</v>
      </c>
      <c r="F213" s="712"/>
      <c r="G213" s="189"/>
      <c r="H213" s="189"/>
      <c r="I213" s="189"/>
      <c r="J213" s="189"/>
      <c r="K213" s="443"/>
      <c r="L213" s="443"/>
      <c r="M213" s="443"/>
      <c r="N213" s="443"/>
      <c r="O213" s="443"/>
      <c r="P213" s="443"/>
      <c r="Q213" s="443"/>
    </row>
    <row r="214" spans="1:17" ht="19.5" customHeight="1">
      <c r="A214" s="443"/>
      <c r="B214" s="443"/>
      <c r="C214" s="443"/>
      <c r="D214" s="443"/>
      <c r="E214" s="456" t="s">
        <v>242</v>
      </c>
      <c r="F214" s="457"/>
      <c r="G214" s="189"/>
      <c r="H214" s="189"/>
      <c r="I214" s="189"/>
      <c r="J214" s="189"/>
      <c r="K214" s="443"/>
      <c r="L214" s="443"/>
      <c r="M214" s="443"/>
      <c r="N214" s="443"/>
      <c r="O214" s="443"/>
      <c r="P214" s="443"/>
      <c r="Q214" s="443"/>
    </row>
    <row r="215" spans="1:17" ht="19.5" customHeight="1" thickBot="1">
      <c r="A215" s="443"/>
      <c r="B215" s="443"/>
      <c r="C215" s="443"/>
      <c r="D215" s="443"/>
      <c r="E215" s="458" t="s">
        <v>243</v>
      </c>
      <c r="F215" s="459"/>
      <c r="G215" s="189"/>
      <c r="H215" s="189"/>
      <c r="I215" s="189"/>
      <c r="J215" s="189"/>
      <c r="K215" s="443"/>
      <c r="L215" s="443"/>
      <c r="M215" s="443"/>
      <c r="N215" s="443"/>
      <c r="O215" s="443"/>
      <c r="P215" s="443"/>
      <c r="Q215" s="443"/>
    </row>
    <row r="216" spans="1:17" ht="19.5" customHeight="1">
      <c r="A216" s="443"/>
      <c r="B216" s="443"/>
      <c r="C216" s="443"/>
      <c r="D216" s="443"/>
      <c r="E216" s="463"/>
      <c r="F216" s="464"/>
      <c r="G216" s="189"/>
      <c r="H216" s="189"/>
      <c r="I216" s="189"/>
      <c r="K216" s="443"/>
      <c r="L216" s="443"/>
      <c r="M216" s="443"/>
      <c r="N216" s="443"/>
      <c r="O216" s="443"/>
      <c r="P216" s="443"/>
      <c r="Q216" s="443"/>
    </row>
    <row r="217" spans="1:17" ht="19.5" customHeight="1" thickBot="1">
      <c r="A217" s="443"/>
      <c r="B217" s="443"/>
      <c r="C217" s="443"/>
      <c r="D217" s="443"/>
      <c r="E217" s="703" t="s">
        <v>244</v>
      </c>
      <c r="F217" s="704"/>
      <c r="G217" s="189"/>
      <c r="H217" s="189"/>
      <c r="I217" s="189"/>
      <c r="J217" s="189"/>
      <c r="K217" s="443"/>
      <c r="L217" s="443"/>
      <c r="M217" s="443"/>
      <c r="N217" s="443"/>
      <c r="O217" s="443"/>
      <c r="P217" s="443"/>
      <c r="Q217" s="443"/>
    </row>
    <row r="218" spans="1:17" ht="19.5" customHeight="1">
      <c r="A218" s="443"/>
      <c r="B218" s="443"/>
      <c r="C218" s="443"/>
      <c r="D218" s="443"/>
      <c r="E218" s="460" t="s">
        <v>242</v>
      </c>
      <c r="F218" s="461">
        <f>+PLANTAS!B32+PLANTAS!B62</f>
        <v>0</v>
      </c>
      <c r="G218" s="318"/>
      <c r="H218" s="318"/>
      <c r="I218" s="318"/>
      <c r="J218" s="318"/>
      <c r="K218" s="443"/>
      <c r="L218" s="443"/>
      <c r="M218" s="443"/>
      <c r="N218" s="443"/>
      <c r="O218" s="443"/>
      <c r="P218" s="443"/>
      <c r="Q218" s="443"/>
    </row>
    <row r="219" spans="1:17" ht="19.5" customHeight="1">
      <c r="A219" s="443"/>
      <c r="B219" s="443"/>
      <c r="C219" s="443"/>
      <c r="D219" s="443"/>
      <c r="E219" s="456" t="s">
        <v>245</v>
      </c>
      <c r="F219" s="438">
        <f>+F218-F214</f>
        <v>0</v>
      </c>
      <c r="G219" s="318"/>
      <c r="H219" s="318"/>
      <c r="I219" s="318"/>
      <c r="J219" s="318"/>
      <c r="K219" s="443"/>
      <c r="L219" s="443"/>
      <c r="M219" s="443"/>
      <c r="N219" s="443"/>
      <c r="O219" s="443"/>
      <c r="P219" s="443"/>
      <c r="Q219" s="443"/>
    </row>
    <row r="220" spans="1:17" ht="19.5" customHeight="1">
      <c r="A220" s="443"/>
      <c r="B220" s="443"/>
      <c r="C220" s="443"/>
      <c r="D220" s="443"/>
      <c r="E220" s="456" t="s">
        <v>243</v>
      </c>
      <c r="F220" s="438">
        <f>+PLANTAS!B121</f>
        <v>0</v>
      </c>
      <c r="G220" s="318"/>
      <c r="H220" s="318"/>
      <c r="I220" s="318"/>
      <c r="J220" s="318"/>
      <c r="K220" s="443"/>
      <c r="L220" s="443"/>
      <c r="M220" s="443"/>
      <c r="N220" s="443"/>
      <c r="O220" s="443"/>
      <c r="P220" s="443"/>
      <c r="Q220" s="443"/>
    </row>
    <row r="221" spans="1:17" ht="19.5" customHeight="1" thickBot="1">
      <c r="A221" s="443"/>
      <c r="B221" s="443"/>
      <c r="C221" s="443"/>
      <c r="D221" s="443"/>
      <c r="E221" s="458" t="s">
        <v>245</v>
      </c>
      <c r="F221" s="462">
        <f>+$F$215-F220</f>
        <v>0</v>
      </c>
      <c r="G221" s="318"/>
      <c r="H221" s="318"/>
      <c r="I221" s="318"/>
      <c r="J221" s="318"/>
      <c r="K221" s="443"/>
      <c r="L221" s="443"/>
      <c r="M221" s="443"/>
      <c r="N221" s="443"/>
      <c r="O221" s="443"/>
      <c r="P221" s="443"/>
      <c r="Q221" s="443"/>
    </row>
    <row r="222" spans="1:17" ht="19.5" customHeight="1">
      <c r="A222" s="443"/>
      <c r="B222" s="443"/>
      <c r="C222" s="443"/>
      <c r="D222" s="443"/>
      <c r="E222" s="447"/>
      <c r="F222" s="448"/>
      <c r="G222" s="448"/>
      <c r="H222" s="448"/>
      <c r="I222" s="449"/>
      <c r="J222" s="449"/>
      <c r="K222" s="443"/>
      <c r="L222" s="443"/>
      <c r="M222" s="443"/>
      <c r="N222" s="443"/>
      <c r="O222" s="443"/>
      <c r="P222" s="443"/>
      <c r="Q222" s="443"/>
    </row>
    <row r="223" spans="1:17" ht="19.5" customHeight="1">
      <c r="A223" s="443"/>
      <c r="B223" s="443"/>
      <c r="C223" s="443"/>
      <c r="D223" s="443"/>
      <c r="E223" s="450"/>
      <c r="F223" s="449"/>
      <c r="G223" s="449"/>
      <c r="H223" s="449"/>
      <c r="I223" s="443"/>
      <c r="J223" s="443"/>
      <c r="K223" s="443"/>
      <c r="L223" s="443"/>
      <c r="M223" s="443"/>
      <c r="N223" s="443"/>
      <c r="O223" s="443"/>
      <c r="P223" s="443"/>
      <c r="Q223" s="443"/>
    </row>
    <row r="224" spans="1:17" ht="19.5" customHeight="1">
      <c r="A224" s="443"/>
      <c r="B224" s="443"/>
      <c r="C224" s="443"/>
      <c r="D224" s="443"/>
      <c r="E224" s="450"/>
      <c r="F224" s="451"/>
      <c r="G224" s="451"/>
      <c r="H224" s="452"/>
      <c r="I224" s="443"/>
      <c r="J224" s="443"/>
      <c r="K224" s="443"/>
      <c r="L224" s="443"/>
      <c r="M224" s="443"/>
      <c r="N224" s="443"/>
      <c r="O224" s="443"/>
      <c r="P224" s="443"/>
      <c r="Q224" s="443"/>
    </row>
    <row r="225" spans="1:17" ht="19.5" customHeight="1">
      <c r="A225" s="443"/>
      <c r="B225" s="443"/>
      <c r="C225" s="443"/>
      <c r="D225" s="443"/>
      <c r="E225" s="450"/>
      <c r="F225" s="451"/>
      <c r="G225" s="451"/>
      <c r="H225" s="451"/>
      <c r="I225" s="443"/>
      <c r="J225" s="443"/>
      <c r="K225" s="443"/>
      <c r="L225" s="443"/>
      <c r="M225" s="443"/>
      <c r="N225" s="443"/>
      <c r="O225" s="443"/>
      <c r="P225" s="443"/>
      <c r="Q225" s="443"/>
    </row>
    <row r="226" spans="1:17" ht="19.5" customHeight="1">
      <c r="A226" s="443"/>
      <c r="B226" s="443"/>
      <c r="C226" s="443"/>
      <c r="D226" s="443"/>
      <c r="E226" s="450"/>
      <c r="F226" s="451"/>
      <c r="G226" s="451"/>
      <c r="H226" s="451"/>
      <c r="I226" s="443"/>
      <c r="J226" s="443"/>
      <c r="K226" s="443"/>
      <c r="L226" s="443"/>
      <c r="M226" s="443"/>
      <c r="N226" s="443"/>
      <c r="O226" s="443"/>
      <c r="P226" s="443"/>
      <c r="Q226" s="443"/>
    </row>
    <row r="227" spans="1:17" ht="19.5" customHeight="1">
      <c r="A227" s="443"/>
      <c r="B227" s="443"/>
      <c r="C227" s="443"/>
      <c r="D227" s="443"/>
      <c r="E227" s="450"/>
      <c r="F227" s="451"/>
      <c r="G227" s="451"/>
      <c r="H227" s="451"/>
      <c r="I227" s="443"/>
      <c r="J227" s="443"/>
      <c r="K227" s="443"/>
      <c r="L227" s="443"/>
      <c r="M227" s="443"/>
      <c r="N227" s="443"/>
      <c r="O227" s="443"/>
      <c r="P227" s="443"/>
      <c r="Q227" s="443"/>
    </row>
    <row r="228" spans="1:17" ht="19.5" customHeight="1">
      <c r="A228" s="443"/>
      <c r="B228" s="443"/>
      <c r="C228" s="443"/>
      <c r="D228" s="443"/>
      <c r="E228" s="450"/>
      <c r="F228" s="451"/>
      <c r="G228" s="451"/>
      <c r="H228" s="451"/>
      <c r="I228" s="443"/>
      <c r="J228" s="443"/>
      <c r="K228" s="443"/>
      <c r="L228" s="443"/>
      <c r="M228" s="443"/>
      <c r="N228" s="443"/>
      <c r="O228" s="443"/>
      <c r="P228" s="443"/>
      <c r="Q228" s="443"/>
    </row>
    <row r="229" spans="1:17" ht="19.5" customHeight="1">
      <c r="A229" s="443"/>
      <c r="B229" s="443"/>
      <c r="C229" s="443"/>
      <c r="D229" s="443"/>
      <c r="E229" s="453"/>
      <c r="F229" s="451"/>
      <c r="G229" s="451"/>
      <c r="H229" s="451"/>
      <c r="I229" s="443"/>
      <c r="J229" s="443"/>
      <c r="K229" s="443"/>
      <c r="L229" s="443"/>
      <c r="M229" s="443"/>
      <c r="N229" s="443"/>
      <c r="O229" s="443"/>
      <c r="P229" s="443"/>
      <c r="Q229" s="443"/>
    </row>
    <row r="230" spans="1:17" ht="19.5" customHeight="1">
      <c r="A230" s="443"/>
      <c r="B230" s="443"/>
      <c r="C230" s="443"/>
      <c r="D230" s="443"/>
      <c r="E230" s="453"/>
      <c r="F230" s="451"/>
      <c r="G230" s="451"/>
      <c r="H230" s="451"/>
      <c r="I230" s="443"/>
      <c r="J230" s="443"/>
      <c r="K230" s="443"/>
      <c r="L230" s="443"/>
      <c r="M230" s="443"/>
      <c r="N230" s="443"/>
      <c r="O230" s="443"/>
      <c r="P230" s="443"/>
      <c r="Q230" s="443"/>
    </row>
    <row r="231" spans="1:17" ht="19.5" customHeight="1">
      <c r="A231" s="443"/>
      <c r="B231" s="443"/>
      <c r="C231" s="443"/>
      <c r="D231" s="443"/>
      <c r="E231" s="443"/>
      <c r="F231" s="443"/>
      <c r="G231" s="443"/>
      <c r="H231" s="443"/>
      <c r="I231" s="443"/>
      <c r="J231" s="443"/>
      <c r="K231" s="443"/>
      <c r="L231" s="443"/>
      <c r="M231" s="443"/>
      <c r="N231" s="443"/>
      <c r="O231" s="443"/>
      <c r="P231" s="443"/>
      <c r="Q231" s="443"/>
    </row>
    <row r="232" spans="1:17" ht="19.5" customHeight="1">
      <c r="A232" s="443"/>
      <c r="B232" s="443"/>
      <c r="C232" s="443"/>
      <c r="D232" s="443"/>
      <c r="E232" s="443"/>
      <c r="F232" s="443"/>
      <c r="G232" s="443"/>
      <c r="H232" s="443"/>
      <c r="I232" s="443"/>
      <c r="J232" s="443"/>
      <c r="K232" s="443"/>
      <c r="L232" s="443"/>
      <c r="M232" s="443"/>
      <c r="N232" s="443"/>
      <c r="O232" s="443"/>
      <c r="P232" s="443"/>
      <c r="Q232" s="443"/>
    </row>
    <row r="233" spans="1:17" ht="19.5" customHeight="1">
      <c r="A233" s="443"/>
      <c r="B233" s="443"/>
      <c r="C233" s="443"/>
      <c r="D233" s="443"/>
      <c r="E233" s="443"/>
      <c r="F233" s="443"/>
      <c r="G233" s="443"/>
      <c r="H233" s="443"/>
      <c r="I233" s="443"/>
      <c r="J233" s="443"/>
      <c r="K233" s="443"/>
      <c r="L233" s="443"/>
      <c r="M233" s="443"/>
      <c r="N233" s="443"/>
      <c r="O233" s="443"/>
      <c r="P233" s="443"/>
      <c r="Q233" s="443"/>
    </row>
    <row r="234" spans="1:17" ht="19.5" customHeight="1">
      <c r="A234" s="443"/>
      <c r="B234" s="443"/>
      <c r="C234" s="443"/>
      <c r="D234" s="443"/>
      <c r="E234" s="443"/>
      <c r="F234" s="443"/>
      <c r="G234" s="443"/>
      <c r="H234" s="443"/>
      <c r="I234" s="443"/>
      <c r="J234" s="443"/>
      <c r="K234" s="443"/>
      <c r="L234" s="443"/>
      <c r="M234" s="443"/>
      <c r="N234" s="443"/>
      <c r="O234" s="443"/>
      <c r="P234" s="443"/>
      <c r="Q234" s="443"/>
    </row>
    <row r="235" spans="1:17" ht="19.5" customHeight="1">
      <c r="A235" s="443"/>
      <c r="B235" s="443"/>
      <c r="C235" s="443"/>
      <c r="D235" s="443"/>
      <c r="E235" s="443"/>
      <c r="F235" s="443"/>
      <c r="G235" s="443"/>
      <c r="H235" s="443"/>
      <c r="I235" s="443"/>
      <c r="J235" s="443"/>
      <c r="K235" s="443"/>
      <c r="L235" s="443"/>
      <c r="M235" s="443"/>
      <c r="N235" s="443"/>
      <c r="O235" s="443"/>
      <c r="P235" s="443"/>
      <c r="Q235" s="443"/>
    </row>
    <row r="236" spans="1:17" ht="19.5" customHeight="1">
      <c r="A236" s="443"/>
      <c r="B236" s="443"/>
      <c r="C236" s="443"/>
      <c r="D236" s="443"/>
      <c r="E236" s="443"/>
      <c r="F236" s="443"/>
      <c r="G236" s="443"/>
      <c r="H236" s="443"/>
      <c r="I236" s="443"/>
      <c r="J236" s="443"/>
      <c r="K236" s="443"/>
      <c r="L236" s="443"/>
      <c r="M236" s="443"/>
      <c r="N236" s="443"/>
      <c r="O236" s="443"/>
      <c r="P236" s="443"/>
      <c r="Q236" s="443"/>
    </row>
    <row r="237" spans="1:17" ht="19.5" customHeight="1">
      <c r="A237" s="443"/>
      <c r="B237" s="443"/>
      <c r="C237" s="443"/>
      <c r="D237" s="443"/>
      <c r="E237" s="443"/>
      <c r="F237" s="443"/>
      <c r="G237" s="443"/>
      <c r="H237" s="443"/>
      <c r="I237" s="443"/>
      <c r="J237" s="443"/>
      <c r="K237" s="443"/>
      <c r="L237" s="443"/>
      <c r="M237" s="443"/>
      <c r="N237" s="443"/>
      <c r="O237" s="443"/>
      <c r="P237" s="443"/>
      <c r="Q237" s="443"/>
    </row>
    <row r="238" spans="1:17" ht="19.5" customHeight="1">
      <c r="A238" s="443"/>
      <c r="B238" s="443"/>
      <c r="C238" s="443"/>
      <c r="D238" s="443"/>
      <c r="E238" s="443"/>
      <c r="F238" s="443"/>
      <c r="G238" s="443"/>
      <c r="H238" s="443"/>
      <c r="I238" s="443"/>
      <c r="J238" s="443"/>
      <c r="K238" s="443"/>
      <c r="L238" s="443"/>
      <c r="M238" s="443"/>
      <c r="N238" s="443"/>
      <c r="O238" s="443"/>
      <c r="P238" s="443"/>
      <c r="Q238" s="443"/>
    </row>
    <row r="239" spans="1:17" ht="19.5" customHeight="1">
      <c r="A239" s="443"/>
      <c r="B239" s="443"/>
      <c r="C239" s="443"/>
      <c r="D239" s="443"/>
      <c r="E239" s="443"/>
      <c r="F239" s="443"/>
      <c r="G239" s="443"/>
      <c r="H239" s="443"/>
      <c r="I239" s="443"/>
      <c r="J239" s="443"/>
      <c r="K239" s="443"/>
      <c r="L239" s="443"/>
      <c r="M239" s="443"/>
      <c r="N239" s="443"/>
      <c r="O239" s="443"/>
      <c r="P239" s="443"/>
      <c r="Q239" s="443"/>
    </row>
    <row r="240" spans="1:17" ht="19.5" customHeight="1">
      <c r="A240" s="443"/>
      <c r="B240" s="443"/>
      <c r="C240" s="443"/>
      <c r="D240" s="443"/>
      <c r="E240" s="443"/>
      <c r="F240" s="443"/>
      <c r="G240" s="443"/>
      <c r="H240" s="443"/>
      <c r="I240" s="443"/>
      <c r="J240" s="443"/>
      <c r="K240" s="443"/>
      <c r="L240" s="443"/>
      <c r="M240" s="443"/>
      <c r="N240" s="443"/>
      <c r="O240" s="443"/>
      <c r="P240" s="443"/>
      <c r="Q240" s="443"/>
    </row>
    <row r="241" spans="1:17" ht="19.5" customHeight="1">
      <c r="A241" s="443"/>
      <c r="B241" s="443"/>
      <c r="C241" s="443"/>
      <c r="D241" s="443"/>
      <c r="E241" s="443"/>
      <c r="F241" s="443"/>
      <c r="G241" s="443"/>
      <c r="H241" s="443"/>
      <c r="I241" s="443"/>
      <c r="J241" s="443"/>
      <c r="K241" s="443"/>
      <c r="L241" s="443"/>
      <c r="M241" s="443"/>
      <c r="N241" s="443"/>
      <c r="O241" s="443"/>
      <c r="P241" s="443"/>
      <c r="Q241" s="443"/>
    </row>
    <row r="242" spans="1:17" ht="19.5" customHeight="1">
      <c r="A242" s="443"/>
      <c r="B242" s="443"/>
      <c r="C242" s="443"/>
      <c r="D242" s="443"/>
      <c r="E242" s="443"/>
      <c r="F242" s="443"/>
      <c r="G242" s="443"/>
      <c r="H242" s="443"/>
      <c r="I242" s="443"/>
      <c r="J242" s="443"/>
      <c r="K242" s="443"/>
      <c r="L242" s="443"/>
      <c r="M242" s="443"/>
      <c r="N242" s="443"/>
      <c r="O242" s="443"/>
      <c r="P242" s="443"/>
      <c r="Q242" s="443"/>
    </row>
    <row r="243" spans="1:17" ht="19.5" customHeight="1">
      <c r="A243" s="443"/>
      <c r="B243" s="443"/>
      <c r="C243" s="443"/>
      <c r="D243" s="443"/>
      <c r="E243" s="443"/>
      <c r="F243" s="443"/>
      <c r="G243" s="443"/>
      <c r="H243" s="443"/>
      <c r="I243" s="443"/>
      <c r="J243" s="443"/>
      <c r="K243" s="443"/>
      <c r="L243" s="443"/>
      <c r="M243" s="443"/>
      <c r="N243" s="443"/>
      <c r="O243" s="443"/>
      <c r="P243" s="443"/>
      <c r="Q243" s="443"/>
    </row>
    <row r="244" spans="1:17" ht="19.5" customHeight="1">
      <c r="A244" s="443"/>
      <c r="B244" s="443"/>
      <c r="C244" s="443"/>
      <c r="D244" s="443"/>
      <c r="E244" s="443"/>
      <c r="F244" s="443"/>
      <c r="G244" s="443"/>
      <c r="H244" s="443"/>
      <c r="I244" s="443"/>
      <c r="J244" s="443"/>
      <c r="K244" s="443"/>
      <c r="L244" s="443"/>
      <c r="M244" s="443"/>
      <c r="N244" s="443"/>
      <c r="O244" s="443"/>
      <c r="P244" s="443"/>
      <c r="Q244" s="443"/>
    </row>
    <row r="245" spans="1:17" ht="19.5" customHeight="1">
      <c r="A245" s="443"/>
      <c r="B245" s="443"/>
      <c r="C245" s="443"/>
      <c r="D245" s="443"/>
      <c r="E245" s="443"/>
      <c r="F245" s="443"/>
      <c r="G245" s="443"/>
      <c r="H245" s="443"/>
      <c r="I245" s="443"/>
      <c r="J245" s="443"/>
      <c r="K245" s="443"/>
      <c r="L245" s="443"/>
      <c r="M245" s="443"/>
      <c r="N245" s="443"/>
      <c r="O245" s="443"/>
      <c r="P245" s="443"/>
      <c r="Q245" s="443"/>
    </row>
    <row r="246" spans="1:17" ht="19.5" customHeight="1">
      <c r="A246" s="443"/>
      <c r="B246" s="443"/>
      <c r="C246" s="443"/>
      <c r="D246" s="443"/>
      <c r="E246" s="443"/>
      <c r="F246" s="443"/>
      <c r="G246" s="443"/>
      <c r="H246" s="443"/>
      <c r="I246" s="443"/>
      <c r="J246" s="443"/>
      <c r="K246" s="443"/>
      <c r="L246" s="443"/>
      <c r="M246" s="443"/>
      <c r="N246" s="443"/>
      <c r="O246" s="443"/>
      <c r="P246" s="443"/>
      <c r="Q246" s="443"/>
    </row>
    <row r="247" spans="1:17" ht="19.5" customHeight="1">
      <c r="A247" s="443"/>
      <c r="B247" s="443"/>
      <c r="C247" s="443"/>
      <c r="D247" s="443"/>
      <c r="E247" s="443"/>
      <c r="F247" s="443"/>
      <c r="G247" s="443"/>
      <c r="H247" s="443"/>
      <c r="I247" s="443"/>
      <c r="J247" s="443"/>
      <c r="K247" s="443"/>
      <c r="L247" s="443"/>
      <c r="M247" s="443"/>
      <c r="N247" s="443"/>
      <c r="O247" s="443"/>
      <c r="P247" s="443"/>
      <c r="Q247" s="443"/>
    </row>
    <row r="248" spans="1:17" ht="19.5" customHeight="1">
      <c r="A248" s="443"/>
      <c r="B248" s="443"/>
      <c r="C248" s="443"/>
      <c r="D248" s="443"/>
      <c r="E248" s="443"/>
      <c r="F248" s="443"/>
      <c r="G248" s="443"/>
      <c r="H248" s="443"/>
      <c r="I248" s="443"/>
      <c r="J248" s="443"/>
      <c r="K248" s="443"/>
      <c r="L248" s="443"/>
      <c r="M248" s="443"/>
      <c r="N248" s="443"/>
      <c r="O248" s="443"/>
      <c r="P248" s="443"/>
      <c r="Q248" s="443"/>
    </row>
    <row r="249" spans="1:17" ht="19.5" customHeight="1">
      <c r="A249" s="443"/>
      <c r="B249" s="443"/>
      <c r="C249" s="443"/>
      <c r="D249" s="443"/>
      <c r="E249" s="443"/>
      <c r="F249" s="443"/>
      <c r="G249" s="443"/>
      <c r="H249" s="443"/>
      <c r="I249" s="443"/>
      <c r="J249" s="443"/>
      <c r="K249" s="443"/>
      <c r="L249" s="443"/>
      <c r="M249" s="443"/>
      <c r="N249" s="443"/>
      <c r="O249" s="443"/>
      <c r="P249" s="443"/>
      <c r="Q249" s="443"/>
    </row>
    <row r="250" spans="1:17" ht="9.75" customHeight="1">
      <c r="A250" s="443"/>
      <c r="B250" s="443"/>
      <c r="C250" s="443"/>
      <c r="D250" s="443"/>
      <c r="E250" s="443"/>
      <c r="F250" s="443"/>
      <c r="G250" s="443"/>
      <c r="H250" s="443"/>
      <c r="I250" s="443"/>
      <c r="J250" s="443"/>
      <c r="K250" s="443"/>
      <c r="L250" s="443"/>
      <c r="M250" s="443"/>
      <c r="N250" s="443"/>
      <c r="O250" s="443"/>
      <c r="P250" s="443"/>
      <c r="Q250" s="443"/>
    </row>
    <row r="251" spans="1:17" ht="9.75" customHeight="1">
      <c r="A251" s="443"/>
      <c r="B251" s="443"/>
      <c r="C251" s="443"/>
      <c r="D251" s="443"/>
      <c r="E251" s="443"/>
      <c r="F251" s="443"/>
      <c r="G251" s="443"/>
      <c r="H251" s="443"/>
      <c r="I251" s="443"/>
      <c r="J251" s="443"/>
      <c r="K251" s="443"/>
      <c r="L251" s="443"/>
      <c r="M251" s="443"/>
      <c r="N251" s="443"/>
      <c r="O251" s="443"/>
      <c r="P251" s="443"/>
      <c r="Q251" s="443"/>
    </row>
    <row r="252" spans="1:17" ht="9.75" customHeight="1">
      <c r="A252" s="443"/>
      <c r="B252" s="443"/>
      <c r="C252" s="443"/>
      <c r="D252" s="443"/>
      <c r="E252" s="443"/>
      <c r="F252" s="443"/>
      <c r="G252" s="443"/>
      <c r="H252" s="443"/>
      <c r="I252" s="443"/>
      <c r="J252" s="443"/>
      <c r="K252" s="443"/>
      <c r="L252" s="443"/>
      <c r="M252" s="443"/>
      <c r="N252" s="443"/>
      <c r="O252" s="443"/>
      <c r="P252" s="443"/>
      <c r="Q252" s="443"/>
    </row>
    <row r="253" spans="1:17" ht="9.75" customHeight="1">
      <c r="A253" s="443"/>
      <c r="B253" s="443"/>
      <c r="C253" s="443"/>
      <c r="D253" s="443"/>
      <c r="E253" s="443"/>
      <c r="F253" s="443"/>
      <c r="G253" s="443"/>
      <c r="H253" s="443"/>
      <c r="I253" s="443"/>
      <c r="J253" s="443"/>
      <c r="K253" s="443"/>
      <c r="L253" s="443"/>
      <c r="M253" s="443"/>
      <c r="N253" s="443"/>
      <c r="O253" s="443"/>
      <c r="P253" s="443"/>
      <c r="Q253" s="443"/>
    </row>
    <row r="254" spans="1:17" ht="9.75" customHeight="1">
      <c r="A254" s="443"/>
      <c r="B254" s="443"/>
      <c r="C254" s="443"/>
      <c r="D254" s="443"/>
      <c r="E254" s="443"/>
      <c r="F254" s="443"/>
      <c r="G254" s="443"/>
      <c r="H254" s="443"/>
      <c r="I254" s="443"/>
      <c r="J254" s="443"/>
      <c r="K254" s="443"/>
      <c r="L254" s="443"/>
      <c r="M254" s="443"/>
      <c r="N254" s="443"/>
      <c r="O254" s="443"/>
      <c r="P254" s="443"/>
      <c r="Q254" s="443"/>
    </row>
    <row r="255" spans="1:17" ht="9.75" customHeight="1">
      <c r="A255" s="443"/>
      <c r="B255" s="443"/>
      <c r="C255" s="443"/>
      <c r="D255" s="443"/>
      <c r="E255" s="443"/>
      <c r="F255" s="443"/>
      <c r="G255" s="443"/>
      <c r="H255" s="443"/>
      <c r="I255" s="443"/>
      <c r="J255" s="443"/>
      <c r="K255" s="443"/>
      <c r="L255" s="443"/>
      <c r="M255" s="443"/>
      <c r="N255" s="443"/>
      <c r="O255" s="443"/>
      <c r="P255" s="443"/>
      <c r="Q255" s="443"/>
    </row>
    <row r="256" spans="1:17" ht="9.75" customHeight="1">
      <c r="A256" s="443"/>
      <c r="B256" s="443"/>
      <c r="C256" s="443"/>
      <c r="D256" s="443"/>
      <c r="E256" s="443"/>
      <c r="F256" s="443"/>
      <c r="G256" s="443"/>
      <c r="H256" s="443"/>
      <c r="I256" s="443"/>
      <c r="J256" s="443"/>
      <c r="K256" s="443"/>
      <c r="L256" s="443"/>
      <c r="M256" s="443"/>
      <c r="N256" s="443"/>
      <c r="O256" s="443"/>
      <c r="P256" s="443"/>
      <c r="Q256" s="443"/>
    </row>
    <row r="257" spans="1:17" ht="9.75" customHeight="1">
      <c r="A257" s="443"/>
      <c r="B257" s="443"/>
      <c r="C257" s="443"/>
      <c r="D257" s="443"/>
      <c r="E257" s="443"/>
      <c r="F257" s="443"/>
      <c r="G257" s="443"/>
      <c r="H257" s="443"/>
      <c r="I257" s="443"/>
      <c r="J257" s="443"/>
      <c r="K257" s="443"/>
      <c r="L257" s="443"/>
      <c r="M257" s="443"/>
      <c r="N257" s="443"/>
      <c r="O257" s="443"/>
      <c r="P257" s="443"/>
      <c r="Q257" s="443"/>
    </row>
    <row r="258" spans="1:17" ht="9.75" customHeight="1">
      <c r="A258" s="443"/>
      <c r="B258" s="443"/>
      <c r="C258" s="443"/>
      <c r="D258" s="443"/>
      <c r="E258" s="443"/>
      <c r="F258" s="443"/>
      <c r="G258" s="443"/>
      <c r="H258" s="443"/>
      <c r="I258" s="443"/>
      <c r="J258" s="443"/>
      <c r="K258" s="443"/>
      <c r="L258" s="443"/>
      <c r="M258" s="443"/>
      <c r="N258" s="443"/>
      <c r="O258" s="443"/>
      <c r="P258" s="443"/>
      <c r="Q258" s="443"/>
    </row>
    <row r="259" spans="1:17" ht="9.75" customHeight="1">
      <c r="A259" s="443"/>
      <c r="B259" s="443"/>
      <c r="C259" s="443"/>
      <c r="D259" s="443"/>
      <c r="E259" s="443"/>
      <c r="F259" s="443"/>
      <c r="G259" s="443"/>
      <c r="H259" s="443"/>
      <c r="I259" s="443"/>
      <c r="J259" s="443"/>
      <c r="K259" s="443"/>
      <c r="L259" s="443"/>
      <c r="M259" s="443"/>
      <c r="N259" s="443"/>
      <c r="O259" s="443"/>
      <c r="P259" s="443"/>
      <c r="Q259" s="443"/>
    </row>
    <row r="260" spans="1:17" ht="9.75" customHeight="1">
      <c r="A260" s="443"/>
      <c r="B260" s="443"/>
      <c r="C260" s="443"/>
      <c r="D260" s="443"/>
      <c r="E260" s="443"/>
      <c r="F260" s="443"/>
      <c r="G260" s="443"/>
      <c r="H260" s="443"/>
      <c r="I260" s="443"/>
      <c r="J260" s="443"/>
      <c r="K260" s="443"/>
      <c r="L260" s="443"/>
      <c r="M260" s="443"/>
      <c r="N260" s="443"/>
      <c r="O260" s="443"/>
      <c r="P260" s="443"/>
      <c r="Q260" s="443"/>
    </row>
    <row r="261" spans="1:17" ht="9.75" customHeight="1">
      <c r="A261" s="443"/>
      <c r="B261" s="443"/>
      <c r="C261" s="443"/>
      <c r="D261" s="443"/>
      <c r="E261" s="443"/>
      <c r="F261" s="443"/>
      <c r="G261" s="443"/>
      <c r="H261" s="443"/>
      <c r="I261" s="443"/>
      <c r="J261" s="443"/>
      <c r="K261" s="443"/>
      <c r="L261" s="443"/>
      <c r="M261" s="443"/>
      <c r="N261" s="443"/>
      <c r="O261" s="443"/>
      <c r="P261" s="443"/>
      <c r="Q261" s="443"/>
    </row>
    <row r="262" spans="1:17" ht="9.75" customHeight="1">
      <c r="A262" s="443"/>
      <c r="B262" s="443"/>
      <c r="C262" s="443"/>
      <c r="D262" s="443"/>
      <c r="E262" s="443"/>
      <c r="F262" s="443"/>
      <c r="G262" s="443"/>
      <c r="H262" s="443"/>
      <c r="I262" s="443"/>
      <c r="J262" s="443"/>
      <c r="K262" s="443"/>
      <c r="L262" s="443"/>
      <c r="M262" s="443"/>
      <c r="N262" s="443"/>
      <c r="O262" s="443"/>
      <c r="P262" s="443"/>
      <c r="Q262" s="443"/>
    </row>
    <row r="263" spans="1:17" ht="9.75" customHeight="1">
      <c r="A263" s="443"/>
      <c r="B263" s="443"/>
      <c r="C263" s="443"/>
      <c r="D263" s="443"/>
      <c r="E263" s="443"/>
      <c r="F263" s="443"/>
      <c r="G263" s="443"/>
      <c r="H263" s="443"/>
      <c r="I263" s="443"/>
      <c r="J263" s="443"/>
      <c r="K263" s="443"/>
      <c r="L263" s="443"/>
      <c r="M263" s="443"/>
      <c r="N263" s="443"/>
      <c r="O263" s="443"/>
      <c r="P263" s="443"/>
      <c r="Q263" s="443"/>
    </row>
    <row r="264" spans="1:17" ht="9.75" customHeight="1">
      <c r="A264" s="443"/>
      <c r="B264" s="443"/>
      <c r="C264" s="443"/>
      <c r="D264" s="443"/>
      <c r="E264" s="443"/>
      <c r="F264" s="443"/>
      <c r="G264" s="443"/>
      <c r="H264" s="443"/>
      <c r="I264" s="443"/>
      <c r="J264" s="443"/>
      <c r="K264" s="443"/>
      <c r="L264" s="443"/>
      <c r="M264" s="443"/>
      <c r="N264" s="443"/>
      <c r="O264" s="443"/>
      <c r="P264" s="443"/>
      <c r="Q264" s="443"/>
    </row>
    <row r="265" spans="1:17" ht="9.75" customHeight="1">
      <c r="A265" s="443"/>
      <c r="B265" s="443"/>
      <c r="C265" s="443"/>
      <c r="D265" s="443"/>
      <c r="E265" s="443"/>
      <c r="F265" s="443"/>
      <c r="G265" s="443"/>
      <c r="H265" s="443"/>
      <c r="I265" s="443"/>
      <c r="J265" s="443"/>
      <c r="K265" s="443"/>
      <c r="L265" s="443"/>
      <c r="M265" s="443"/>
      <c r="N265" s="443"/>
      <c r="O265" s="443"/>
      <c r="P265" s="443"/>
      <c r="Q265" s="443"/>
    </row>
    <row r="266" spans="1:17" ht="9.75" customHeight="1">
      <c r="A266" s="443"/>
      <c r="B266" s="443"/>
      <c r="C266" s="443"/>
      <c r="D266" s="443"/>
      <c r="E266" s="443"/>
      <c r="F266" s="443"/>
      <c r="G266" s="443"/>
      <c r="H266" s="443"/>
      <c r="I266" s="443"/>
      <c r="J266" s="443"/>
      <c r="K266" s="443"/>
      <c r="L266" s="443"/>
      <c r="M266" s="443"/>
      <c r="N266" s="443"/>
      <c r="O266" s="443"/>
      <c r="P266" s="443"/>
      <c r="Q266" s="443"/>
    </row>
    <row r="267" spans="1:17" ht="9.75" customHeight="1">
      <c r="A267" s="443"/>
      <c r="B267" s="443"/>
      <c r="C267" s="443"/>
      <c r="D267" s="443"/>
      <c r="E267" s="443"/>
      <c r="F267" s="443"/>
      <c r="G267" s="443"/>
      <c r="H267" s="443"/>
      <c r="I267" s="443"/>
      <c r="J267" s="443"/>
      <c r="K267" s="443"/>
      <c r="L267" s="443"/>
      <c r="M267" s="443"/>
      <c r="N267" s="443"/>
      <c r="O267" s="443"/>
      <c r="P267" s="443"/>
      <c r="Q267" s="443"/>
    </row>
    <row r="268" spans="1:17" ht="9.75" customHeight="1">
      <c r="A268" s="443"/>
      <c r="B268" s="443"/>
      <c r="C268" s="443"/>
      <c r="D268" s="443"/>
      <c r="E268" s="443"/>
      <c r="F268" s="443"/>
      <c r="G268" s="443"/>
      <c r="H268" s="443"/>
      <c r="I268" s="443"/>
      <c r="J268" s="443"/>
      <c r="K268" s="443"/>
      <c r="L268" s="443"/>
      <c r="M268" s="443"/>
      <c r="N268" s="443"/>
      <c r="O268" s="443"/>
      <c r="P268" s="443"/>
      <c r="Q268" s="443"/>
    </row>
    <row r="269" spans="1:17" ht="9.75" customHeight="1">
      <c r="A269" s="443"/>
      <c r="B269" s="443"/>
      <c r="C269" s="443"/>
      <c r="D269" s="443"/>
      <c r="E269" s="443"/>
      <c r="F269" s="443"/>
      <c r="G269" s="443"/>
      <c r="H269" s="443"/>
      <c r="I269" s="443"/>
      <c r="J269" s="443"/>
      <c r="K269" s="443"/>
      <c r="L269" s="443"/>
      <c r="M269" s="443"/>
      <c r="N269" s="443"/>
      <c r="O269" s="443"/>
      <c r="P269" s="443"/>
      <c r="Q269" s="443"/>
    </row>
    <row r="270" spans="1:17" ht="9.75" customHeight="1">
      <c r="A270" s="443"/>
      <c r="B270" s="443"/>
      <c r="C270" s="443"/>
      <c r="D270" s="443"/>
      <c r="E270" s="443"/>
      <c r="F270" s="443"/>
      <c r="G270" s="443"/>
      <c r="H270" s="443"/>
      <c r="I270" s="443"/>
      <c r="J270" s="443"/>
      <c r="K270" s="443"/>
      <c r="L270" s="443"/>
      <c r="M270" s="443"/>
      <c r="N270" s="443"/>
      <c r="O270" s="443"/>
      <c r="P270" s="443"/>
      <c r="Q270" s="443"/>
    </row>
    <row r="271" spans="1:17" ht="9.75" customHeight="1">
      <c r="A271" s="443"/>
      <c r="B271" s="443"/>
      <c r="C271" s="443"/>
      <c r="D271" s="443"/>
      <c r="E271" s="443"/>
      <c r="F271" s="443"/>
      <c r="G271" s="443"/>
      <c r="H271" s="443"/>
      <c r="I271" s="443"/>
      <c r="J271" s="443"/>
      <c r="K271" s="443"/>
      <c r="L271" s="443"/>
      <c r="M271" s="443"/>
      <c r="N271" s="443"/>
      <c r="O271" s="443"/>
      <c r="P271" s="443"/>
      <c r="Q271" s="443"/>
    </row>
    <row r="272" spans="1:17" ht="9.75" customHeight="1">
      <c r="A272" s="443"/>
      <c r="B272" s="443"/>
      <c r="C272" s="443"/>
      <c r="D272" s="443"/>
      <c r="E272" s="443"/>
      <c r="F272" s="443"/>
      <c r="G272" s="443"/>
      <c r="H272" s="443"/>
      <c r="I272" s="443"/>
      <c r="J272" s="443"/>
      <c r="K272" s="443"/>
      <c r="L272" s="443"/>
      <c r="M272" s="443"/>
      <c r="N272" s="443"/>
      <c r="O272" s="443"/>
      <c r="P272" s="443"/>
      <c r="Q272" s="443"/>
    </row>
    <row r="273" spans="1:17" ht="9.75" customHeight="1">
      <c r="A273" s="443"/>
      <c r="B273" s="443"/>
      <c r="C273" s="443"/>
      <c r="D273" s="443"/>
      <c r="E273" s="443"/>
      <c r="F273" s="443"/>
      <c r="G273" s="443"/>
      <c r="H273" s="443"/>
      <c r="I273" s="443"/>
      <c r="J273" s="443"/>
      <c r="K273" s="443"/>
      <c r="L273" s="443"/>
      <c r="M273" s="443"/>
      <c r="N273" s="443"/>
      <c r="O273" s="443"/>
      <c r="P273" s="443"/>
      <c r="Q273" s="443"/>
    </row>
    <row r="274" spans="1:17" ht="9.75" customHeight="1">
      <c r="A274" s="443"/>
      <c r="B274" s="443"/>
      <c r="C274" s="443"/>
      <c r="D274" s="443"/>
      <c r="E274" s="443"/>
      <c r="F274" s="443"/>
      <c r="G274" s="443"/>
      <c r="H274" s="443"/>
      <c r="I274" s="443"/>
      <c r="J274" s="443"/>
      <c r="K274" s="443"/>
      <c r="L274" s="443"/>
      <c r="M274" s="443"/>
      <c r="N274" s="443"/>
      <c r="O274" s="443"/>
      <c r="P274" s="443"/>
      <c r="Q274" s="443"/>
    </row>
    <row r="275" spans="1:17" ht="9.75" customHeight="1">
      <c r="A275" s="443"/>
      <c r="B275" s="443"/>
      <c r="C275" s="443"/>
      <c r="D275" s="443"/>
      <c r="E275" s="443"/>
      <c r="F275" s="443"/>
      <c r="G275" s="443"/>
      <c r="H275" s="443"/>
      <c r="I275" s="443"/>
      <c r="J275" s="443"/>
      <c r="K275" s="443"/>
      <c r="L275" s="443"/>
      <c r="M275" s="443"/>
      <c r="N275" s="443"/>
      <c r="O275" s="443"/>
      <c r="P275" s="443"/>
      <c r="Q275" s="443"/>
    </row>
    <row r="276" spans="1:17" ht="9.75" customHeight="1">
      <c r="A276" s="443"/>
      <c r="B276" s="443"/>
      <c r="C276" s="443"/>
      <c r="D276" s="443"/>
      <c r="E276" s="443"/>
      <c r="F276" s="443"/>
      <c r="G276" s="443"/>
      <c r="H276" s="443"/>
      <c r="I276" s="443"/>
      <c r="J276" s="443"/>
      <c r="K276" s="443"/>
      <c r="L276" s="443"/>
      <c r="M276" s="443"/>
      <c r="N276" s="443"/>
      <c r="O276" s="443"/>
      <c r="P276" s="443"/>
      <c r="Q276" s="443"/>
    </row>
    <row r="277" spans="1:17" ht="9.75" customHeight="1">
      <c r="A277" s="443"/>
      <c r="B277" s="443"/>
      <c r="C277" s="443"/>
      <c r="D277" s="443"/>
      <c r="E277" s="443"/>
      <c r="F277" s="443"/>
      <c r="G277" s="443"/>
      <c r="H277" s="443"/>
      <c r="I277" s="443"/>
      <c r="J277" s="443"/>
      <c r="K277" s="443"/>
      <c r="L277" s="443"/>
      <c r="M277" s="443"/>
      <c r="N277" s="443"/>
      <c r="O277" s="443"/>
      <c r="P277" s="443"/>
      <c r="Q277" s="443"/>
    </row>
    <row r="278" spans="1:17" ht="9.75" customHeight="1">
      <c r="A278" s="443"/>
      <c r="B278" s="443"/>
      <c r="C278" s="443"/>
      <c r="D278" s="443"/>
      <c r="E278" s="443"/>
      <c r="F278" s="443"/>
      <c r="G278" s="443"/>
      <c r="H278" s="443"/>
      <c r="I278" s="443"/>
      <c r="J278" s="443"/>
      <c r="K278" s="443"/>
      <c r="L278" s="443"/>
      <c r="M278" s="443"/>
      <c r="N278" s="443"/>
      <c r="O278" s="443"/>
      <c r="P278" s="443"/>
      <c r="Q278" s="443"/>
    </row>
    <row r="279" spans="1:17" ht="9.75" customHeight="1">
      <c r="A279" s="443"/>
      <c r="B279" s="443"/>
      <c r="C279" s="443"/>
      <c r="D279" s="443"/>
      <c r="E279" s="443"/>
      <c r="F279" s="443"/>
      <c r="G279" s="443"/>
      <c r="H279" s="443"/>
      <c r="I279" s="443"/>
      <c r="J279" s="443"/>
      <c r="K279" s="443"/>
      <c r="L279" s="443"/>
      <c r="M279" s="443"/>
      <c r="N279" s="443"/>
      <c r="O279" s="443"/>
      <c r="P279" s="443"/>
      <c r="Q279" s="443"/>
    </row>
    <row r="280" spans="1:17" ht="9.75" customHeight="1">
      <c r="A280" s="443"/>
      <c r="B280" s="443"/>
      <c r="C280" s="443"/>
      <c r="D280" s="443"/>
      <c r="E280" s="443"/>
      <c r="F280" s="443"/>
      <c r="G280" s="443"/>
      <c r="H280" s="443"/>
      <c r="I280" s="443"/>
      <c r="J280" s="443"/>
      <c r="K280" s="443"/>
      <c r="L280" s="443"/>
      <c r="M280" s="443"/>
      <c r="N280" s="443"/>
      <c r="O280" s="443"/>
      <c r="P280" s="443"/>
      <c r="Q280" s="443"/>
    </row>
    <row r="281" spans="1:17" ht="9.75" customHeight="1">
      <c r="A281" s="443"/>
      <c r="B281" s="443"/>
      <c r="C281" s="443"/>
      <c r="D281" s="443"/>
      <c r="E281" s="443"/>
      <c r="F281" s="443"/>
      <c r="G281" s="443"/>
      <c r="H281" s="443"/>
      <c r="I281" s="443"/>
      <c r="J281" s="443"/>
      <c r="K281" s="443"/>
      <c r="L281" s="443"/>
      <c r="M281" s="443"/>
      <c r="N281" s="443"/>
      <c r="O281" s="443"/>
      <c r="P281" s="443"/>
      <c r="Q281" s="443"/>
    </row>
    <row r="282" spans="1:17" ht="9.75" customHeight="1">
      <c r="A282" s="443"/>
      <c r="B282" s="443"/>
      <c r="C282" s="443"/>
      <c r="D282" s="443"/>
      <c r="E282" s="443"/>
      <c r="F282" s="443"/>
      <c r="G282" s="443"/>
      <c r="H282" s="443"/>
      <c r="I282" s="443"/>
      <c r="J282" s="443"/>
      <c r="K282" s="443"/>
      <c r="L282" s="443"/>
      <c r="M282" s="443"/>
      <c r="N282" s="443"/>
      <c r="O282" s="443"/>
      <c r="P282" s="443"/>
      <c r="Q282" s="443"/>
    </row>
    <row r="283" spans="1:17" ht="9.75" customHeight="1">
      <c r="A283" s="443"/>
      <c r="B283" s="443"/>
      <c r="C283" s="443"/>
      <c r="D283" s="443"/>
      <c r="E283" s="443"/>
      <c r="F283" s="443"/>
      <c r="G283" s="443"/>
      <c r="H283" s="443"/>
      <c r="I283" s="443"/>
      <c r="J283" s="443"/>
      <c r="K283" s="443"/>
      <c r="L283" s="443"/>
      <c r="M283" s="443"/>
      <c r="N283" s="443"/>
      <c r="O283" s="443"/>
      <c r="P283" s="443"/>
      <c r="Q283" s="443"/>
    </row>
    <row r="284" spans="1:17" ht="9.75" customHeight="1">
      <c r="A284" s="443"/>
      <c r="B284" s="443"/>
      <c r="C284" s="443"/>
      <c r="D284" s="443"/>
      <c r="E284" s="443"/>
      <c r="F284" s="443"/>
      <c r="G284" s="443"/>
      <c r="H284" s="443"/>
      <c r="I284" s="443"/>
      <c r="J284" s="443"/>
      <c r="K284" s="443"/>
      <c r="L284" s="443"/>
      <c r="M284" s="443"/>
      <c r="N284" s="443"/>
      <c r="O284" s="443"/>
      <c r="P284" s="443"/>
      <c r="Q284" s="443"/>
    </row>
    <row r="285" spans="1:17" ht="9.75" customHeight="1">
      <c r="A285" s="443"/>
      <c r="B285" s="443"/>
      <c r="C285" s="443"/>
      <c r="D285" s="443"/>
      <c r="E285" s="443"/>
      <c r="F285" s="443"/>
      <c r="G285" s="443"/>
      <c r="H285" s="443"/>
      <c r="I285" s="443"/>
      <c r="J285" s="443"/>
      <c r="K285" s="443"/>
      <c r="L285" s="443"/>
      <c r="M285" s="443"/>
      <c r="N285" s="443"/>
      <c r="O285" s="443"/>
      <c r="P285" s="443"/>
      <c r="Q285" s="443"/>
    </row>
  </sheetData>
  <sheetProtection password="CA0F" sheet="1" objects="1" scenarios="1" formatCells="0" formatColumns="0" formatRows="0"/>
  <mergeCells count="6">
    <mergeCell ref="E217:F217"/>
    <mergeCell ref="B5:E5"/>
    <mergeCell ref="E172:H172"/>
    <mergeCell ref="E191:H191"/>
    <mergeCell ref="E213:F213"/>
    <mergeCell ref="E212:F212"/>
  </mergeCells>
  <conditionalFormatting sqref="F219:J219 F221:J221">
    <cfRule type="cellIs" priority="1" dxfId="0" operator="greaterThan" stopIfTrue="1">
      <formula>0</formula>
    </cfRule>
  </conditionalFormatting>
  <printOptions/>
  <pageMargins left="0.75" right="0.75" top="1" bottom="1" header="0" footer="0"/>
  <pageSetup fitToHeight="2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anualizado del costo de planta</dc:title>
  <dc:subject>costo de las plantas del sector educativo financiadas con rsgp</dc:subject>
  <dc:creator>luis bernado carrillo alvarez</dc:creator>
  <cp:keywords/>
  <dc:description/>
  <cp:lastModifiedBy>DdelCastillo</cp:lastModifiedBy>
  <cp:lastPrinted>2006-06-13T22:25:44Z</cp:lastPrinted>
  <dcterms:created xsi:type="dcterms:W3CDTF">2002-07-26T19:13:06Z</dcterms:created>
  <dcterms:modified xsi:type="dcterms:W3CDTF">2008-05-09T02:34:05Z</dcterms:modified>
  <cp:category/>
  <cp:version/>
  <cp:contentType/>
  <cp:contentStatus/>
</cp:coreProperties>
</file>