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160" activeTab="1"/>
  </bookViews>
  <sheets>
    <sheet name="Basicos" sheetId="1" r:id="rId1"/>
    <sheet name="Formu" sheetId="2" r:id="rId2"/>
    <sheet name="Cuadro_1" sheetId="3" r:id="rId3"/>
    <sheet name="Cuadro2" sheetId="4" r:id="rId4"/>
    <sheet name="Cuadro3-4" sheetId="5" r:id="rId5"/>
    <sheet name="Cuadro5" sheetId="6" r:id="rId6"/>
    <sheet name="Cuadro6" sheetId="7" r:id="rId7"/>
    <sheet name="Cuadro7" sheetId="8" r:id="rId8"/>
    <sheet name="Cuadro8" sheetId="9" r:id="rId9"/>
    <sheet name="Cuadro9" sheetId="10" r:id="rId10"/>
    <sheet name="Cuadro10" sheetId="11" r:id="rId11"/>
    <sheet name="Cuadro11" sheetId="12" r:id="rId12"/>
    <sheet name="Cuadro12" sheetId="13" r:id="rId13"/>
    <sheet name="IMP" sheetId="14" r:id="rId14"/>
    <sheet name="CALI" sheetId="15" r:id="rId15"/>
  </sheets>
  <definedNames>
    <definedName name="_1.___Direccionamiento_estratégico">'Formu'!$B$4</definedName>
    <definedName name="_1.2__Despliegue_y_apropiación_del_direccionamiento_estratégico">'Formu'!$B$32</definedName>
    <definedName name="_xlnm.Print_Area" localSheetId="1">'Formu'!$A$3:$H$768</definedName>
    <definedName name="_xlnm.Print_Area" localSheetId="13">'IMP'!$B$7:$E$766</definedName>
    <definedName name="Cuadro_1">'Cuadro_1'!$B$2</definedName>
    <definedName name="Cuadro_10">'Cuadro10'!$B$3</definedName>
    <definedName name="Cuadro_11">'Cuadro11'!$B$2</definedName>
    <definedName name="Cuadro_12">'Cuadro12'!$B$2</definedName>
    <definedName name="Cuadro_2">'Cuadro_1'!$A$5</definedName>
    <definedName name="Cuadro_3">#REF!</definedName>
    <definedName name="Cuadro_4">#REF!</definedName>
    <definedName name="Cuadro_5">#REF!</definedName>
    <definedName name="Cuadro_6">'Cuadro6'!$B$3</definedName>
    <definedName name="Cuadro_7">'Cuadro7'!$B$6</definedName>
    <definedName name="Cuadro_8">'Cuadro8'!$B$3</definedName>
    <definedName name="Cuadro5">'Cuadro5'!$A$1</definedName>
    <definedName name="CuDRO_9">'Cuadro9'!$B$2</definedName>
    <definedName name="_xlnm.Print_Titles" localSheetId="13">'IMP'!$4:$7</definedName>
  </definedNames>
  <calcPr fullCalcOnLoad="1"/>
</workbook>
</file>

<file path=xl/sharedStrings.xml><?xml version="1.0" encoding="utf-8"?>
<sst xmlns="http://schemas.openxmlformats.org/spreadsheetml/2006/main" count="1189" uniqueCount="1057">
  <si>
    <t>No hay profesores del CERES como tal</t>
  </si>
  <si>
    <t>Profesionales del municipio que se pudieron conseguir</t>
  </si>
  <si>
    <t>2.1  Consolidación de la Alianza</t>
  </si>
  <si>
    <t>Malo en general</t>
  </si>
  <si>
    <t>Malo en algunos casos</t>
  </si>
  <si>
    <t>Regular en general</t>
  </si>
  <si>
    <t>Bueno o excelente en algunos casos</t>
  </si>
  <si>
    <t>Excelente en general</t>
  </si>
  <si>
    <t>2.1.10</t>
  </si>
  <si>
    <t>2.1.11</t>
  </si>
  <si>
    <t>2.1.12</t>
  </si>
  <si>
    <t>2.1.13</t>
  </si>
  <si>
    <t>2.1.14</t>
  </si>
  <si>
    <t>2.1.15</t>
  </si>
  <si>
    <t>Profesionales (del municipio o de la región) seleccionados por el Operador del CERES</t>
  </si>
  <si>
    <t>3.4.13</t>
  </si>
  <si>
    <t>El cuerpo de profesores y demás personal de apoyo docente:</t>
  </si>
  <si>
    <t>No recibe capacitación ni entrenamiento especial</t>
  </si>
  <si>
    <t>Esporádicamente recibe alguna capacitación, pero eso depende de cada IES oferente</t>
  </si>
  <si>
    <t>Normalmente recibe entrenamiento y capacitación de parte de su IES respectiva</t>
  </si>
  <si>
    <t>3.4.14</t>
  </si>
  <si>
    <t>El director del CERES puede atender estudiantes</t>
  </si>
  <si>
    <t>Se utilizan las canchas del sitio donde se ubica el CERES</t>
  </si>
  <si>
    <t>Normal, como en las otras IES</t>
  </si>
  <si>
    <t>Cuentan con apoyo familiar</t>
  </si>
  <si>
    <t>Cuentan con apoyo del crédito ACCES del ICETEX</t>
  </si>
  <si>
    <t>Existe un fondo para apoyar a los estudiantes  en el acceso a crédito subsidiado</t>
  </si>
  <si>
    <t>Indique el porcentaje de estudiantes que en el último año se retiró del CERES por falta de financiación de su matrícula:</t>
  </si>
  <si>
    <t>Consejería con los alumnos que han desertado</t>
  </si>
  <si>
    <t>Apoyo individual a los estudiantes con comportamientos irregulares</t>
  </si>
  <si>
    <t>Seguimiento individual con todos los alumnos desde el primer semestre para evitar que se presenten comportamientos irregulares</t>
  </si>
  <si>
    <t>Por algunas IES oferentes de los programas de manera individual</t>
  </si>
  <si>
    <t>Con respecto al semestre académico en el cual se produce las deserciones:</t>
  </si>
  <si>
    <t>Las deserciones se producen en todos los semestres, sin un patrón definido</t>
  </si>
  <si>
    <t>Más del 50% de las deserciones se produce en la segunda mitad del programa</t>
  </si>
  <si>
    <t>Genera información estadística completa y calcula indicadores por áreas y otros criterios</t>
  </si>
  <si>
    <t>Es utilizada esencialmente por el Operador del CERES</t>
  </si>
  <si>
    <t>La retro-alimentación del Comité Operativo sobre la gestión académica:</t>
  </si>
  <si>
    <t>No hay una retro-alimentación formal sobre la gestión académica por parte del Comité Operativo</t>
  </si>
  <si>
    <t>La retro-alimentación se hace al Operador del CERES</t>
  </si>
  <si>
    <t>La retro-alimentación se hace directamente a las IES oferentes de programas</t>
  </si>
  <si>
    <t>La retro-alimentación se hace al Operador del CERES y a las IES oferentes de programas</t>
  </si>
  <si>
    <t>Operador</t>
  </si>
  <si>
    <t>calificación</t>
  </si>
  <si>
    <t>Cuadro_9</t>
  </si>
  <si>
    <t>La deserción actual en el CERES es superior al:</t>
  </si>
  <si>
    <t>No se conocen recursos disponibles</t>
  </si>
  <si>
    <t>Se conocen algunos y se aprovechan</t>
  </si>
  <si>
    <t>Se tiene un inventario completo de recursos y se han establecido convenios para su aprovechamiento</t>
  </si>
  <si>
    <t xml:space="preserve">Mas de 176 horas/mes </t>
  </si>
  <si>
    <t>Teniendo en cuenta los horarios previstos, en promedio los equipos del CERES han estado fuera de servicio en el último año:</t>
  </si>
  <si>
    <t>Del tiempo en que los equipos del CERES han estado por fuera de servicio, estime el porcentaje de tiempo imputable a causas en principio controlables por el Operador del CERES:</t>
  </si>
  <si>
    <t>4.2.1.1</t>
  </si>
  <si>
    <t>4.2.1.2</t>
  </si>
  <si>
    <t>4.2.1.3</t>
  </si>
  <si>
    <t>4.2.2.1</t>
  </si>
  <si>
    <t>El principal componente del ingreso del CERES en dinero está representado por:</t>
  </si>
  <si>
    <t>RESPUESTA</t>
  </si>
  <si>
    <t>Ingresos operacionales propios,  o sea, el porcentaje que recibe el operador de los ingresos por matrícula</t>
  </si>
  <si>
    <t>4.2.2.2</t>
  </si>
  <si>
    <t>4.2.2.3</t>
  </si>
  <si>
    <t>4.2.2.4</t>
  </si>
  <si>
    <t>4.2.3.1</t>
  </si>
  <si>
    <t>4.2.3.2</t>
  </si>
  <si>
    <t>4.2.3.3</t>
  </si>
  <si>
    <t>El sistema de información utilizado por el CERES captura y procesa:</t>
  </si>
  <si>
    <t>Información de la región (población en general, demanda potencial para educación superior, población estudiantil, actividad económica, oferta educativa existente, etc.)</t>
  </si>
  <si>
    <t>Información contable y financiera</t>
  </si>
  <si>
    <t>4.3.4</t>
  </si>
  <si>
    <t>4.3.5</t>
  </si>
  <si>
    <t>4.3.6</t>
  </si>
  <si>
    <t>4.3.7</t>
  </si>
  <si>
    <t>La cantidad de programas que tienen alumnos matriculados en el CERES:</t>
  </si>
  <si>
    <t>La cantidad de alumnos matriculados en los programas del CERES:</t>
  </si>
  <si>
    <t>Los ingresos del CERES provenientes del porcentaje de matrículas:</t>
  </si>
  <si>
    <t>Los gastos del CERES:</t>
  </si>
  <si>
    <t>Las aulas y espacios para la enseñanza en el CERES:</t>
  </si>
  <si>
    <t>La cantidad de computadores para la enseñanza en el CERES:</t>
  </si>
  <si>
    <t>El reconocimiento del CERES por parte de los habitantes del municipio o región:</t>
  </si>
  <si>
    <t>Los habitantes ahora aprecian más al CERES</t>
  </si>
  <si>
    <t>No se sienten atraídos por los programas del CERES</t>
  </si>
  <si>
    <t>Algunos preguntan como pueden ingresar al CERES</t>
  </si>
  <si>
    <t>En aspectos de contratación laboral, los graduados del CERES:</t>
  </si>
  <si>
    <t>No se sabe cuánto tiempo requieren los egresados para ocuparse laboralmente</t>
  </si>
  <si>
    <t>En promedio, se demoran más de 1 año para ocuparse laboralmente</t>
  </si>
  <si>
    <t>En promedio se demoran entre 6 meses y 1 año para ocuparse laboralmente</t>
  </si>
  <si>
    <t>Numeral: 3.4.11</t>
  </si>
  <si>
    <t>Una vez procesada la informacion, retome el formulario "FORMU" en la pregunta 3.4.11</t>
  </si>
  <si>
    <t>Una vez procesada la informacion, retome el formulario "FORMU" en la pregunta 3.5.1</t>
  </si>
  <si>
    <t>Una vez procesada la informacion, retome el formulario "FORMU" en el numeral 5.1.1</t>
  </si>
  <si>
    <t>Una vez procesada la informacion, diligencie el Cuadro 11</t>
  </si>
  <si>
    <t>Una vez procesada la informacion, diligencie el Cuadro 10</t>
  </si>
  <si>
    <t>Una vez procesada la informacion, diligencie el Cuadro 9</t>
  </si>
  <si>
    <t>Una vez procesada la informacion, diligencie el Cuadro 8</t>
  </si>
  <si>
    <t>Una vez procesada la informacion, diligencie el Cuadro 7</t>
  </si>
  <si>
    <t>Numeral: 3.1</t>
  </si>
  <si>
    <t>En promedio se demoran menos de 3 meses para ocuparse laboralmente</t>
  </si>
  <si>
    <t>Los egresados del CERES:</t>
  </si>
  <si>
    <t>No se tiene información sobre ellos una vez se gradúan</t>
  </si>
  <si>
    <t>Han contribuido a mejorar la proporción de profesionales en las empresas de la región</t>
  </si>
  <si>
    <t>Los egresados del CERES que laboran en empresas de la región:</t>
  </si>
  <si>
    <t>No le interesan los programas que pueda desarrollar el CERES</t>
  </si>
  <si>
    <t>Permite que profesores o estudiantes del CERES estudien sus problemas</t>
  </si>
  <si>
    <t>Solicita apoyo del CERES para el estudio de sus problemas</t>
  </si>
  <si>
    <t>Aportes directos del Operador del CERES</t>
  </si>
  <si>
    <t>Altamente satisfechos. El CERES debe mantener su actual condición</t>
  </si>
  <si>
    <t>No tiene comunicación con el ICETEX regional</t>
  </si>
  <si>
    <t>Existe aprovechamiento de recursos disponibles en la región para apoyar la labor pedagógica: laboratorios, talleres, biblioteca, entre otros:</t>
  </si>
  <si>
    <t>4.1.4</t>
  </si>
  <si>
    <t>3.6.4</t>
  </si>
  <si>
    <t>Al menos un municipio ha solicitado formalmente ingreso a la Alianza</t>
  </si>
  <si>
    <t>Más de un municipio ha solicitado formalmente ingreso a la Alianza</t>
  </si>
  <si>
    <t>3.3.7</t>
  </si>
  <si>
    <t>3.6.1</t>
  </si>
  <si>
    <t>3.6.2</t>
  </si>
  <si>
    <t>3.6.3</t>
  </si>
  <si>
    <t>3.6.5</t>
  </si>
  <si>
    <t>3.6.6</t>
  </si>
  <si>
    <t>3.6.7</t>
  </si>
  <si>
    <t>Diligencie el Cuadro_1 CARACTERISTICAS PROGRAMAS OFRECIDOS CON RESPECTO A LAS NECESIDADES O POSIBILIDADES DE LA REGIÓN</t>
  </si>
  <si>
    <t>Cuadro2</t>
  </si>
  <si>
    <t>Cuadro3-4</t>
  </si>
  <si>
    <t>Cuadro5</t>
  </si>
  <si>
    <t>Cuadro 5</t>
  </si>
  <si>
    <t>Los informes periódicos de rendición de cuentas son preparados por:</t>
  </si>
  <si>
    <t>La rendición de cuentas sirve para:</t>
  </si>
  <si>
    <t>Diligencie el Cuadro 6 MATRÍCULA EN CERES Y RELACIÓN CON POBLACIÓN POTENCIAL EN LA REGIÓN</t>
  </si>
  <si>
    <t>Diligencie el Cuadro 7 NÚMERO DE ESTUDIANTES POR CICLO ACADÉMICO EN CADA PROGRAMA</t>
  </si>
  <si>
    <t>Diligencie el Cuadro 8 ESTRATIFICACIÓN DE LOS ESTUDIANTES  DEL CERES</t>
  </si>
  <si>
    <t>Diligencie el Cuadro 9  CARACTERIZACIÓN GEOGRÁFICA</t>
  </si>
  <si>
    <t>Cuadro_10</t>
  </si>
  <si>
    <t>Diligencie el Cuadro 10 EGRESADOS DEL CERES POR PROGRAMA Y SEMESTRE</t>
  </si>
  <si>
    <t>Diligencie el Cuadro 11 VINCULACIÓN LABORAL DE EGRESADOS</t>
  </si>
  <si>
    <t>Obtenido</t>
  </si>
  <si>
    <t>Diligencie el Cuadro 12 TIEMPO PARA VINCULACIÓN LABORAL DE LOS EGRESADOS</t>
  </si>
  <si>
    <t>Conocer la situación financiera del CERES y de los programas ofrecidos</t>
  </si>
  <si>
    <t>Informar al público interesado sobre los logros y dificultades del CERES</t>
  </si>
  <si>
    <t>Igual que el anterior y además para obtener retro-alimentación</t>
  </si>
  <si>
    <t>Sistema integrado de información del CERES para gestión y rendición de cuentas</t>
  </si>
  <si>
    <t>AUTO-EVALUACIÓN</t>
  </si>
  <si>
    <t>Periodo Evaluación</t>
  </si>
  <si>
    <t>dd/mm/aa</t>
  </si>
  <si>
    <t>Fecha de Inicio Evaluación</t>
  </si>
  <si>
    <t>Fecha de Final Evaluación</t>
  </si>
  <si>
    <t>Datos Básicos CERES</t>
  </si>
  <si>
    <t>No. Convenio vigente Ministerio</t>
  </si>
  <si>
    <t>Fecha Convenio</t>
  </si>
  <si>
    <t>Denominación CERES</t>
  </si>
  <si>
    <t>Departamento</t>
  </si>
  <si>
    <t>Identificación de la Región</t>
  </si>
  <si>
    <t>Municipio</t>
  </si>
  <si>
    <t>Denominación Sede 1</t>
  </si>
  <si>
    <t>Denominación Sede 2</t>
  </si>
  <si>
    <t>Departamento Sede 2</t>
  </si>
  <si>
    <t>Municipio Sede 2</t>
  </si>
  <si>
    <t>Dirección Sede 1</t>
  </si>
  <si>
    <t>Dirección Sede</t>
  </si>
  <si>
    <t>Teléfono 1</t>
  </si>
  <si>
    <t>Teléfono 2</t>
  </si>
  <si>
    <t>Fax 1</t>
  </si>
  <si>
    <t>Fax 2</t>
  </si>
  <si>
    <t>Inicio Labores 1</t>
  </si>
  <si>
    <t>Inicio Labores 2</t>
  </si>
  <si>
    <t>Institución o Entidad donde opera</t>
  </si>
  <si>
    <t>Operador 1</t>
  </si>
  <si>
    <t>Operador 2</t>
  </si>
  <si>
    <t>Institución 1</t>
  </si>
  <si>
    <t>Institución 2</t>
  </si>
  <si>
    <t>NIT</t>
  </si>
  <si>
    <t>Responsable 1</t>
  </si>
  <si>
    <t>Responsable 2</t>
  </si>
  <si>
    <t>Cargo 1</t>
  </si>
  <si>
    <t>Cargo 2</t>
  </si>
  <si>
    <t xml:space="preserve">Dirección 1 </t>
  </si>
  <si>
    <t>Dirección 2</t>
  </si>
  <si>
    <t>E-Mail 1</t>
  </si>
  <si>
    <t>E-Mail 2</t>
  </si>
  <si>
    <t>Dicta Educación No Formal</t>
  </si>
  <si>
    <t>Reporta</t>
  </si>
  <si>
    <t>Nombre</t>
  </si>
  <si>
    <t>Cargo</t>
  </si>
  <si>
    <t>Institución</t>
  </si>
  <si>
    <t>Dirección</t>
  </si>
  <si>
    <t>Teléfono</t>
  </si>
  <si>
    <t>Fax</t>
  </si>
  <si>
    <t>E-mail</t>
  </si>
  <si>
    <t>5.3.6</t>
  </si>
  <si>
    <t>5.4.1</t>
  </si>
  <si>
    <t>5.4.1.1</t>
  </si>
  <si>
    <t>5.4.1.2</t>
  </si>
  <si>
    <t>5.4.1.3</t>
  </si>
  <si>
    <t>SUMA</t>
  </si>
  <si>
    <t>Cada IES oferente de programas</t>
  </si>
  <si>
    <t>5.4.1.4</t>
  </si>
  <si>
    <t>5.4.2</t>
  </si>
  <si>
    <t>Destino de la Rendición de Cuentas</t>
  </si>
  <si>
    <t>5.4.2.1</t>
  </si>
  <si>
    <t>Los informes periódicos de rendición de cuentas se presentan a: (Puede marcar más de una opción)</t>
  </si>
  <si>
    <t>Nadie en particular. Son básicamente de uso interno</t>
  </si>
  <si>
    <t>Al Comité Operativo de la Alianza</t>
  </si>
  <si>
    <t>Al Ministerio de Educación</t>
  </si>
  <si>
    <t>A las autoridades regionales miembros de la Alianza</t>
  </si>
  <si>
    <t>A la comunidad en general, especialmente la de la región</t>
  </si>
  <si>
    <t>5.4.2.2</t>
  </si>
  <si>
    <t>No hay una periodicidad definida</t>
  </si>
  <si>
    <t>Anual</t>
  </si>
  <si>
    <t>Anual con discriminación semestral</t>
  </si>
  <si>
    <t>5.4.2.3</t>
  </si>
  <si>
    <t>5.4.2.4</t>
  </si>
  <si>
    <t>Informar a los estudiantes sobre los programas y su desempeño</t>
  </si>
  <si>
    <t>5.4.3</t>
  </si>
  <si>
    <t>5.4.3.1</t>
  </si>
  <si>
    <t>5.4.3.2</t>
  </si>
  <si>
    <t>1.1.1</t>
  </si>
  <si>
    <t>NO</t>
  </si>
  <si>
    <t>1.1.2</t>
  </si>
  <si>
    <t>1.1.3</t>
  </si>
  <si>
    <t>1.1.4</t>
  </si>
  <si>
    <t>1.1.5</t>
  </si>
  <si>
    <t>La sustentación es básicamente inexistente</t>
  </si>
  <si>
    <t>La sustentación es débil por falta de fuentes confiables de información en la región</t>
  </si>
  <si>
    <t>La sustentación es razonable. Los OE están aceptablemente sustentados</t>
  </si>
  <si>
    <t>La sustentación es buena. Los OE y las metas tienen sustentación</t>
  </si>
  <si>
    <t>NJUEVAS ACTIVIDADES PRODUCTIVAS (*)</t>
  </si>
  <si>
    <t>FECHA DE INICIACIÓN</t>
  </si>
  <si>
    <t>OPORTUNIDADES ESTRATÉGICAS (*)</t>
  </si>
  <si>
    <t>NIVEL DEL PROGRAMA (**)</t>
  </si>
  <si>
    <t>Una vez procesada la informacion, retome el formulario "FORMU" en la pregunta 3.1.1</t>
  </si>
  <si>
    <t>FECHA DE INICIACIÓN : Formato DD-MM-AA</t>
  </si>
  <si>
    <t xml:space="preserve">    Nuevas actividades productivas = Actividades económicas nuevas en la región, con potencial de desarrollo</t>
  </si>
  <si>
    <t>*  Vocación histórica = Se refiere a las actividades económicas que tradicionalmente se han desarrollado en la región</t>
  </si>
  <si>
    <t xml:space="preserve">**    1 = Técnico Profesional; 2 = Tecnológico; 3= Licenciatura; 4= Profesional; 5 = Posgrado </t>
  </si>
  <si>
    <t xml:space="preserve">    Oportunidades Estratégicas = Actividades que no se están realizando, pero que tienen un gran potencial de desarrollo y podrían impulsarse mediante un aprovechamiento inteligente de las ventajas comparativas y competitivas de la región. Pueden considerarse las nuevas apuestas productivas de la un aprovechamiento inteligente de las ventajas comparativas y competitivas de la región. Pueden considerarse las nuevas apuestas productivas de la región.  </t>
  </si>
  <si>
    <t>La sustentación es excelente. Tanto los OE como las metas están plenamente sustentados</t>
  </si>
  <si>
    <t>1.1.6</t>
  </si>
  <si>
    <t>1.1.7</t>
  </si>
  <si>
    <t>No hay horizonte definido</t>
  </si>
  <si>
    <t>1 año</t>
  </si>
  <si>
    <t>2 años</t>
  </si>
  <si>
    <t>3 a 4 años</t>
  </si>
  <si>
    <t>Más de 4 años</t>
  </si>
  <si>
    <t>1.1.8</t>
  </si>
  <si>
    <t>Básicamente inexistente</t>
  </si>
  <si>
    <t>Deficiente</t>
  </si>
  <si>
    <t>Regular</t>
  </si>
  <si>
    <t>Buena</t>
  </si>
  <si>
    <t>Excelente</t>
  </si>
  <si>
    <t>Teniendo en cuenta la información utilizada en la formulación del direccionamiento estratégico, se puede decir que:</t>
  </si>
  <si>
    <t>1.2.1</t>
  </si>
  <si>
    <t>No hay estrategias definidas para este propósito</t>
  </si>
  <si>
    <t>La misión y visión aparecen claramente en los documentos de inducción al CERES</t>
  </si>
  <si>
    <t>Además de lo anterior, la misión y visión se exponen en numerosos puntos de las instalaciones</t>
  </si>
  <si>
    <t>Hay estrategias personalizadas de divulgación y apropiación, tanto al interior del CERES como a nivel de la comunidad</t>
  </si>
  <si>
    <t>1.2.2</t>
  </si>
  <si>
    <t>No hay responsables designados. Pueden venir de los directivos o de los profesores</t>
  </si>
  <si>
    <t>Las estrategias son definidas por el Operador del CERES</t>
  </si>
  <si>
    <t>1.2.3</t>
  </si>
  <si>
    <t>No hay mecanismos de control para este propósito</t>
  </si>
  <si>
    <t>Depende de quien revise los planes de acción a corto plazo</t>
  </si>
  <si>
    <t>Hay directrices y controles específicos en este sentido, aplicados por el Operador</t>
  </si>
  <si>
    <t>1.3.1</t>
  </si>
  <si>
    <t>1.3.2</t>
  </si>
  <si>
    <t>Aparte el organigrama, no hay otros desarrollos asociados con la estructura organizacional</t>
  </si>
  <si>
    <t>Existe un manual de funciones por dependencias</t>
  </si>
  <si>
    <t>Existe un manual de funciones por dependencias y cargos</t>
  </si>
  <si>
    <t>Existen los manuales anteriores y algunos manuales de procesos y procedimientos</t>
  </si>
  <si>
    <t>Toda la operación del CERES está formalizada, tanto a nivel de funciones como de procesos</t>
  </si>
  <si>
    <t>1.3.3</t>
  </si>
  <si>
    <t>1.3.4</t>
  </si>
  <si>
    <t>En caso afirmativo, menciónela</t>
  </si>
  <si>
    <t>1.3.5</t>
  </si>
  <si>
    <t>1.3.6</t>
  </si>
  <si>
    <t>Más de cinco niveles</t>
  </si>
  <si>
    <t>Entre tres y cuatro niveles</t>
  </si>
  <si>
    <t>Tres o menos niveles</t>
  </si>
  <si>
    <t>1.4.1</t>
  </si>
  <si>
    <t>1.4.2</t>
  </si>
  <si>
    <t>1.4.3</t>
  </si>
  <si>
    <t>La opinión de los miembros de Alianza expresada en una o más reuniones</t>
  </si>
  <si>
    <t>La opinión de los miembros de la Alianza y de algunas fuerzas vivas de la región</t>
  </si>
  <si>
    <t>1.4.4</t>
  </si>
  <si>
    <t>1.4.5</t>
  </si>
  <si>
    <t>1.4.6</t>
  </si>
  <si>
    <t>1.4.7</t>
  </si>
  <si>
    <t>1.4.8</t>
  </si>
  <si>
    <t>1.5.1</t>
  </si>
  <si>
    <t>1.5.2</t>
  </si>
  <si>
    <t>1.5.3</t>
  </si>
  <si>
    <t>El seguimiento al direccionamiento estratégico se hace considerando:</t>
  </si>
  <si>
    <t>El componente académico</t>
  </si>
  <si>
    <t>El componente académico y administrativo/financiero</t>
  </si>
  <si>
    <t>Los dos componentes anteriores y el de comunidad educativa</t>
  </si>
  <si>
    <t>Los tres componentes anteriores y el medio externo</t>
  </si>
  <si>
    <t>1.2  Despliegue y apropiación del direccionamiento estratégico</t>
  </si>
  <si>
    <t>1.1  Formulación del direccionamiento estratégico</t>
  </si>
  <si>
    <t>1.3  Alineación de la estructura organizacional</t>
  </si>
  <si>
    <t>Porc.</t>
  </si>
  <si>
    <t>El seguimiento al direccionamiento estratégico está a cargo de:</t>
  </si>
  <si>
    <t>No hay un responsable definido</t>
  </si>
  <si>
    <t>Los responsables varían, según las circunstancias</t>
  </si>
  <si>
    <t>El Operador del CERES</t>
  </si>
  <si>
    <t>1.5.5</t>
  </si>
  <si>
    <t>1.5.6</t>
  </si>
  <si>
    <t>2.1.1</t>
  </si>
  <si>
    <t>2.1.2</t>
  </si>
  <si>
    <t>No hay documento formal</t>
  </si>
  <si>
    <t>Figura Jurídica (Unión temporal, Consorcio, Convenio de Asociación)</t>
  </si>
  <si>
    <t>Persona Jurídica</t>
  </si>
  <si>
    <t>2.1.3</t>
  </si>
  <si>
    <t>2.1.4</t>
  </si>
  <si>
    <t>2.1.5</t>
  </si>
  <si>
    <t>2.1.6</t>
  </si>
  <si>
    <t>2.1.7</t>
  </si>
  <si>
    <t>2.1.8</t>
  </si>
  <si>
    <t>2.1.9</t>
  </si>
  <si>
    <t>CARACTERISTICAS PROGRAMAS OFRECIDOS CON RESPECTO A LAS NECESIDADES O POSIBILIDADES DE LA REGIÓN</t>
  </si>
  <si>
    <t>SITUACIÓN DE LOS PROGRAMAS OFRECIDOS POR EL CERES EN TÉRMINOS DE ACREDITACIÓN</t>
  </si>
  <si>
    <t>PROGRAMAS</t>
  </si>
  <si>
    <t># DE PROGRAMAS ACREDITADOS</t>
  </si>
  <si>
    <t># DE PROGRAMAS NO ACREDITADOS</t>
  </si>
  <si>
    <t>Total</t>
  </si>
  <si>
    <t>TÉCNICOS</t>
  </si>
  <si>
    <t>TECNOLÓGICOS</t>
  </si>
  <si>
    <t>PROFESIONALES</t>
  </si>
  <si>
    <t>POSTGRADO</t>
  </si>
  <si>
    <t>RUBRO</t>
  </si>
  <si>
    <t>MONTO PRESUPUESTADO</t>
  </si>
  <si>
    <t>MONTO EJECUTADO</t>
  </si>
  <si>
    <t>PORCENTAJE EJECUCIÓN</t>
  </si>
  <si>
    <t>INGRESOS</t>
  </si>
  <si>
    <t>EGRESOS</t>
  </si>
  <si>
    <t>Superavit (Deficit)</t>
  </si>
  <si>
    <t>MATRÍCULA EN CERES Y RELACIÓN CON POBLACIÓN POTENCIAL EN LA REGIÓN</t>
  </si>
  <si>
    <t>AÑO</t>
  </si>
  <si>
    <t># TOTAL DE ESTUDIANTES EN CERES</t>
  </si>
  <si>
    <t># ESTUDS. EN CERES CLAS. POBL. VULNERABLE</t>
  </si>
  <si>
    <t># TOTAL ESTUDS. DE E.S. EN REGIÓN</t>
  </si>
  <si>
    <t>POBLACIÓN CLASIFICABLE COMO VULNERABLE EN LA REGIÓN</t>
  </si>
  <si>
    <t>* Población entre 17 y 25 años de edad.</t>
  </si>
  <si>
    <t>NÚMERO DE ESTUDIANTES POR CICLO ACADÉMICO EN CADA PROGRAMA</t>
  </si>
  <si>
    <t>PROGRAMA</t>
  </si>
  <si>
    <t># CICLOS (*)</t>
  </si>
  <si>
    <t>TOTAL</t>
  </si>
  <si>
    <t>(*) # CICLOS = Número de ciclos requerido para completar el programa</t>
  </si>
  <si>
    <t>Mucho menor que la tasa de crecimiento de la matrícula total de Educación Superior en la región</t>
  </si>
  <si>
    <t>Menos que la tasa de crecimiento de la matrícula total de Educación Superior en la región</t>
  </si>
  <si>
    <t>Similar a la tasa de crecimiento de la matrícula total de Educación Superior en la región</t>
  </si>
  <si>
    <t>Superior a la tasa de crecimiento de la matrícula de Educación Superior en la región</t>
  </si>
  <si>
    <t>La relación “Población Vulnerable en CERES/Población Vulnerable en la Región (desplazados, indígenas, otros)” ha sido:</t>
  </si>
  <si>
    <t>¿Qué estrategias existen para promover demanda de población de municipios y veredas cercanas?</t>
  </si>
  <si>
    <t>¿Los profesores, monitores, asistentes o pasantes que suministran el apoyo académico a los estudiantes son preparados y actualizados periódicamente por las IES oferentes de programas?</t>
  </si>
  <si>
    <t>Del total de programas ofrecidos, ¿Que porcentaje de los programas están dirigidos a cubrir las necesidades de la región?</t>
  </si>
  <si>
    <t>¿Existen mecanismos de transferencia automática para los estudiantes que terminan sus programas en el CERES y las IES oferentes?</t>
  </si>
  <si>
    <t>¿Existen acciones en curso que permitan prever que la alternativa marcada en el numeral anterior va a cambiar en forma significativa en un plazo breve? Por favor, explique su respuesta</t>
  </si>
  <si>
    <t>En caso de que no todos los programas ofrecidos estén acreditados, ¿Cuándo se espera completar el proceso de acreditación para todos?</t>
  </si>
  <si>
    <t>¿El CERES ha definido una política con respecto a asistentes y monitores para la enseñanza?</t>
  </si>
  <si>
    <t>Con respecto al ICETEX, el CERES:</t>
  </si>
  <si>
    <t>¿Qué acciones se están tomando para identificar, analizar y actuar sobre los problemas de deserción existentes?</t>
  </si>
  <si>
    <t>¿Estas acciones son tomadas por el Operador del CERES o por las IES oferentes de programas</t>
  </si>
  <si>
    <t>Por el Operador del CERES para todos los alumnos del CERES</t>
  </si>
  <si>
    <t>¿Qué efectos tangibles han tenido las acciones anteriores?</t>
  </si>
  <si>
    <t>¿El CERES tiene un sistema de información de apoyo a la gestión académica?</t>
  </si>
  <si>
    <t>¿Hay reuniones del Comité Operativo dirigidas al análisis del desempeño de la oferta educativa?</t>
  </si>
  <si>
    <t>¿El seguimiento del desempeño de la oferta educativa incluye seguimiento del desempeño de la oferta educativa de otras IES existentes en la zona?</t>
  </si>
  <si>
    <t>¿Cuántas horas de servicio prestan cada uno de los equipos del CERES?</t>
  </si>
  <si>
    <t>¿Cuántas horas de servicio prestan a personas diferentes a los alumnos del CERES los equipos?</t>
  </si>
  <si>
    <t>No presta servicio</t>
  </si>
  <si>
    <t>¿El CERES tiene estrategias para el mejoramiento, optimización y/o expansión de los servicios de banda ancha disponibles?</t>
  </si>
  <si>
    <t>¿Tiene el CERES una contabilidad formal?</t>
  </si>
  <si>
    <t>¿Al Comité Operativo se le presenta regularmente la ejecución del presupuesto?</t>
  </si>
  <si>
    <t>Indique los principales componentes de la ejecución presupuestal del CERES en el ultimo año</t>
  </si>
  <si>
    <t>Diligencie el Cuadro 5 COMPONENTES DE LA EJECUCIÓN PRESUPUESTAL DEL CERES EN EL ULTIMO AÑO</t>
  </si>
  <si>
    <t xml:space="preserve">En términos generales, ¿La ejecución del presupuesto de ingresos ha mejorado desde el primer año de operación del CERES? </t>
  </si>
  <si>
    <t>A diciembre del ultimo año, la ejecución del presupuesto fue:</t>
  </si>
  <si>
    <t>A diciembre del ultimo año, el CERES presentó:</t>
  </si>
  <si>
    <t>¿Conoce el Operador del CERES ese desempeño?</t>
  </si>
  <si>
    <t>3.4.16</t>
  </si>
  <si>
    <t>Diligencie el Cuadro 3 DESERTORES POR PROGRAMA Y CAUSA DE DESERCIÓN, ENERO-JUNIO, JULIO-DICIEMBRE DEL ULTIMO AÑO</t>
  </si>
  <si>
    <t>¿El CERES tiene un control de asistencia de los estudiantes?</t>
  </si>
  <si>
    <t>¿El CERES tiene un control sobre los aspectos administrativos de estudiantes y docentes?</t>
  </si>
  <si>
    <t>¿El CERES tiene un sistema de información para el seguimiento de la población estudiantil de Instituciones de Educación Media en la región?</t>
  </si>
  <si>
    <t>¿Cuántos proyectos concebidos desde el CERES se encuentran en estudio o progreso?</t>
  </si>
  <si>
    <t>¿Existe un Proyecto Educativo de la Alianza formalmente estructurado y disponible en un documento aprobado por todos los miembros de la Alianza?</t>
  </si>
  <si>
    <t>¿El Proyecto Educativo de la Alianza aprobado es congruente con la misión/visión vigentes y el análisis FODA realizado?</t>
  </si>
  <si>
    <t>El Proyecto Educativo de la Alianza vigente tuvo su origen en:</t>
  </si>
  <si>
    <t>¿El Proyecto Educativo de la Alianza incluye un plan de acción con discriminación anual, y un cronograma consecuente con dicho plan y congruente con la misión/visión vigentes y el análisis FODA?</t>
  </si>
  <si>
    <t>La sustentación de los distintos elementos del Proyecto Educativo de la Alianza es:</t>
  </si>
  <si>
    <t>¿El documento del Proyecto Educativo de la Alianza se revisa y complementa anualmente por escrito con base en los resultados y desempeño del CERES?</t>
  </si>
  <si>
    <t>¿En la Alianza están representados el sector académico (Instituciones de Educación Superior), sector productivo, el sector gubernamental regional y el sector gubernamental local?</t>
  </si>
  <si>
    <t>¿La Institución de Educación Superior Operadora ha manejado al menos 3 programas a distancia en el pasado?</t>
  </si>
  <si>
    <t>¿Al menos el 50% de los programas de la Institución de Educación Superior Operadora en su sede central está acreditado?</t>
  </si>
  <si>
    <t>¿Todas las Instituciones de Educación Superior oferentes tienen al menos el 20% de sus programas acreditados?</t>
  </si>
  <si>
    <t>Las Instituciones de Educación Superior oferentes de programas, en general:</t>
  </si>
  <si>
    <t>¿Qué tipo de apoyo prestan las Instituciones de Educación Superior oferentes de programas al Operador del CERES?</t>
  </si>
  <si>
    <t>Apoyo es referido a actividades puntuales en el marco del programa ofrecido por la Institución de Educación Superior</t>
  </si>
  <si>
    <t>Hay al menos dos (2) Instituciones de Educación Superior oferentes de programas</t>
  </si>
  <si>
    <t>Hay más de tres (3) Instituciones de Educación Superior oferentes de programas</t>
  </si>
  <si>
    <t>En caso de que más del 20% de los programas del CERES se ofrezca en la región por otras Instituciones de Educación Superior, ¿Se han adelantado conversaciones con los oferentes de los programas con el fin de racionalizar la oferta de educación superior en la región?</t>
  </si>
  <si>
    <t>¿El CERES elabora un presupuesto financiero en forma anual?</t>
  </si>
  <si>
    <t>¿El Municipio ha comprometido recursos a largo plazo para el CERES?</t>
  </si>
  <si>
    <t>¿El sector productivo ha comprometido recursos  para el CERES?</t>
  </si>
  <si>
    <t>¿La participación del sector productivo se refleja en acciones y metas concretas con respecto al desarrollo de los programas educativos (por ejemplo, pasantías, formación de su personal u otros)?</t>
  </si>
  <si>
    <t>¿El CERES tiene un sistema de información para el seguimiento de los estudiantes del CERES desde el momento de su entrada hasta su graduación?</t>
  </si>
  <si>
    <t>¿El CERES tiene un sistema de información para el seguimiento de los egresados?</t>
  </si>
  <si>
    <t>¿El CERES tiene estrategias para la recolección, procesamiento y reporte de información al SNIES y/o a otras autoridades nacionales, regionales o locales?</t>
  </si>
  <si>
    <t>La contribución en dinero al CERES por parte de los socios de la Alianza:</t>
  </si>
  <si>
    <t>La cantidad de miembros de la Alianza:</t>
  </si>
  <si>
    <t>¿Como consideran los actores políticos del municipio o región al CERES?</t>
  </si>
  <si>
    <t>¿Qué porcentaje de los egresados se encuentra empleados o laborando en forma independiente?</t>
  </si>
  <si>
    <t>¿Qué porcentaje de los egresados se encuentra empleado o laborando en forma independiente en actividades afines al programa cursado en el CERES?</t>
  </si>
  <si>
    <t>¿En dónde se desarrolla la actividad laboral de los egresados del CERES?</t>
  </si>
  <si>
    <t>¿Tiene el CERES un programa de comunicación con sus egresados?</t>
  </si>
  <si>
    <t xml:space="preserve">El CERES ha contribuido a ampliar la cobertura de la Educación Superior en la región en los estratos 1 y 2 en: </t>
  </si>
  <si>
    <t>Han suplido el déficit de técnicos profesionales, tecnólogos o profesionales en empresas de la región</t>
  </si>
  <si>
    <t>Los profesores o estudiantes del CERES han contribuido al estudio y solución de problemas del sector productivo de la región</t>
  </si>
  <si>
    <t>¿Qué otras acciones del CERES distintas de las puramente educativas le son reconocidas en la región? (Puede marcar más de una opción)</t>
  </si>
  <si>
    <t>En general, ¿Qué tan satisfecho se encuentra el gobierno departamental con la labor del Ceres?</t>
  </si>
  <si>
    <t>Insatisfechos. El CERES debe mejorar drásticamente</t>
  </si>
  <si>
    <t>Satisfechos. El CERES debe mejorar algunos aspectos</t>
  </si>
  <si>
    <t>¿Cuántos proyectos para el desarrollo de la región se han concebido y formulado desde el CERES?</t>
  </si>
  <si>
    <t>¿Cuántos proyectos de desarrollo concebidos desde el CERES se hallan en una etapa plenamente operativa?</t>
  </si>
  <si>
    <t>¿Qué sistemas y mecanismos existen para la rendición de cuentas por parte del CERES?</t>
  </si>
  <si>
    <t>¿El CERES prepara informes periódicos sobre el desarrollo de sus actividades?</t>
  </si>
  <si>
    <t>¿Hay un archivo de los informes periódicos presentados por el CERES?</t>
  </si>
  <si>
    <t>¿Los informes periódicos de rendición de cuentas tienen un grado de sustentación adecuado, con estadísticas y otras informaciones oportunas y confiables?</t>
  </si>
  <si>
    <t>¿Que mecanismos de socialización emplea el CERES para la rendición de cuentas? (Puede marcar más de una opción)</t>
  </si>
  <si>
    <t>¿Cual es la periodicidad para la elaboración y presentación de los informes?</t>
  </si>
  <si>
    <t>¿El CERES ha recibido retro-alimentación de sus Informes de Rendición de Cuentas?</t>
  </si>
  <si>
    <t>¿Existe un sistema de información que apoye la gestión y la rendición de cuentas?</t>
  </si>
  <si>
    <t>En caso afirmativo, ¿El sistema de información existente recoge, procesa y reporta sistemáticamente información sobre oferta y demanda potencial y real, población estudiantil global y discriminada por programa, profesores, personal administrativo, actividades y demás elementos requeridos para que las autoridades del CERES puedan ejercer un adecuado control de gestión?</t>
  </si>
  <si>
    <t>¿Existe congruencia entre la misión y visión aprobadas por la Alianza y los principios y objetivos de la política gubernamental “Revolución Educativa” en cuanto a la naturaleza y propósitos del programa CERES?</t>
  </si>
  <si>
    <t>¿Qué estrategias tiene la Alianza para hacer la difusión y discusión de la misión y visión vigentes por los estudiantes, profesores y funcionarios del CERES y por la comunidad en general?</t>
  </si>
  <si>
    <t>Las estrategias son definidas por el Comité Operativo de la Alianza</t>
  </si>
  <si>
    <t>¿Qué mecanismos de control existen para garantizar que la misión, visión y objetivos estratégicos son internalizados en los planes de acción a corto plazo y en el desarrollo de las actividades del día a día del CERES y de la Alianza?</t>
  </si>
  <si>
    <t>Las IES que forman parte de la Alianza</t>
  </si>
  <si>
    <t>¿Cuantos años abarca el proyecto educativo de la Alianza?</t>
  </si>
  <si>
    <t>El Operador del CERES, reportando al Comité Operativo de la Alianza</t>
  </si>
  <si>
    <t>¿La misión, visión, objetivos estratégicos (OE) y las metas  se construyeron con la participación de todos los miembros de la Alianza?</t>
  </si>
  <si>
    <t>¿El Concejo municipal dio su aprobación para constituir la Alianza?</t>
  </si>
  <si>
    <t>¿Hay mecanismos previstos para asegurar la permanencia de la Alianza, independientemente de la permanencia de las personas originalmente involucradas?</t>
  </si>
  <si>
    <t>La participación del departamento en la Alianza está en cabeza de:</t>
  </si>
  <si>
    <t>¿Cómo es la asistencia de los miembros de la Alianza a las reuniones del Comité Operativo del CERES?</t>
  </si>
  <si>
    <t>En forma unánime por los miembros de la Alianza</t>
  </si>
  <si>
    <t>En forma mayoritaria por los miembros de la Alianza</t>
  </si>
  <si>
    <t>¿Existe un proceso formal de rendición de cuentas del Operador a los miembros de la Alianza?</t>
  </si>
  <si>
    <t>¿Qué acciones realiza la Alianza para impulsar el desarrollo de “competencias transversales” (en particular: “dominio de TIC”, “bilingüismo” y “empresarismo”)?</t>
  </si>
  <si>
    <t>Los miembros de la Alianza están trabajando en la definición de un modelo pedagógico</t>
  </si>
  <si>
    <t>Anualmente es revisado conjuntamente por todos los miembros de la Alianza, a la luz de Información provista por el Operador</t>
  </si>
  <si>
    <t>¿La Alianza se preocupa y hace seguimiento a la calidad de los programas que se ofrecen?</t>
  </si>
  <si>
    <t>¿La Alianza asegura que los estudiantes del CERES tengan acceso a laboratorios, talleres, bibliografía en las condiciones suficientes para garantizar el normal desarrollo del proceso de aprendizaje?</t>
  </si>
  <si>
    <t xml:space="preserve">¿Hace la Alianza un seguimiento al desempeño académico de los estudiantes? </t>
  </si>
  <si>
    <t>Regularmente recibe capacitación y entrenamiento como expresión de una política de la Alianza</t>
  </si>
  <si>
    <t>Cuentan con el apoyo de algún miembro de la Alianza</t>
  </si>
  <si>
    <t>Es utilizada por el Operador del CERES y también por el Comité Operativo de la Alianza</t>
  </si>
  <si>
    <t>¿Hay reuniones del Comité Operativo de la Alianza dirigidas al análisis de la gestión académica?</t>
  </si>
  <si>
    <t>En general, ¿Qué tan satisfechos se encuentran los municipios miembros de la Alianza con la labor del Ceres?</t>
  </si>
  <si>
    <t>¿Ha existido solicitud por parte de otro u otros municipios o entidades del sector productivo de entrar a formar parte de la Alianza?</t>
  </si>
  <si>
    <t>¿Las empresas miembros de la Alianza son representativas del sector productivo en al menos uno de los siguientes atributos: # de empleos, ventas, liderazgo regional, liderazgo nacional?</t>
  </si>
  <si>
    <t>¿Hay un documento formal de constitución de la Alianza? (Anexar)</t>
  </si>
  <si>
    <t xml:space="preserve">ESTRATIFICACIÓN DE LOS ESTUDIANTES  DEL CERES </t>
  </si>
  <si>
    <t>ESTRATO DE LOS ESTUDIANTES DEL CERES</t>
  </si>
  <si>
    <t xml:space="preserve">Puntaje </t>
  </si>
  <si>
    <t>CARACTERIZACIÓN GEOGRÁFICA</t>
  </si>
  <si>
    <t>MUNICIPIO</t>
  </si>
  <si>
    <t>HABITANTES</t>
  </si>
  <si>
    <t>DISTANCIA A CIUDAD MAYOR DE 300.000 HABS. MÁS PRÓXIMA</t>
  </si>
  <si>
    <t>DISTANCIA A MUNICIPIO SEDE DEL CERES Kms</t>
  </si>
  <si>
    <t>MATRÍCULA PROVENIENTE DEL MUNICIPIO</t>
  </si>
  <si>
    <t>(Sede CERES)</t>
  </si>
  <si>
    <t>CAUSA DE LA DESERCIÓN</t>
  </si>
  <si>
    <t>TOTALES</t>
  </si>
  <si>
    <t>BAJO RENDIMIENTO ACDÉMICO</t>
  </si>
  <si>
    <t>PROBLEMAS ECONÓMICOS</t>
  </si>
  <si>
    <t>OTRAS CAUSAS</t>
  </si>
  <si>
    <t>CAUSA DESCONOCIDA</t>
  </si>
  <si>
    <t>EGRESADOS DEL CERES POR PROGRAMA Y SEMESTRE</t>
  </si>
  <si>
    <t>EGRESADOS</t>
  </si>
  <si>
    <t>I/2004</t>
  </si>
  <si>
    <t>II/2004</t>
  </si>
  <si>
    <t>I/2005</t>
  </si>
  <si>
    <t>II/2005</t>
  </si>
  <si>
    <t>I/2006</t>
  </si>
  <si>
    <t>II/2006</t>
  </si>
  <si>
    <t>VINCULACIÓN LABORAL DE EGRESADOS</t>
  </si>
  <si>
    <t>ACTIVS. AFINES</t>
  </si>
  <si>
    <t>ACTIVIDADES NO AFINES</t>
  </si>
  <si>
    <t>NO TRABAJA</t>
  </si>
  <si>
    <t>NO SE SABE</t>
  </si>
  <si>
    <t>TIEMPO PARA VINCULACIÓN LABORAL DE LOS EGRESADOS</t>
  </si>
  <si>
    <t>TIEMPO PARA VINCULACIÓN LABORAL DE EGRESADOS</t>
  </si>
  <si>
    <t>MENOS DE 2 MESES</t>
  </si>
  <si>
    <t>ENTRE 2 Y 6 MESES</t>
  </si>
  <si>
    <t>ENTRE 6 Y 12 MESES</t>
  </si>
  <si>
    <t>MÁS DE 12 MESES</t>
  </si>
  <si>
    <t>iuhipoi</t>
  </si>
  <si>
    <r>
      <t xml:space="preserve">POBLACIÓN POTENCIAL TOTAL EN LA REGIÓN </t>
    </r>
    <r>
      <rPr>
        <b/>
        <sz val="7"/>
        <color indexed="10"/>
        <rFont val="Verdana"/>
        <family val="2"/>
      </rPr>
      <t>(*)</t>
    </r>
  </si>
  <si>
    <t>2.2.1</t>
  </si>
  <si>
    <t>2.2.2</t>
  </si>
  <si>
    <t>2.2.3</t>
  </si>
  <si>
    <t>2.2.4</t>
  </si>
  <si>
    <t>2.2.5</t>
  </si>
  <si>
    <t>2.2.6</t>
  </si>
  <si>
    <t>2.2.7</t>
  </si>
  <si>
    <t>2.2.8</t>
  </si>
  <si>
    <t>2.2.9</t>
  </si>
  <si>
    <t>Entre el 11% y el 40%</t>
  </si>
  <si>
    <t>2.2.10</t>
  </si>
  <si>
    <t>2.2.11</t>
  </si>
  <si>
    <t>Secretario de Educación</t>
  </si>
  <si>
    <t>Funcionario de menor rango, con atribuciones y responsabilidades precisas</t>
  </si>
  <si>
    <t>Funcionario de menor rango, sin atribuciones ni responsabilidades precisas</t>
  </si>
  <si>
    <t>2.2.12</t>
  </si>
  <si>
    <t>2.2.13</t>
  </si>
  <si>
    <t>2.2.14</t>
  </si>
  <si>
    <t>La participación del municipio está en cabeza de:</t>
  </si>
  <si>
    <t>Alcalde o Secretario de Educación</t>
  </si>
  <si>
    <t>Funcionario de menor rango con atribuciones y responsabilidades precisas</t>
  </si>
  <si>
    <t>Funcionario de menor rango sin atribuciones ni responsabilidades precisas</t>
  </si>
  <si>
    <t>2.2.15</t>
  </si>
  <si>
    <t>2.2.16</t>
  </si>
  <si>
    <t>2.2.17</t>
  </si>
  <si>
    <t>Decreciente con el tiempo</t>
  </si>
  <si>
    <t>Constante en el tiempo</t>
  </si>
  <si>
    <t>Creciente con el tiempo</t>
  </si>
  <si>
    <t>2.3.1</t>
  </si>
  <si>
    <t>Sin periodicidad fija</t>
  </si>
  <si>
    <t>2.3.2</t>
  </si>
  <si>
    <t>Muy pocos asisten</t>
  </si>
  <si>
    <t>Algunos asisten</t>
  </si>
  <si>
    <t>Todos asisten</t>
  </si>
  <si>
    <t>2.3.3</t>
  </si>
  <si>
    <t>2.3.4</t>
  </si>
  <si>
    <t>2.3.5</t>
  </si>
  <si>
    <t>Insuficientes para manejar la operación y desarrollo del CERES</t>
  </si>
  <si>
    <t>Ampliamente suficientes para manejar la operación y desarrollo del CERES</t>
  </si>
  <si>
    <t>2.3.6</t>
  </si>
  <si>
    <t>Casi nunca se reúne</t>
  </si>
  <si>
    <t>Cada semestre</t>
  </si>
  <si>
    <t>2.3.7</t>
  </si>
  <si>
    <t>2.3.8</t>
  </si>
  <si>
    <t>El Operador del CERES fue escogido:</t>
  </si>
  <si>
    <t>2.3.9</t>
  </si>
  <si>
    <t>2.3.10</t>
  </si>
  <si>
    <t>La política académica del CERES (incluyendo los programas a ofrecer) es determinada por:</t>
  </si>
  <si>
    <t>El operador del CERES</t>
  </si>
  <si>
    <t>Cada IES oferente de programas en sus respectivos programas</t>
  </si>
  <si>
    <t>El Comité Operativo del CERES</t>
  </si>
  <si>
    <t>2.3.11</t>
  </si>
  <si>
    <t>El Operador del CERES con delegación precisa del Comité Operativo</t>
  </si>
  <si>
    <t>2.3.12</t>
  </si>
  <si>
    <t>Los procesos de gestión en el área académica se encuentran:</t>
  </si>
  <si>
    <t>Sin identificar ni formalizar</t>
  </si>
  <si>
    <t>Identificados, pero no formalizados</t>
  </si>
  <si>
    <t>Identificados y parcialmente formalizados</t>
  </si>
  <si>
    <t>Identificados y plenamente formalizados</t>
  </si>
  <si>
    <t>2.3.13</t>
  </si>
  <si>
    <t>2.3.14</t>
  </si>
  <si>
    <t>El proceso de rendición de cuentas por parte del Operador se hace:</t>
  </si>
  <si>
    <t>Informalmente y sin periodicidad definida</t>
  </si>
  <si>
    <t>Formalmente, con indicadores especialmente referidos a la eficiencia</t>
  </si>
  <si>
    <t>Formalmente, con referencia a los objetivos estratégicos y las metas</t>
  </si>
  <si>
    <t>2.4.1</t>
  </si>
  <si>
    <t>2.4.2</t>
  </si>
  <si>
    <t>2.4.3</t>
  </si>
  <si>
    <t>No se recolecta información</t>
  </si>
  <si>
    <t>Es esporádica, según lo permitan las circunstancias</t>
  </si>
  <si>
    <t>Es periódica, pero sin procedimientos formalizados</t>
  </si>
  <si>
    <t>2 a 3 años</t>
  </si>
  <si>
    <t>1.2.4</t>
  </si>
  <si>
    <t>4 o más años</t>
  </si>
  <si>
    <t>La sustentación de los distintos elementos del Plan Estratégico es:</t>
  </si>
  <si>
    <t>Meta</t>
  </si>
  <si>
    <t>El CERES tiene un mecanismo de apoyo a los estudiantes para trámites ente el ICETEX</t>
  </si>
  <si>
    <t>4.1.7</t>
  </si>
  <si>
    <t>El CERES cuenta con servicio de conectividad:</t>
  </si>
  <si>
    <t>Si la anterior pregunta es afirmativa indique la velocidad en kbps y el operador del servicio de conectividad:</t>
  </si>
  <si>
    <t>El sistema de información de apoyo académico del CERES es propiedad:</t>
  </si>
  <si>
    <t>Del CERES</t>
  </si>
  <si>
    <t>Del Operador</t>
  </si>
  <si>
    <t>De la IES</t>
  </si>
  <si>
    <t>El CERES ha contribuido a ampliar la cobertura de la ES en la región con:</t>
  </si>
  <si>
    <t>Menos de 25 cupos al año</t>
  </si>
  <si>
    <t>De 25 cupos a 50 cupos al año</t>
  </si>
  <si>
    <t>De 50 a 100 al año</t>
  </si>
  <si>
    <t>Mas de 100 cupos al año</t>
  </si>
  <si>
    <t>5.1.7</t>
  </si>
  <si>
    <t>5.1.8</t>
  </si>
  <si>
    <t>Superior al 15%</t>
  </si>
  <si>
    <t>Entre 15 y el 5%</t>
  </si>
  <si>
    <t>Menor al 5%</t>
  </si>
  <si>
    <t>5.1.9</t>
  </si>
  <si>
    <t>Insatisfecho. El CERES debe mejorar drásticamente</t>
  </si>
  <si>
    <t>Satisfecho. El CERES debe mejorar algunos aspectos</t>
  </si>
  <si>
    <t>Altamente satisfecho. El CERES debe mantener su actual condición</t>
  </si>
  <si>
    <t>5.3.7</t>
  </si>
  <si>
    <t>Mesas regionales de educación superior</t>
  </si>
  <si>
    <t>Mesas de trabajo encuentro CERES</t>
  </si>
  <si>
    <t>Boletines virtuales</t>
  </si>
  <si>
    <t>Medios escritos</t>
  </si>
  <si>
    <t>Boletines de prensa</t>
  </si>
  <si>
    <t>Audiencia pública</t>
  </si>
  <si>
    <t>4.3.8</t>
  </si>
  <si>
    <t>4.3.9</t>
  </si>
  <si>
    <t>4.3.10</t>
  </si>
  <si>
    <t>=SI(ESERROR(A2/A3),"-",A2/A3</t>
  </si>
  <si>
    <t>Hay estrategias de divulgación y apropiación que, además de difundir la misión, la visión y los OE, estimulan su discusión y retro-alimentación por parte de los estamentos de interés</t>
  </si>
  <si>
    <t>La IES operador del CERES</t>
  </si>
  <si>
    <t>Un estudio sustentado sobre las necesidades y posibilidades de la región.</t>
  </si>
  <si>
    <t xml:space="preserve">AUTOEVALUACION </t>
  </si>
  <si>
    <t>CERES:</t>
  </si>
  <si>
    <t>FECHA:</t>
  </si>
  <si>
    <t>Puntaje</t>
  </si>
  <si>
    <t>Menos del 20% pertenece a los estratos 1, 2 o 3</t>
  </si>
  <si>
    <t>1.5.4</t>
  </si>
  <si>
    <t>Entre el 20% y el 50% pertenece a los estratos 1, 2 o 3</t>
  </si>
  <si>
    <t>Más del 50% pertenece a los estratos 1, 2 o 3</t>
  </si>
  <si>
    <t>3.6.8</t>
  </si>
  <si>
    <t>El Departamento ha comprometido recursos a largo plazo para el CERES?</t>
  </si>
  <si>
    <t>2.2.18</t>
  </si>
  <si>
    <t>2.2.19</t>
  </si>
  <si>
    <t>2.2.20</t>
  </si>
  <si>
    <t>El compromiso de apoyo al CERES por parte del municipio ha sido:</t>
  </si>
  <si>
    <t>2.2.21</t>
  </si>
  <si>
    <t>Colaboran con el operador del CERES a solicitud de éste</t>
  </si>
  <si>
    <t>2.2.22</t>
  </si>
  <si>
    <t>Cada trimestre o con una frecuencia mayor</t>
  </si>
  <si>
    <t>Las funciones y atribuciones del Comité Operativo del CERES son:</t>
  </si>
  <si>
    <t>Las decisiones administrativas en el CERES las toma:</t>
  </si>
  <si>
    <t>El Operador del CERES sin delegación precisa del Comité Operativo</t>
  </si>
  <si>
    <t>Los procesos de gestión en el área administrativa/financiera se encuentran:</t>
  </si>
  <si>
    <t>base</t>
  </si>
  <si>
    <t>Con base en el  cuadro anterior, marque una de las siguientes alternativas:</t>
  </si>
  <si>
    <t>Ningún programa tiene estudios para determinar su correspondencia o aporte a las necesidades o posibilidades de la región</t>
  </si>
  <si>
    <t>Algunos programas tienen estudios para determinar su correspondencia o aporte</t>
  </si>
  <si>
    <t>Todos los programas tienen estudios para determinar su correspondencia o aporte</t>
  </si>
  <si>
    <t>No hay acciones para el desarrollo de competencias transversales</t>
  </si>
  <si>
    <t>Hay un plan y acciones para el desarrollo de algunas competencias transversales</t>
  </si>
  <si>
    <t>Numeral: 4.2.2.2</t>
  </si>
  <si>
    <t>Hay un plan claro y acciones para el desarrollo de todas las competencias transversales</t>
  </si>
  <si>
    <t>El apoyo de las IES oferentes de programas al Operador del CERES y a los estudiantes ha sido:</t>
  </si>
  <si>
    <t>En caso afirmativo, descríbalas</t>
  </si>
  <si>
    <t>La dedicación del coordinador del CERES es:</t>
  </si>
  <si>
    <t>No hay un director o coordinador permanente</t>
  </si>
  <si>
    <t>Menos de un cuarto de tiempo</t>
  </si>
  <si>
    <t>Aproximadamente medio tiempo</t>
  </si>
  <si>
    <t>Tiempo completo</t>
  </si>
  <si>
    <t>Los requisitos para nombrar director del CERES son:</t>
  </si>
  <si>
    <t>No hay requisitos establecidos</t>
  </si>
  <si>
    <t>Grado profesional con especialización y experiencia académica</t>
  </si>
  <si>
    <t>El cuerpo docente de los programas ofrecidos por el CERES:</t>
  </si>
  <si>
    <t>Es externo y no hay un conocimiento sobre su dedicación</t>
  </si>
  <si>
    <t>Es mixto (parte externo, parte local) y su dedicación es menor a medio tiempo</t>
  </si>
  <si>
    <t>Es mixto (parte externo, parte local) y su dedicación es mayor a medio tiempo</t>
  </si>
  <si>
    <t>¿Quién define las estrategias y actividades de difusión y apropiación de la misión, visión y OE?</t>
  </si>
  <si>
    <t>Numeral: 3.5</t>
  </si>
  <si>
    <t>Numeral: 5.1</t>
  </si>
  <si>
    <t>Es mixto (parte externo, parte local) y su dedicación es igual o cercana al tiempo completo</t>
  </si>
  <si>
    <t>Con relación al modelo pedagógico:</t>
  </si>
  <si>
    <t>No hay un modelo pedagógico definido</t>
  </si>
  <si>
    <t>Existen diversos modelos pedagógicos que dependen de cada IES oferente de programas</t>
  </si>
  <si>
    <t>Hay un modelo pedagógico definido que siguen todas las IES oferentes de programas</t>
  </si>
  <si>
    <t>Cada IES oferente de programas lo maneja según sus propios criterios</t>
  </si>
  <si>
    <r>
      <t xml:space="preserve">DESERTORES POR PROGRAMA Y CAUSA DE DESERCIÓN, </t>
    </r>
    <r>
      <rPr>
        <b/>
        <sz val="8"/>
        <color indexed="10"/>
        <rFont val="Verdana"/>
        <family val="2"/>
      </rPr>
      <t>ENERO-JUNIO, ULTIMO AÑO</t>
    </r>
  </si>
  <si>
    <r>
      <t xml:space="preserve">DESERTORES POR PROGRAMA Y CAUSA DE DESERCIÓN, </t>
    </r>
    <r>
      <rPr>
        <b/>
        <sz val="8"/>
        <color indexed="10"/>
        <rFont val="Verdana"/>
        <family val="2"/>
      </rPr>
      <t>JULIO - DICIEMBRE, ULTIMO AÑO</t>
    </r>
  </si>
  <si>
    <t>COMPONENTES DE LA EJECUCIÓN PRESUPUESTAL DEL CERES EN EL ULTIMO AÑO</t>
  </si>
  <si>
    <t>Anualmente las IES lo revisan de acuerdo con los resultados observados en el CERES</t>
  </si>
  <si>
    <t>El CERES no ha incrementado su matrícula estudiantil en más del 10%</t>
  </si>
  <si>
    <t>Es periódica y con procedimientos formalizados</t>
  </si>
  <si>
    <t>3.1.1</t>
  </si>
  <si>
    <t>3.1.2</t>
  </si>
  <si>
    <t>3.1.3</t>
  </si>
  <si>
    <t>3.1.4</t>
  </si>
  <si>
    <t>3.1.5</t>
  </si>
  <si>
    <t>3.1.6</t>
  </si>
  <si>
    <t>Más del 20% de los programas ofrecidos</t>
  </si>
  <si>
    <t>Menos del 20% de los programas ofrecidos</t>
  </si>
  <si>
    <t>Ninguno</t>
  </si>
  <si>
    <t>Limitan su acción a la oferta del programa o programas</t>
  </si>
  <si>
    <t>Ponen a disposición de la Alianza toda la colaboración que sea necesaria</t>
  </si>
  <si>
    <t>Es completamente insuficiente. Ha sido una fuente de problemas para la Alianza</t>
  </si>
  <si>
    <t>Es insuficiente en general, pero las IES y el Operador procuran subsanar las fallas</t>
  </si>
  <si>
    <t>Es suficiente en general, pero a veces es desbordada por los problemas operativos</t>
  </si>
  <si>
    <t>Es ampliamente suficiente para asegurar el cumplimiento de los compromisos</t>
  </si>
  <si>
    <t>Estable a lo largo del tiempo</t>
  </si>
  <si>
    <t>Apoyo puede ser de cualquier tipo, pero siempre es a solicitud del Operador</t>
  </si>
  <si>
    <t>Cada IES oferente apoya las solicitudes de sus estudiantes ante el ICETEX</t>
  </si>
  <si>
    <t xml:space="preserve">Kbps   </t>
  </si>
  <si>
    <t>Apoyo es amplio y permanente</t>
  </si>
  <si>
    <t>3.2.1</t>
  </si>
  <si>
    <t>3.2.2</t>
  </si>
  <si>
    <t>Entre el 20% y el 50% de los programas ofrecidos</t>
  </si>
  <si>
    <t>Más del 50% de los programas ofrecidos</t>
  </si>
  <si>
    <t>3.2.3</t>
  </si>
  <si>
    <t>3.2.4</t>
  </si>
  <si>
    <t>3.3.1</t>
  </si>
  <si>
    <t>3.3.2</t>
  </si>
  <si>
    <t>3.3.3</t>
  </si>
  <si>
    <t>3.3.4</t>
  </si>
  <si>
    <t>3.3.5</t>
  </si>
  <si>
    <t>Grado profesional</t>
  </si>
  <si>
    <t>Grado profesional y experiencia académica</t>
  </si>
  <si>
    <t>3.3.6</t>
  </si>
  <si>
    <t>Con respecto a la matrícula total (número total de estudiantes) existente al final del primer año de operación del CERES:</t>
  </si>
  <si>
    <t>El CERES ha incrementado su matrícula estudiantil entre el 10% y el 30%</t>
  </si>
  <si>
    <t>El CERES ha incrementado su matrícula estudiantil entre el 30% y el 50%</t>
  </si>
  <si>
    <t>El CERES ha incrementado su matrícula estudiantil entre el 50% y el 100%</t>
  </si>
  <si>
    <t>El CERES ha incrementado su matrícula estudiantil en más del 100%</t>
  </si>
  <si>
    <t>La tasa de crecimiento anual de la matrícula del CERES es:</t>
  </si>
  <si>
    <t>3.3.8</t>
  </si>
  <si>
    <t>Cuadro_11</t>
  </si>
  <si>
    <t>Cuadro_12</t>
  </si>
  <si>
    <t>Diligencie el Cuadro 2 CARACTERISTICAS PROGRAMAS OFRECIDOS CON RESPECTO A LAS NECESIDADES O POSIBILIDADES DE LA REGIÓN</t>
  </si>
  <si>
    <t>Ha decrecido</t>
  </si>
  <si>
    <t>Se ha mantenido básicamente igual</t>
  </si>
  <si>
    <t>Ha aumentado entre un 10% y un 50%</t>
  </si>
  <si>
    <t>Ha aumentado en más de un 50%</t>
  </si>
  <si>
    <t>3.3.9</t>
  </si>
  <si>
    <t>En términos de estratificación socio-económica, la población estudiantil del CERES se puede clasificar así:</t>
  </si>
  <si>
    <t>3.3.10</t>
  </si>
  <si>
    <t>3.3.11</t>
  </si>
  <si>
    <t>No hay estrategias todavía</t>
  </si>
  <si>
    <t>Hay servicio de transporte</t>
  </si>
  <si>
    <t>Hay servicio de transporte subsidiado</t>
  </si>
  <si>
    <t>3.4.1</t>
  </si>
  <si>
    <t>Con respecto a la proporción de desertores (# desertores/# estudiantes) en el primer año de operación del CERES, a la fecha:</t>
  </si>
  <si>
    <t>La proporción se ha incrementado</t>
  </si>
  <si>
    <t>La proporción se ha mantenido básicamente igual</t>
  </si>
  <si>
    <t>La proporción se ha reducido</t>
  </si>
  <si>
    <t>3.4.2</t>
  </si>
  <si>
    <t>Menos del 50% de las deserciones se produce en la segunda mitad del programa</t>
  </si>
  <si>
    <t>3.4.3</t>
  </si>
  <si>
    <t>4.  Aseguramiento de la sostenibilidad</t>
  </si>
  <si>
    <t>5.  Obtención de resultados</t>
  </si>
  <si>
    <t>5.1  Logros educativos</t>
  </si>
  <si>
    <t>5.2  Impacto sobre el sector productivo</t>
  </si>
  <si>
    <t>5.3  Impacto sobre el desarrollo regional</t>
  </si>
  <si>
    <t>5.4  Rendición de cuentas y mejoramiento institucional</t>
  </si>
  <si>
    <t>NOMBRE DEL PROGRAMA</t>
  </si>
  <si>
    <t>IES OFERENTE</t>
  </si>
  <si>
    <t>VOCACIÓN HISTÓRICA (*)</t>
  </si>
  <si>
    <t>No se puede hacer mucho</t>
  </si>
  <si>
    <t>3.4.4</t>
  </si>
  <si>
    <t>3.4.5</t>
  </si>
  <si>
    <t>No han tenido efectos claros</t>
  </si>
  <si>
    <t>Las tasas de deserción se han estabilizado</t>
  </si>
  <si>
    <t>Se ha disminuido la deserción</t>
  </si>
  <si>
    <t>3.5.1</t>
  </si>
  <si>
    <t>3.5.2</t>
  </si>
  <si>
    <t>3.5.3</t>
  </si>
  <si>
    <t>3.5.4</t>
  </si>
  <si>
    <t>Los requisitos de entrada en general son:</t>
  </si>
  <si>
    <t>Inferiores a los de los programas regulares de la IES oferente</t>
  </si>
  <si>
    <t>Iguales a los de los programas regulares de la IES oferente</t>
  </si>
  <si>
    <t>3.5.5</t>
  </si>
  <si>
    <t>Los estudiantes aprenden por su cuenta</t>
  </si>
  <si>
    <t>3.5.6</t>
  </si>
  <si>
    <t>3.5.7</t>
  </si>
  <si>
    <t>3.5.8</t>
  </si>
  <si>
    <t>3.5.9</t>
  </si>
  <si>
    <t>3.5.10</t>
  </si>
  <si>
    <t>Las pruebas o evaluaciones sobre la calidad de la enseñanza en los programas ofrecidos por el CERES:</t>
  </si>
  <si>
    <t>No se hacen</t>
  </si>
  <si>
    <t>Se hacen en algunos programas</t>
  </si>
  <si>
    <t>3.5.11</t>
  </si>
  <si>
    <t>3.5.12</t>
  </si>
  <si>
    <t>3.5.13</t>
  </si>
  <si>
    <t>Menos del 10% de los programas está acreditado</t>
  </si>
  <si>
    <t>Entre el 10% y el 30% de los programas está acreditado</t>
  </si>
  <si>
    <t>Entre el 30% y el 50% de los programas está acreditado</t>
  </si>
  <si>
    <t>Entre el 50% y el 70% de los programas está acreditado</t>
  </si>
  <si>
    <t>Más del 70 % de los programas está acreditado</t>
  </si>
  <si>
    <t>¿Hay una misión explícitamente señalada?</t>
  </si>
  <si>
    <t>¿Hay una visión explícitamente señalada?</t>
  </si>
  <si>
    <t>¿El direccionamiento estratégico está disponible en un documento?</t>
  </si>
  <si>
    <t>¿Cuantos años abarca el  direccionamiento Estratégico del CERES?</t>
  </si>
  <si>
    <t>¿El documento del Plan Estratégico se revisa y complementa anualmente por escrito?</t>
  </si>
  <si>
    <t>¿El Plan Estratégico incluye un plan de acción con discriminación anual, y un cronograma consecuente con dicho plan y congruente con la misión/visión vigentes y el análisis FODA (Fortalezas, Oportunidades, Debilidades, Amenazas) de la organización?</t>
  </si>
  <si>
    <t>¿El CERES tiene una estructura organizacional formal?</t>
  </si>
  <si>
    <t>¿Qué grado de desarrollo operacional tiene la estructura organizacional del CERES?</t>
  </si>
  <si>
    <t>¿La estructura organizacional existente contempla áreas especializadas para el desarrollo de la gestión académica y administrativa/financiera?</t>
  </si>
  <si>
    <t>¿Existe dentro de la organización del CERES alguna dependencia o instancia responsable por la planeación institucional?</t>
  </si>
  <si>
    <t>¿Existe una planta de personal asociada a la estructura organizacional del CERES?</t>
  </si>
  <si>
    <t>¿Cuántos niveles jerárquicos contempla la estructura organizacional vigente?</t>
  </si>
  <si>
    <t>1.4  Proyecto Educativo de la Alianza (PEA)</t>
  </si>
  <si>
    <t>¿Se han cancelado programas que se ofrecieron inicialmente?</t>
  </si>
  <si>
    <t>¿Existe una estrategia formalmente establecida para hacer el seguimiento y la evaluación del direccionamiento estratégico?</t>
  </si>
  <si>
    <t>¿Cada uno de los objetivos estratégicos tiene asociado uno a más indicadores?</t>
  </si>
  <si>
    <t>¿Cada una de las metas tiene uno o varios indicadores asociados?</t>
  </si>
  <si>
    <t>¿El proceso de seguimiento y evaluación cuenta con una herramienta computacional de apoyo?</t>
  </si>
  <si>
    <t>2.   Conformación y operación de la Alianza</t>
  </si>
  <si>
    <t>¿El documento de direccionamiento estratégico fue aprobado por todos los miembros de la Alianza?</t>
  </si>
  <si>
    <t>¿Que fuerza legal tiene el documento de constitución de la Alianza?</t>
  </si>
  <si>
    <t>¿La Asamblea Departamental dio su aprobación para construir la Alianza?</t>
  </si>
  <si>
    <t>¿Los compromisos y responsabilidades de los miembros se encuentran definidos por escrito?</t>
  </si>
  <si>
    <t>¿Esos compromisos y responsabilidades se consideran suficientes para garantizar la adecuada atención de las necesidades del CERES?</t>
  </si>
  <si>
    <t>¿Hay mecanismos previstos para el seguimiento de los compromisos de los miembros?</t>
  </si>
  <si>
    <t>¿Hay mecanismos de aseguramiento de los compromisos, incluyendo sanciones?</t>
  </si>
  <si>
    <t>¿Hay mecanismos para la resolución de conflictos?</t>
  </si>
  <si>
    <t>Hasta el momento, ¿Cómo ha sido el cumplimiento de los compromisos y responsabilidades pactados?</t>
  </si>
  <si>
    <t>Hasta la fecha, ¿Ha habido incumplimientos de algunos miembros de la Alianza?</t>
  </si>
  <si>
    <t>En caso afirmativo, ¿Se han impuesto sanciones?</t>
  </si>
  <si>
    <t>2.2  Fortaleza de la Alianza</t>
  </si>
  <si>
    <t>¿Al menos dos de los miembros de la Alianza representan el sector productivo?</t>
  </si>
  <si>
    <t>¿Las empresas miembros de la Alianza representantes del sector productivo están relacionadas con las apuestas productivas del departamento o la región?</t>
  </si>
  <si>
    <t>¿Hay otras empresas que hayan manifestado interés en vincularse al proyecto?</t>
  </si>
  <si>
    <t>¿El gobierno departamental es económicamente fuerte?</t>
  </si>
  <si>
    <t>¿El Departamento aporta recursos en efectivo o a través de becas?</t>
  </si>
  <si>
    <t>¿El gobierno municipal es económicamente fuerte?</t>
  </si>
  <si>
    <t>¿El gobierno municipal aporta recursos en efectivo o a través de becas?</t>
  </si>
  <si>
    <t>¿El Municipio capacita algunos de sus funcionarios en el CERES?</t>
  </si>
  <si>
    <t>2.3  Operación de la Alianza</t>
  </si>
  <si>
    <t>¿Existe formalmente un Comité Operativo del CERES?</t>
  </si>
  <si>
    <t>¿Cuándo se reúne el Comité Operativo del CERES?</t>
  </si>
  <si>
    <t>¿El Comité Operativo hace actas de sus reuniones?</t>
  </si>
  <si>
    <t>En general, suficientes para manejar la operación y desarrollo del CERES</t>
  </si>
  <si>
    <t>¿El Operador del CERES tiene una planta de personal residente y exclusiva para el CERES?</t>
  </si>
  <si>
    <t>¿El Operador tiene un Coordinador ubicado directamente en el municipio sede del CERES?</t>
  </si>
  <si>
    <t xml:space="preserve">¿Cual?  _____________________________________ </t>
  </si>
  <si>
    <t>2.4  Seguimiento, evaluación y mejoramiento de la Alianza</t>
  </si>
  <si>
    <t>¿En los planes estratégicos está contemplado el fortalecimiento de la Alianza?</t>
  </si>
  <si>
    <t>¿Hay objetivos, metas e indicadores definidos para el fortalecimiento de la Alianza?</t>
  </si>
  <si>
    <t>La recolección y procesamiento de información para el seguimiento y evaluación del fortalecimiento de la Alianza:</t>
  </si>
  <si>
    <t>Todos los programas son ofrecidos por la IES Operadora</t>
  </si>
  <si>
    <t>¿Qué grado de sustentación tienen los programas ofrecidos por el CERES en cuanto a su pertinencia y relevancia para apoyar las apuestas productivas de la región?</t>
  </si>
  <si>
    <t>¿Cómo se podría calificar la representación que tienen las IES oferentes de programas en el CERES de cara al cumplimiento de sus compromisos con la Alianza y los estudiantes?</t>
  </si>
  <si>
    <t>¿Cuantos programas han debido cancelarse por falta de demanda?</t>
  </si>
  <si>
    <t>¿Se hizo un estudio formal sobre la oferta de educación superior existente o proyectada en la región antes de conformar la oferta educativa del CERES?</t>
  </si>
  <si>
    <t>¿Cuántos de los programas del CERES son ofrecidos en la región por otras IES?</t>
  </si>
  <si>
    <t>¿La Alianza ha desarrollado acciones para articular e integrar la oferta educativa de educación superior en la región?</t>
  </si>
  <si>
    <t>3.5.14</t>
  </si>
  <si>
    <t>No se sabe</t>
  </si>
  <si>
    <t>Antes de 5 años</t>
  </si>
  <si>
    <t>Antes de 1 año</t>
  </si>
  <si>
    <t>Antes de seis meses</t>
  </si>
  <si>
    <t>Nunca</t>
  </si>
  <si>
    <t>Algunas veces</t>
  </si>
  <si>
    <t>Generalmente</t>
  </si>
  <si>
    <t>Siempre</t>
  </si>
  <si>
    <t>La consejería tanto académica como administrativa para los estudiantes es:</t>
  </si>
  <si>
    <t>No hay consejería</t>
  </si>
  <si>
    <t>Los estudiantes tienen un consejero asignado</t>
  </si>
  <si>
    <t>Para la práctica de deportes los estudiantes disponen de:</t>
  </si>
  <si>
    <t>No hay espacios para la práctica de deportes</t>
  </si>
  <si>
    <t>Para el bienestar de los estudiantes se tiene adicionalmente:</t>
  </si>
  <si>
    <t>No hay nada adicional</t>
  </si>
  <si>
    <t>Acceso a un médico o enfermera</t>
  </si>
  <si>
    <t>Programas de tipo cultural periódicos</t>
  </si>
  <si>
    <t>Los estudiantes opinan que la matrícula es:</t>
  </si>
  <si>
    <t>Muy alta</t>
  </si>
  <si>
    <t>Muy adecuada o menor que en las otras IES</t>
  </si>
  <si>
    <t>Los estudiantes que requieren financiación de la matrícula:</t>
  </si>
  <si>
    <t>Se defienden como pueden</t>
  </si>
  <si>
    <t>Menos del 10 %</t>
  </si>
  <si>
    <t>Del 10 % a 20 %</t>
  </si>
  <si>
    <t>Más del 20 %</t>
  </si>
  <si>
    <t>Indique el porcentaje de estudiantes que actualmente cuentan con financiación de la matrícula:</t>
  </si>
  <si>
    <t>Menos del 20 %</t>
  </si>
  <si>
    <t>Entre 20 % y 50 %</t>
  </si>
  <si>
    <t>5.4.1.5</t>
  </si>
  <si>
    <t>PUNTAJE OBTENIDO</t>
  </si>
  <si>
    <t>Más del 50 %</t>
  </si>
  <si>
    <t>Indique el porcentaje de estudiantes que actualmente cuentan con una beca total o parcial para sus estudios:</t>
  </si>
  <si>
    <t>Del 10 % al 30 %</t>
  </si>
  <si>
    <t>Más del 30 %</t>
  </si>
  <si>
    <t>Los profesores de los colegios de bachillerato del municipio</t>
  </si>
  <si>
    <t>El sistema de información:</t>
  </si>
  <si>
    <t>Existe, pero no es confiable. Poco se utiliza</t>
  </si>
  <si>
    <t>Sirve para los procesos básicos de registro (matrícula, cursos, notas)</t>
  </si>
  <si>
    <t>Es suficientemente sólido como para apoyar la gestión académica en sus distintas dimensiones</t>
  </si>
  <si>
    <t>Genera información estadística básica sobre el período académico en curso</t>
  </si>
  <si>
    <t>Genera información estadística sobre varios períodos académicos y en forma acumulativa</t>
  </si>
  <si>
    <t>La información producida por el sistema:</t>
  </si>
  <si>
    <t>Es utilizada por toda la comunidad académica (directivos, profesores, estudiantes)</t>
  </si>
  <si>
    <t>4.1.1</t>
  </si>
  <si>
    <t>4.1.2</t>
  </si>
  <si>
    <t>4.1.3</t>
  </si>
  <si>
    <t>4.1.5</t>
  </si>
  <si>
    <t>4.1.6</t>
  </si>
  <si>
    <t>4.2.1</t>
  </si>
  <si>
    <t>4.2.2</t>
  </si>
  <si>
    <t>4.2.3</t>
  </si>
  <si>
    <t>Puntaje Nivel 1</t>
  </si>
  <si>
    <t>Puntaje Nivel 2</t>
  </si>
  <si>
    <t>4.3.1</t>
  </si>
  <si>
    <t>Elementos formales</t>
  </si>
  <si>
    <t>4.3.2</t>
  </si>
  <si>
    <t>Estructura de ingresos y gastos del CERES</t>
  </si>
  <si>
    <t>Donaciones de los miembros de la Alianza y terceros</t>
  </si>
  <si>
    <t>No hay presupuesto</t>
  </si>
  <si>
    <t>Superior al 95% en egresos pero inferior al 95% en ingresos</t>
  </si>
  <si>
    <t>Superior al 95% tanto en ingresos como en egresos</t>
  </si>
  <si>
    <t>4.3.3</t>
  </si>
  <si>
    <t>Resultados Financieros Operacionales</t>
  </si>
  <si>
    <t>Superávit</t>
  </si>
  <si>
    <t>Déficit</t>
  </si>
  <si>
    <t>La evolución de la situación financiera del CERES de puede resumir como:</t>
  </si>
  <si>
    <t>El CERES ha sido deficitario y no se ve en el horizonte un cambio en la situación</t>
  </si>
  <si>
    <t>El CERES ha sido deficitario, pero dejará de serlo en uno o máximo dos años</t>
  </si>
  <si>
    <t>El CERES ha sido deficitario, pero en los últimos años ha presentado superávit</t>
  </si>
  <si>
    <t>El CERES nunca ha sido deficitario</t>
  </si>
  <si>
    <t>En términos de los índices financieros básicos (liquidez, solvencia y capital de trabajo) la situación actual y proyectada del CERES se puede caracterizar como:</t>
  </si>
  <si>
    <t>Los tres índices han tenido y aún mantienen valores preocupantes</t>
  </si>
  <si>
    <t>Los tres índices muestran valores bajos, pero han mejorado en los últimos años</t>
  </si>
  <si>
    <t>Los tres índices muestran valores actuales y proyectados satisfactorios</t>
  </si>
  <si>
    <t>4.4.1</t>
  </si>
  <si>
    <t>La relación “Alumnos Matriculados/ Puestos de Trabajo con computador” en el CERES es:</t>
  </si>
  <si>
    <t>Superior a 40</t>
  </si>
  <si>
    <t>Entre 15 y 40</t>
  </si>
  <si>
    <t>Inferior a 15</t>
  </si>
  <si>
    <t>4.4.2</t>
  </si>
  <si>
    <t>Menos de 88 horas/mes</t>
  </si>
  <si>
    <t>Entre 88 y 176 horas/mes</t>
  </si>
  <si>
    <t>4.4.3</t>
  </si>
  <si>
    <t>Más del 10% de los horarios previstos</t>
  </si>
  <si>
    <t>Menos del 10% de los horarios previstos</t>
  </si>
  <si>
    <t>4.4.4</t>
  </si>
  <si>
    <t>Más del 50%</t>
  </si>
  <si>
    <t>Entre el 10% y el 50%</t>
  </si>
  <si>
    <t>Menos del 10%</t>
  </si>
  <si>
    <t>4.4.5</t>
  </si>
  <si>
    <t>4.4.6</t>
  </si>
  <si>
    <t>4.4.7</t>
  </si>
  <si>
    <t>4.4.8</t>
  </si>
  <si>
    <t>1.   Direccionamiento estratégico</t>
  </si>
  <si>
    <t>2.   Conformación y operación de la alianza</t>
  </si>
  <si>
    <t>3.  Oferta educativa y gestión académica</t>
  </si>
  <si>
    <t>3.2  Relación de la oferta educativa del CERES con la existente en la región</t>
  </si>
  <si>
    <t>3.3  Gestión académica para el mejoramiento de los procesos pedagógicos y expansión de cobertura</t>
  </si>
  <si>
    <t>Información personal de los estudiantes</t>
  </si>
  <si>
    <t>Información personal y administrativa de los docentes</t>
  </si>
  <si>
    <t>Información de registro académico (matrícula, cursos, notas, etc.)</t>
  </si>
  <si>
    <t>Información administrativa</t>
  </si>
  <si>
    <t xml:space="preserve">Otro </t>
  </si>
  <si>
    <t>Menor del 10%</t>
  </si>
  <si>
    <t>Mas del 40%</t>
  </si>
  <si>
    <t>3.4.15</t>
  </si>
  <si>
    <t>Información operativa</t>
  </si>
  <si>
    <t>Información de egresados</t>
  </si>
  <si>
    <t>Información de logros</t>
  </si>
  <si>
    <t>Información de impactos</t>
  </si>
  <si>
    <t>4.4.9</t>
  </si>
  <si>
    <t>4.4.10</t>
  </si>
  <si>
    <t>4.4.11</t>
  </si>
  <si>
    <t>4.4.12</t>
  </si>
  <si>
    <t>Ha disminuido con el tiempo</t>
  </si>
  <si>
    <t>Se mantiene igual que al principio</t>
  </si>
  <si>
    <t>Se ha incrementado con el tiempo</t>
  </si>
  <si>
    <t>Se mantiene más o menos igual que al principio</t>
  </si>
  <si>
    <t>Se han incrementado más de lo previsto</t>
  </si>
  <si>
    <t>Continúan en un incremento normal</t>
  </si>
  <si>
    <t>Se han logrado controlar</t>
  </si>
  <si>
    <t>Han disminuido con el tiempo</t>
  </si>
  <si>
    <t>Se mantienen más o menos igual que al principio</t>
  </si>
  <si>
    <t>Se han incrementado con el tiempo</t>
  </si>
  <si>
    <t>No se conoce</t>
  </si>
  <si>
    <t>Se mantiene lo mismo</t>
  </si>
  <si>
    <t>Los estudiantes de bachillerato del municipio:</t>
  </si>
  <si>
    <t>Prefieren estudiar en las IES de la región</t>
  </si>
  <si>
    <t>La demanda de cupos es superior a nuestra oferta</t>
  </si>
  <si>
    <t>Se prefiere un graduado de otra IES en primera instancia</t>
  </si>
  <si>
    <t>Son tratados como cualquier graduado de otra IES</t>
  </si>
  <si>
    <t>Logran obtener trabajo con facilidad</t>
  </si>
  <si>
    <t>No es un tema importante para ellos</t>
  </si>
  <si>
    <t>Lo mencionan de vez en cuando</t>
  </si>
  <si>
    <t>Cuadro 3</t>
  </si>
  <si>
    <t>Cuadro 4</t>
  </si>
  <si>
    <t>Cuadro 6</t>
  </si>
  <si>
    <t>Cuadro 7</t>
  </si>
  <si>
    <t>Cuadro 8</t>
  </si>
  <si>
    <t>Cuadro 10</t>
  </si>
  <si>
    <t>Cuadro 11</t>
  </si>
  <si>
    <t>Numeral: 5</t>
  </si>
  <si>
    <t>Cuadro 12</t>
  </si>
  <si>
    <t>Una vez procesada la informacion, retome el formulario "FORMU" en la pregunta 4.2.2.3</t>
  </si>
  <si>
    <t>Cuadro 9</t>
  </si>
  <si>
    <t>Una vez procesada la informacion, diligencie el cuadro 12</t>
  </si>
  <si>
    <t>3.4  Gestión académica para el mejoramiento de la calidad del aprendizaje</t>
  </si>
  <si>
    <t>4.2  Administración de recursos financieros</t>
  </si>
  <si>
    <t>4.3  Administración de recursos informáticos</t>
  </si>
  <si>
    <t>4.4  Seguimiento y evaluación de la curva de sostenibilidad</t>
  </si>
  <si>
    <t>Cuadro 1</t>
  </si>
  <si>
    <t>Cuadro 2</t>
  </si>
  <si>
    <t>Cuadro_1</t>
  </si>
  <si>
    <t>Cuadro_6</t>
  </si>
  <si>
    <t>Cuadro_7</t>
  </si>
  <si>
    <t>Cuadro_8</t>
  </si>
  <si>
    <t>Opinan que es un logro para la región</t>
  </si>
  <si>
    <t>5.1.1</t>
  </si>
  <si>
    <t>La matrícula actual del CERES representa:</t>
  </si>
  <si>
    <t>Menos del 1% de la demanda potencial</t>
  </si>
  <si>
    <t>Entre el 1% y el 2% de la demanda potencial</t>
  </si>
  <si>
    <t>Entre el 2% y el 5% de la demanda potencial</t>
  </si>
  <si>
    <t>Más del 5% de la demanda potencial</t>
  </si>
  <si>
    <t>5.1.2</t>
  </si>
  <si>
    <t>Menos del 20%</t>
  </si>
  <si>
    <t>Entre el 20% y el 50%</t>
  </si>
  <si>
    <t>5.1.3</t>
  </si>
  <si>
    <t>5.1.4</t>
  </si>
  <si>
    <t>En cuanto al tiempo promedio para la ocupación laboral de los egresados:</t>
  </si>
  <si>
    <t>En promedio se demoran entre 3 y 6 meses para ocupase laboralmente</t>
  </si>
  <si>
    <t>5.1.5</t>
  </si>
  <si>
    <t>No se sabe en qué actividades se desempeñan los egresados del CERES</t>
  </si>
  <si>
    <t>Menos del 50% laboran en actividades afines a sus programas de estudio</t>
  </si>
  <si>
    <t>Entre el 50% y el 75% laboran en actividades afines a sus programas de estudio</t>
  </si>
  <si>
    <t>5.1.6</t>
  </si>
  <si>
    <t>5.2.1</t>
  </si>
  <si>
    <t>No consiguen trabajo en la región</t>
  </si>
  <si>
    <t>5.2.2</t>
  </si>
  <si>
    <t>No se conoce mucho acerca de su desempeño</t>
  </si>
  <si>
    <t>Son tratados igual a otros profesionales para efectos de enganche por el sector productivo</t>
  </si>
  <si>
    <t>Son apreciados por su desempeño y constituyen la primera opción de enganche para el sector productivo de la región</t>
  </si>
  <si>
    <t>5.2.3</t>
  </si>
  <si>
    <t>No se ha tenido la oportunidad de estudiar problemas</t>
  </si>
  <si>
    <t>Al sector productivo no le interesa</t>
  </si>
  <si>
    <t>Se han desarrollado algunos intentos</t>
  </si>
  <si>
    <t>1.5 Seguimiento, evaluación y mejoramiento del direccionamiento estratégico</t>
  </si>
  <si>
    <t>2.1  Consolidación de la alianza</t>
  </si>
  <si>
    <t>2.2  Fortaleza de la alianza</t>
  </si>
  <si>
    <t>2.3  Operación de la alianza</t>
  </si>
  <si>
    <t>2.4  Seguimiento, evaluación y mejoramiento de la alianza</t>
  </si>
  <si>
    <t>3.1  Definición y caracterización de los programas ofrecidos</t>
  </si>
  <si>
    <t>3.5  Gestión académica para el mejoramiento del bienestar y el desarrollo de  los estudiantes y la retención de estudiantes</t>
  </si>
  <si>
    <t xml:space="preserve">3.6  Seguimiento, evaluación y mejoramiento de la oferta educativa y la gestión académica       </t>
  </si>
  <si>
    <t>4.1  Aprovechamiento de recursos físicos</t>
  </si>
  <si>
    <t>Q</t>
  </si>
  <si>
    <t>Ha habido proyectos exitosos</t>
  </si>
  <si>
    <t>5.2.4</t>
  </si>
  <si>
    <t>El sector productivo de la región:</t>
  </si>
  <si>
    <t>5.3.1</t>
  </si>
  <si>
    <t>Ninguna en especial</t>
  </si>
  <si>
    <t>Participación en proyectos comunitarios</t>
  </si>
  <si>
    <t>Apoyo a la interacción con las autoridades nacionales</t>
  </si>
  <si>
    <t>Liderazgo en proyectos de desarrollo</t>
  </si>
  <si>
    <t>5.3.2</t>
  </si>
  <si>
    <t>No se conoce su opinión</t>
  </si>
  <si>
    <t>5.3.3</t>
  </si>
  <si>
    <t>No ha existido una solicitud formal</t>
  </si>
  <si>
    <t>5.3.4</t>
  </si>
  <si>
    <t>Uno o dos</t>
  </si>
  <si>
    <t>Entre dos y cinco</t>
  </si>
  <si>
    <t>Más de cinco</t>
  </si>
  <si>
    <t>5.3.5</t>
  </si>
  <si>
    <t>Muy superior a la tasa de crecimiento de la matrícula de ES en la región</t>
  </si>
  <si>
    <t>La tasa de participación de la matrícula del CERES en los egresados de la región, con respecto a la lograda al final del primer año de operación del CERES:</t>
  </si>
  <si>
    <t>Tipo de preparación recibida por los estudiantes al ingresar al CERES para garantizar su dominio de las herramientas requeridas para participar en los cursos</t>
  </si>
  <si>
    <t>El CERES tiene manuales que guían a los estudiantes</t>
  </si>
  <si>
    <t>El CERES (o las IES oferentes) ofrecen cursos para manejo de software</t>
  </si>
  <si>
    <t>3.4.6</t>
  </si>
  <si>
    <t>3.4.7</t>
  </si>
  <si>
    <t>Se hacen en todos los programas, como política del CERES</t>
  </si>
  <si>
    <t>3.4.8</t>
  </si>
  <si>
    <t>3.4.9</t>
  </si>
  <si>
    <t>Diligencie la tabla siguiente y, con base en ella, indique cuál es la situación de los programas ofrecidos por el CERES en términos de acreditación.</t>
  </si>
  <si>
    <t>3.4.10</t>
  </si>
  <si>
    <t>3.4.11</t>
  </si>
  <si>
    <t>3.4.12</t>
  </si>
  <si>
    <t>Los profesores del CERES son: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</si>
</sst>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2]\ * #,##0.00_ ;_ [$€-2]\ * \-#,##0.00_ ;_ [$€-2]\ * &quot;-&quot;??_ "/>
    <numFmt numFmtId="177" formatCode="#,##0.000"/>
    <numFmt numFmtId="178" formatCode="[$-C0A]dddd\,\ dd&quot; de &quot;mmmm&quot; de &quot;yyyy"/>
    <numFmt numFmtId="179" formatCode="d\-m\-yy;@"/>
    <numFmt numFmtId="180" formatCode="0.0%"/>
    <numFmt numFmtId="181" formatCode="0.000"/>
    <numFmt numFmtId="182" formatCode="0.0000"/>
    <numFmt numFmtId="183" formatCode="0.000%"/>
    <numFmt numFmtId="184" formatCode="[$-C0A]d\-mmm\-yy;@"/>
    <numFmt numFmtId="185" formatCode="#,##0_ ;\-#,##0\ "/>
    <numFmt numFmtId="186" formatCode="_ * #,##0.0_ ;_ * \-#,##0.0_ ;_ * &quot;-&quot;??_ ;_ @_ "/>
    <numFmt numFmtId="187" formatCode="_ * #,##0_ ;_ * \-#,##0_ ;_ * &quot;-&quot;??_ ;_ @_ "/>
    <numFmt numFmtId="188" formatCode="0.0"/>
    <numFmt numFmtId="189" formatCode="#,##0.0"/>
    <numFmt numFmtId="190" formatCode="#,##0.0000"/>
    <numFmt numFmtId="191" formatCode="_ * #,##0.000_ ;_ * \-#,##0.000_ ;_ * &quot;-&quot;??_ ;_ @_ "/>
    <numFmt numFmtId="192" formatCode="_ * #,##0.0000_ ;_ * \-#,##0.0000_ ;_ * &quot;-&quot;??_ ;_ @_ "/>
    <numFmt numFmtId="193" formatCode="[$-C0A]d\ &quot;de&quot;\ mmmm\ &quot;de&quot;\ yyyy;@"/>
    <numFmt numFmtId="194" formatCode="[$-C0A]dd\-mmm\-yy;@"/>
  </numFmts>
  <fonts count="67">
    <font>
      <sz val="10"/>
      <name val="Arial"/>
      <family val="0"/>
    </font>
    <font>
      <u val="single"/>
      <sz val="10"/>
      <color indexed="12"/>
      <name val="Arial"/>
      <family val="0"/>
    </font>
    <font>
      <u val="single"/>
      <sz val="10"/>
      <color indexed="36"/>
      <name val="Arial"/>
      <family val="0"/>
    </font>
    <font>
      <sz val="8"/>
      <color indexed="12"/>
      <name val="Verdana"/>
      <family val="2"/>
    </font>
    <font>
      <sz val="8"/>
      <name val="Verdana"/>
      <family val="2"/>
    </font>
    <font>
      <b/>
      <sz val="8"/>
      <name val="Verdana"/>
      <family val="2"/>
    </font>
    <font>
      <sz val="10"/>
      <color indexed="12"/>
      <name val="Arial"/>
      <family val="0"/>
    </font>
    <font>
      <sz val="8"/>
      <name val="Tahoma"/>
      <family val="2"/>
    </font>
    <font>
      <sz val="7"/>
      <color indexed="12"/>
      <name val="Verdana"/>
      <family val="2"/>
    </font>
    <font>
      <sz val="8"/>
      <color indexed="8"/>
      <name val="Verdana"/>
      <family val="2"/>
    </font>
    <font>
      <sz val="7"/>
      <name val="Verdana"/>
      <family val="2"/>
    </font>
    <font>
      <b/>
      <sz val="11"/>
      <color indexed="16"/>
      <name val="Symbol"/>
      <family val="1"/>
    </font>
    <font>
      <b/>
      <sz val="10"/>
      <color indexed="17"/>
      <name val="Verdana"/>
      <family val="2"/>
    </font>
    <font>
      <sz val="9"/>
      <color indexed="10"/>
      <name val="Verdana"/>
      <family val="2"/>
    </font>
    <font>
      <b/>
      <sz val="10"/>
      <name val="Arial"/>
      <family val="2"/>
    </font>
    <font>
      <b/>
      <sz val="8"/>
      <color indexed="10"/>
      <name val="Verdana"/>
      <family val="2"/>
    </font>
    <font>
      <b/>
      <sz val="14"/>
      <color indexed="17"/>
      <name val="Verdana"/>
      <family val="2"/>
    </font>
    <font>
      <sz val="10"/>
      <color indexed="9"/>
      <name val="Arial"/>
      <family val="0"/>
    </font>
    <font>
      <sz val="8"/>
      <color indexed="9"/>
      <name val="Verdana"/>
      <family val="2"/>
    </font>
    <font>
      <b/>
      <sz val="14"/>
      <color indexed="9"/>
      <name val="Verdana"/>
      <family val="2"/>
    </font>
    <font>
      <b/>
      <sz val="8"/>
      <color indexed="17"/>
      <name val="Verdana"/>
      <family val="2"/>
    </font>
    <font>
      <sz val="8"/>
      <name val="Arial"/>
      <family val="0"/>
    </font>
    <font>
      <b/>
      <sz val="10"/>
      <color indexed="12"/>
      <name val="Verdana"/>
      <family val="2"/>
    </font>
    <font>
      <b/>
      <sz val="10"/>
      <color indexed="12"/>
      <name val="Arial"/>
      <family val="2"/>
    </font>
    <font>
      <b/>
      <sz val="8"/>
      <color indexed="8"/>
      <name val="Verdana"/>
      <family val="2"/>
    </font>
    <font>
      <b/>
      <sz val="8"/>
      <color indexed="12"/>
      <name val="Verdana"/>
      <family val="2"/>
    </font>
    <font>
      <b/>
      <sz val="7"/>
      <color indexed="8"/>
      <name val="Verdana"/>
      <family val="2"/>
    </font>
    <font>
      <b/>
      <sz val="7"/>
      <color indexed="10"/>
      <name val="Verdana"/>
      <family val="2"/>
    </font>
    <font>
      <b/>
      <sz val="8"/>
      <name val="Arial"/>
      <family val="2"/>
    </font>
    <font>
      <sz val="9"/>
      <name val="Arial"/>
      <family val="2"/>
    </font>
    <font>
      <b/>
      <sz val="10"/>
      <color indexed="8"/>
      <name val="Verdana"/>
      <family val="2"/>
    </font>
    <font>
      <u val="single"/>
      <sz val="8"/>
      <color indexed="12"/>
      <name val="Arial"/>
      <family val="0"/>
    </font>
    <font>
      <b/>
      <i/>
      <sz val="8"/>
      <name val="Arial"/>
      <family val="2"/>
    </font>
    <font>
      <b/>
      <sz val="14"/>
      <color indexed="18"/>
      <name val="Verdana"/>
      <family val="2"/>
    </font>
    <font>
      <sz val="10"/>
      <color indexed="18"/>
      <name val="Arial"/>
      <family val="0"/>
    </font>
    <font>
      <b/>
      <sz val="11"/>
      <color indexed="18"/>
      <name val="Verdana"/>
      <family val="2"/>
    </font>
    <font>
      <sz val="10"/>
      <name val="Verdana"/>
      <family val="2"/>
    </font>
    <font>
      <b/>
      <sz val="11"/>
      <color indexed="8"/>
      <name val="Arial"/>
      <family val="2"/>
    </font>
    <font>
      <sz val="8"/>
      <color indexed="56"/>
      <name val="Verdana"/>
      <family val="2"/>
    </font>
    <font>
      <sz val="8.5"/>
      <color indexed="12"/>
      <name val="Verdana"/>
      <family val="2"/>
    </font>
    <font>
      <sz val="9"/>
      <color indexed="8"/>
      <name val="Verdana"/>
      <family val="2"/>
    </font>
    <font>
      <b/>
      <sz val="11"/>
      <name val="Symbol"/>
      <family val="1"/>
    </font>
    <font>
      <b/>
      <sz val="8"/>
      <color indexed="18"/>
      <name val="Verdana"/>
      <family val="2"/>
    </font>
    <font>
      <b/>
      <sz val="9"/>
      <color indexed="18"/>
      <name val="Verdana"/>
      <family val="2"/>
    </font>
    <font>
      <b/>
      <sz val="10"/>
      <color indexed="18"/>
      <name val="Arial"/>
      <family val="0"/>
    </font>
    <font>
      <sz val="8"/>
      <color indexed="10"/>
      <name val="Verdana"/>
      <family val="2"/>
    </font>
    <font>
      <sz val="10"/>
      <color indexed="10"/>
      <name val="Arial"/>
      <family val="0"/>
    </font>
    <font>
      <sz val="7"/>
      <color indexed="10"/>
      <name val="Arial"/>
      <family val="0"/>
    </font>
    <font>
      <b/>
      <sz val="12"/>
      <name val="Arial"/>
      <family val="0"/>
    </font>
    <font>
      <b/>
      <sz val="11"/>
      <name val="Arial"/>
      <family val="2"/>
    </font>
    <font>
      <b/>
      <sz val="10"/>
      <name val="Verdana"/>
      <family val="2"/>
    </font>
    <font>
      <sz val="8.5"/>
      <color indexed="10"/>
      <name val="Verdana"/>
      <family val="2"/>
    </font>
    <font>
      <sz val="8.5"/>
      <name val="Verdana"/>
      <family val="2"/>
    </font>
    <font>
      <sz val="8.5"/>
      <color indexed="8"/>
      <name val="Verdana"/>
      <family val="2"/>
    </font>
    <font>
      <b/>
      <sz val="8.5"/>
      <color indexed="8"/>
      <name val="Verdana"/>
      <family val="2"/>
    </font>
    <font>
      <b/>
      <sz val="9"/>
      <name val="Verdana"/>
      <family val="2"/>
    </font>
    <font>
      <b/>
      <sz val="11"/>
      <name val="Verdana"/>
      <family val="2"/>
    </font>
    <font>
      <sz val="8.5"/>
      <name val="Arial"/>
      <family val="0"/>
    </font>
    <font>
      <b/>
      <sz val="8.5"/>
      <color indexed="10"/>
      <name val="Verdana"/>
      <family val="2"/>
    </font>
    <font>
      <b/>
      <i/>
      <sz val="8.5"/>
      <name val="Arial"/>
      <family val="2"/>
    </font>
    <font>
      <b/>
      <sz val="10"/>
      <color indexed="10"/>
      <name val="Arial"/>
      <family val="0"/>
    </font>
    <font>
      <b/>
      <sz val="14"/>
      <name val="Arial"/>
      <family val="2"/>
    </font>
    <font>
      <b/>
      <sz val="10"/>
      <name val="Symbol"/>
      <family val="1"/>
    </font>
    <font>
      <b/>
      <sz val="12"/>
      <name val="Verdana"/>
      <family val="2"/>
    </font>
    <font>
      <sz val="11"/>
      <name val="Arial"/>
      <family val="2"/>
    </font>
    <font>
      <b/>
      <sz val="10"/>
      <color indexed="9"/>
      <name val="Arial"/>
      <family val="2"/>
    </font>
    <font>
      <sz val="10"/>
      <name val="Symbol"/>
      <family val="1"/>
    </font>
  </fonts>
  <fills count="9">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9"/>
        <bgColor indexed="64"/>
      </patternFill>
    </fill>
  </fills>
  <borders count="33">
    <border>
      <left/>
      <right/>
      <top/>
      <bottom/>
      <diagonal/>
    </border>
    <border>
      <left style="medium"/>
      <right style="medium"/>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style="medium"/>
      <bottom style="medium"/>
    </border>
    <border>
      <left style="medium"/>
      <right style="thin"/>
      <top style="medium"/>
      <bottom style="thin"/>
    </border>
    <border>
      <left>
        <color indexed="63"/>
      </left>
      <right>
        <color indexed="63"/>
      </right>
      <top style="medium"/>
      <bottom>
        <color indexed="63"/>
      </bottom>
    </border>
    <border>
      <left style="thin"/>
      <right style="thin"/>
      <top style="medium"/>
      <bottom style="thin"/>
    </border>
    <border>
      <left style="medium"/>
      <right>
        <color indexed="63"/>
      </right>
      <top style="thin"/>
      <bottom style="thin"/>
    </border>
    <border>
      <left style="medium"/>
      <right style="thin"/>
      <top style="thin"/>
      <bottom style="medium"/>
    </border>
    <border>
      <left>
        <color indexed="63"/>
      </left>
      <right>
        <color indexed="63"/>
      </right>
      <top>
        <color indexed="63"/>
      </top>
      <bottom style="medium"/>
    </border>
    <border>
      <left style="thin"/>
      <right style="thin"/>
      <top style="thin"/>
      <bottom style="medium"/>
    </border>
    <border>
      <left style="medium"/>
      <right>
        <color indexed="63"/>
      </right>
      <top style="medium"/>
      <bottom>
        <color indexed="63"/>
      </bottom>
    </border>
    <border>
      <left style="medium"/>
      <right style="thin"/>
      <top style="thin"/>
      <bottom style="thin"/>
    </border>
    <border>
      <left style="medium"/>
      <right style="thin"/>
      <top>
        <color indexed="63"/>
      </top>
      <bottom style="medium"/>
    </border>
    <border>
      <left style="medium"/>
      <right style="medium"/>
      <top>
        <color indexed="63"/>
      </top>
      <bottom style="medium"/>
    </border>
    <border>
      <left style="thin"/>
      <right style="thin"/>
      <top style="thin"/>
      <bottom>
        <color indexed="63"/>
      </bottom>
    </border>
    <border>
      <left style="thin"/>
      <right style="thin"/>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67">
    <xf numFmtId="0" fontId="0" fillId="0" borderId="0" xfId="0" applyAlignment="1">
      <alignment/>
    </xf>
    <xf numFmtId="0" fontId="3" fillId="0" borderId="0" xfId="0" applyFont="1" applyBorder="1" applyAlignment="1">
      <alignment horizontal="justify" vertical="center" wrapText="1"/>
    </xf>
    <xf numFmtId="0" fontId="4" fillId="0" borderId="0" xfId="0" applyFont="1" applyBorder="1" applyAlignment="1">
      <alignment horizontal="justify" vertical="center" wrapText="1"/>
    </xf>
    <xf numFmtId="0" fontId="0" fillId="0" borderId="0" xfId="0" applyFont="1"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6" fillId="0" borderId="0" xfId="0" applyFont="1" applyAlignment="1">
      <alignment vertical="center"/>
    </xf>
    <xf numFmtId="0" fontId="0" fillId="0" borderId="0" xfId="0" applyBorder="1" applyAlignment="1">
      <alignment vertical="center"/>
    </xf>
    <xf numFmtId="0" fontId="8" fillId="0" borderId="0" xfId="0" applyFont="1" applyBorder="1" applyAlignment="1">
      <alignment horizontal="left" vertical="center" wrapText="1" indent="2"/>
    </xf>
    <xf numFmtId="0" fontId="0" fillId="0" borderId="0" xfId="0" applyAlignment="1">
      <alignment horizontal="center"/>
    </xf>
    <xf numFmtId="0" fontId="9" fillId="0" borderId="0" xfId="0" applyFont="1" applyBorder="1" applyAlignment="1">
      <alignment horizontal="center" vertical="center" wrapText="1"/>
    </xf>
    <xf numFmtId="0" fontId="10" fillId="0" borderId="0" xfId="0" applyFont="1" applyBorder="1" applyAlignment="1">
      <alignment horizontal="left" vertical="center" wrapText="1" indent="2"/>
    </xf>
    <xf numFmtId="0" fontId="0" fillId="0" borderId="0" xfId="0" applyAlignment="1" applyProtection="1">
      <alignment vertical="center"/>
      <protection locked="0"/>
    </xf>
    <xf numFmtId="0" fontId="19"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Border="1" applyAlignment="1">
      <alignment horizontal="center" vertical="center" wrapText="1"/>
    </xf>
    <xf numFmtId="0" fontId="17" fillId="0" borderId="0" xfId="0" applyFont="1" applyAlignment="1">
      <alignment vertical="center"/>
    </xf>
    <xf numFmtId="0" fontId="18" fillId="0" borderId="0" xfId="0" applyFont="1" applyBorder="1" applyAlignment="1">
      <alignment horizontal="justify" vertical="center" wrapText="1"/>
    </xf>
    <xf numFmtId="0" fontId="17" fillId="0" borderId="0" xfId="0" applyFont="1" applyBorder="1" applyAlignment="1">
      <alignment vertical="center"/>
    </xf>
    <xf numFmtId="0" fontId="12" fillId="0" borderId="0" xfId="0" applyFont="1" applyBorder="1" applyAlignment="1">
      <alignment horizontal="center" vertical="center"/>
    </xf>
    <xf numFmtId="0" fontId="23" fillId="0" borderId="0" xfId="0" applyFont="1" applyBorder="1" applyAlignment="1">
      <alignment horizontal="center"/>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9" fillId="0" borderId="3" xfId="0" applyFont="1" applyBorder="1" applyAlignment="1">
      <alignment horizontal="justify" vertical="top" wrapText="1"/>
    </xf>
    <xf numFmtId="0" fontId="9" fillId="0" borderId="4" xfId="0" applyFont="1" applyBorder="1" applyAlignment="1">
      <alignment horizontal="justify" vertical="top" wrapText="1"/>
    </xf>
    <xf numFmtId="0" fontId="23" fillId="0" borderId="0" xfId="0" applyFont="1" applyBorder="1" applyAlignment="1">
      <alignment/>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left" vertical="top" wrapText="1"/>
    </xf>
    <xf numFmtId="3" fontId="0" fillId="0" borderId="3" xfId="0" applyNumberFormat="1" applyBorder="1" applyAlignment="1">
      <alignment/>
    </xf>
    <xf numFmtId="0" fontId="24" fillId="2" borderId="4" xfId="0" applyFont="1" applyFill="1" applyBorder="1" applyAlignment="1">
      <alignment horizontal="left" vertical="top" wrapText="1"/>
    </xf>
    <xf numFmtId="3" fontId="0" fillId="0" borderId="4" xfId="0" applyNumberFormat="1" applyBorder="1" applyAlignment="1">
      <alignment/>
    </xf>
    <xf numFmtId="3" fontId="0" fillId="0" borderId="0" xfId="0" applyNumberFormat="1" applyAlignment="1">
      <alignment vertical="center"/>
    </xf>
    <xf numFmtId="0" fontId="24" fillId="2" borderId="4" xfId="0" applyFont="1" applyFill="1" applyBorder="1" applyAlignment="1">
      <alignment horizontal="center" vertical="top" wrapText="1"/>
    </xf>
    <xf numFmtId="3" fontId="0" fillId="0" borderId="4" xfId="0" applyNumberFormat="1" applyBorder="1" applyAlignment="1">
      <alignment vertical="center"/>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0" fillId="0" borderId="4" xfId="0" applyFont="1" applyBorder="1" applyAlignment="1">
      <alignment horizontal="center" vertical="top" wrapText="1"/>
    </xf>
    <xf numFmtId="0" fontId="0" fillId="0" borderId="4" xfId="0" applyBorder="1" applyAlignment="1">
      <alignment/>
    </xf>
    <xf numFmtId="0" fontId="9" fillId="0" borderId="4" xfId="0" applyFont="1" applyBorder="1" applyAlignment="1">
      <alignment vertical="top" wrapText="1"/>
    </xf>
    <xf numFmtId="0" fontId="9" fillId="0" borderId="4" xfId="0" applyFont="1" applyBorder="1" applyAlignment="1">
      <alignment horizontal="center" vertical="top" wrapText="1"/>
    </xf>
    <xf numFmtId="180" fontId="9" fillId="0" borderId="4" xfId="23" applyNumberFormat="1" applyFont="1" applyBorder="1" applyAlignment="1">
      <alignment horizontal="center" vertical="top" wrapText="1"/>
    </xf>
    <xf numFmtId="0" fontId="9" fillId="0" borderId="0" xfId="0" applyFont="1" applyBorder="1" applyAlignment="1">
      <alignment horizontal="justify" vertical="top" wrapText="1"/>
    </xf>
    <xf numFmtId="0" fontId="24" fillId="0" borderId="0" xfId="0" applyFont="1" applyBorder="1" applyAlignment="1">
      <alignment horizontal="center" vertical="top" wrapText="1"/>
    </xf>
    <xf numFmtId="180" fontId="24" fillId="0" borderId="0" xfId="23" applyNumberFormat="1" applyFont="1" applyBorder="1" applyAlignment="1">
      <alignment horizontal="center" vertical="top" wrapText="1"/>
    </xf>
    <xf numFmtId="0" fontId="23" fillId="0" borderId="4" xfId="0" applyFont="1" applyBorder="1" applyAlignment="1">
      <alignment/>
    </xf>
    <xf numFmtId="0" fontId="24" fillId="0" borderId="4" xfId="0" applyFont="1" applyBorder="1" applyAlignment="1">
      <alignment horizontal="center" vertical="top" wrapText="1"/>
    </xf>
    <xf numFmtId="0" fontId="26" fillId="0" borderId="4" xfId="0" applyFont="1" applyBorder="1" applyAlignment="1">
      <alignment horizontal="center" vertical="center" wrapText="1"/>
    </xf>
    <xf numFmtId="0" fontId="26" fillId="0" borderId="4" xfId="0" applyFont="1" applyBorder="1" applyAlignment="1">
      <alignment horizontal="left" vertical="top" wrapText="1" indent="1"/>
    </xf>
    <xf numFmtId="185" fontId="9" fillId="0" borderId="4" xfId="20" applyNumberFormat="1" applyFont="1" applyBorder="1" applyAlignment="1">
      <alignment vertical="center" wrapText="1"/>
    </xf>
    <xf numFmtId="0" fontId="15" fillId="0" borderId="0" xfId="0" applyFont="1" applyAlignment="1">
      <alignment/>
    </xf>
    <xf numFmtId="0" fontId="24" fillId="0" borderId="0" xfId="0" applyFont="1" applyAlignment="1">
      <alignment horizontal="justify"/>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1" fontId="9" fillId="0" borderId="3" xfId="0" applyNumberFormat="1" applyFont="1" applyBorder="1" applyAlignment="1">
      <alignment horizontal="center" vertical="top" wrapText="1"/>
    </xf>
    <xf numFmtId="3" fontId="9" fillId="0" borderId="3" xfId="0" applyNumberFormat="1" applyFont="1" applyBorder="1" applyAlignment="1">
      <alignment horizontal="right" vertical="top" wrapText="1"/>
    </xf>
    <xf numFmtId="1" fontId="9" fillId="0" borderId="4" xfId="0" applyNumberFormat="1" applyFont="1" applyBorder="1" applyAlignment="1">
      <alignment horizontal="center" vertical="top" wrapText="1"/>
    </xf>
    <xf numFmtId="3" fontId="9" fillId="0" borderId="4" xfId="0" applyNumberFormat="1" applyFont="1" applyBorder="1" applyAlignment="1">
      <alignment horizontal="right" vertical="top" wrapText="1"/>
    </xf>
    <xf numFmtId="0" fontId="14" fillId="0" borderId="4" xfId="0" applyFont="1" applyBorder="1" applyAlignment="1">
      <alignment/>
    </xf>
    <xf numFmtId="3" fontId="28" fillId="0" borderId="4" xfId="0" applyNumberFormat="1" applyFont="1" applyBorder="1" applyAlignment="1">
      <alignment/>
    </xf>
    <xf numFmtId="0" fontId="24" fillId="0" borderId="5" xfId="0" applyFont="1" applyBorder="1" applyAlignment="1">
      <alignment horizontal="center" vertical="center" wrapText="1"/>
    </xf>
    <xf numFmtId="0" fontId="24" fillId="0" borderId="10" xfId="0" applyFont="1" applyBorder="1" applyAlignment="1">
      <alignment horizontal="center" vertical="top" wrapText="1"/>
    </xf>
    <xf numFmtId="3" fontId="9" fillId="0" borderId="3" xfId="0" applyNumberFormat="1" applyFont="1" applyBorder="1" applyAlignment="1">
      <alignment horizontal="justify" vertical="top" wrapText="1"/>
    </xf>
    <xf numFmtId="3" fontId="9" fillId="0" borderId="4" xfId="0" applyNumberFormat="1" applyFont="1" applyBorder="1" applyAlignment="1">
      <alignment horizontal="justify" vertical="top" wrapText="1"/>
    </xf>
    <xf numFmtId="3" fontId="29" fillId="0" borderId="4" xfId="0" applyNumberFormat="1" applyFont="1" applyBorder="1" applyAlignment="1">
      <alignment/>
    </xf>
    <xf numFmtId="0" fontId="24" fillId="0" borderId="4" xfId="0" applyFont="1" applyBorder="1" applyAlignment="1">
      <alignment horizontal="left" vertical="top" wrapText="1" indent="2"/>
    </xf>
    <xf numFmtId="3" fontId="24" fillId="0" borderId="4" xfId="0" applyNumberFormat="1" applyFont="1" applyBorder="1" applyAlignment="1">
      <alignment horizontal="center" vertical="top" wrapText="1"/>
    </xf>
    <xf numFmtId="4" fontId="24" fillId="0" borderId="4" xfId="0" applyNumberFormat="1" applyFont="1" applyBorder="1" applyAlignment="1">
      <alignment horizontal="center" vertical="top" wrapText="1"/>
    </xf>
    <xf numFmtId="0" fontId="24" fillId="0" borderId="4" xfId="0" applyFont="1" applyBorder="1" applyAlignment="1">
      <alignment horizontal="justify" vertical="top" wrapText="1"/>
    </xf>
    <xf numFmtId="3" fontId="9" fillId="0" borderId="3" xfId="0" applyNumberFormat="1" applyFont="1" applyBorder="1" applyAlignment="1">
      <alignment vertical="center" wrapText="1"/>
    </xf>
    <xf numFmtId="3" fontId="9" fillId="0" borderId="4" xfId="0" applyNumberFormat="1" applyFont="1" applyBorder="1" applyAlignment="1">
      <alignment vertical="center" wrapText="1"/>
    </xf>
    <xf numFmtId="0" fontId="26" fillId="0" borderId="1" xfId="0" applyFont="1" applyBorder="1" applyAlignment="1">
      <alignment horizontal="center" vertical="center" wrapText="1"/>
    </xf>
    <xf numFmtId="0" fontId="26" fillId="0" borderId="10" xfId="0" applyFont="1" applyBorder="1" applyAlignment="1">
      <alignment horizontal="center" vertical="center" wrapText="1"/>
    </xf>
    <xf numFmtId="3" fontId="9" fillId="0" borderId="3" xfId="0" applyNumberFormat="1" applyFont="1" applyBorder="1" applyAlignment="1">
      <alignment horizontal="center" vertical="top" wrapText="1"/>
    </xf>
    <xf numFmtId="3" fontId="0" fillId="0" borderId="0" xfId="0" applyNumberFormat="1" applyAlignment="1">
      <alignment horizontal="center"/>
    </xf>
    <xf numFmtId="0" fontId="14" fillId="0" borderId="4" xfId="0" applyFont="1" applyBorder="1" applyAlignment="1">
      <alignment horizontal="center"/>
    </xf>
    <xf numFmtId="3" fontId="0" fillId="0" borderId="4" xfId="0" applyNumberFormat="1" applyBorder="1" applyAlignment="1">
      <alignment horizontal="center"/>
    </xf>
    <xf numFmtId="0" fontId="24" fillId="0" borderId="0" xfId="0" applyFont="1" applyAlignment="1">
      <alignment horizontal="center"/>
    </xf>
    <xf numFmtId="3" fontId="9" fillId="0" borderId="3" xfId="0" applyNumberFormat="1" applyFont="1" applyBorder="1" applyAlignment="1">
      <alignment horizontal="right" vertical="center" wrapText="1"/>
    </xf>
    <xf numFmtId="3" fontId="9" fillId="0" borderId="4" xfId="0" applyNumberFormat="1" applyFont="1" applyBorder="1" applyAlignment="1">
      <alignment horizontal="right" vertical="center" wrapText="1"/>
    </xf>
    <xf numFmtId="0" fontId="0" fillId="0" borderId="0" xfId="0" applyBorder="1" applyAlignment="1">
      <alignment/>
    </xf>
    <xf numFmtId="0" fontId="24" fillId="0" borderId="0" xfId="0" applyFont="1" applyBorder="1" applyAlignment="1">
      <alignment horizontal="justify" vertical="top" wrapText="1"/>
    </xf>
    <xf numFmtId="3" fontId="24" fillId="0" borderId="0" xfId="0" applyNumberFormat="1" applyFont="1" applyBorder="1" applyAlignment="1">
      <alignment horizontal="justify" vertical="center" wrapText="1"/>
    </xf>
    <xf numFmtId="0" fontId="29" fillId="0" borderId="0" xfId="0" applyFont="1" applyAlignment="1">
      <alignment horizontal="center"/>
    </xf>
    <xf numFmtId="3" fontId="24" fillId="0" borderId="0" xfId="0" applyNumberFormat="1" applyFont="1" applyBorder="1" applyAlignment="1">
      <alignment vertical="center" wrapText="1"/>
    </xf>
    <xf numFmtId="0" fontId="24" fillId="0" borderId="7" xfId="0" applyFont="1" applyBorder="1" applyAlignment="1">
      <alignment horizontal="center" vertical="top" wrapText="1"/>
    </xf>
    <xf numFmtId="3" fontId="21" fillId="0" borderId="8" xfId="0" applyNumberFormat="1" applyFont="1" applyBorder="1" applyAlignment="1">
      <alignment vertical="center"/>
    </xf>
    <xf numFmtId="0" fontId="13" fillId="0" borderId="0" xfId="0" applyFont="1" applyAlignment="1">
      <alignment/>
    </xf>
    <xf numFmtId="0" fontId="24" fillId="0" borderId="0" xfId="0" applyFont="1" applyAlignment="1">
      <alignment horizontal="justify" vertical="center"/>
    </xf>
    <xf numFmtId="0" fontId="24" fillId="0" borderId="0" xfId="0" applyFont="1" applyAlignment="1">
      <alignment horizontal="left"/>
    </xf>
    <xf numFmtId="0" fontId="31" fillId="0" borderId="0" xfId="16" applyFont="1" applyAlignment="1">
      <alignment vertical="center"/>
    </xf>
    <xf numFmtId="0" fontId="31" fillId="0" borderId="0" xfId="16" applyFont="1" applyBorder="1" applyAlignment="1">
      <alignment vertical="center"/>
    </xf>
    <xf numFmtId="0" fontId="12" fillId="0" borderId="0" xfId="0" applyFont="1" applyBorder="1" applyAlignment="1">
      <alignment horizontal="center" vertical="center" wrapText="1"/>
    </xf>
    <xf numFmtId="0" fontId="31" fillId="0" borderId="0" xfId="16" applyFont="1" applyBorder="1" applyAlignment="1">
      <alignment horizontal="center" vertical="center" wrapText="1"/>
    </xf>
    <xf numFmtId="0" fontId="32" fillId="0" borderId="0" xfId="0" applyFont="1" applyAlignment="1">
      <alignment vertical="center" wrapText="1"/>
    </xf>
    <xf numFmtId="0" fontId="33" fillId="0" borderId="0" xfId="0" applyFont="1" applyAlignment="1">
      <alignment/>
    </xf>
    <xf numFmtId="0" fontId="34" fillId="0" borderId="0" xfId="0" applyFont="1" applyAlignment="1">
      <alignment/>
    </xf>
    <xf numFmtId="0" fontId="0" fillId="3" borderId="0" xfId="0" applyFill="1" applyAlignment="1">
      <alignment/>
    </xf>
    <xf numFmtId="0" fontId="14" fillId="3" borderId="0" xfId="0" applyFont="1" applyFill="1" applyAlignment="1">
      <alignment vertical="center"/>
    </xf>
    <xf numFmtId="0" fontId="11" fillId="0" borderId="0" xfId="0" applyFont="1" applyBorder="1" applyAlignment="1">
      <alignment horizontal="center" vertical="center" wrapText="1"/>
    </xf>
    <xf numFmtId="0" fontId="0" fillId="0" borderId="7" xfId="0" applyBorder="1" applyAlignment="1">
      <alignment/>
    </xf>
    <xf numFmtId="0" fontId="0" fillId="0" borderId="11" xfId="0" applyBorder="1" applyAlignment="1">
      <alignment/>
    </xf>
    <xf numFmtId="0" fontId="0" fillId="0" borderId="8"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12" xfId="0" applyFont="1" applyBorder="1" applyAlignment="1">
      <alignment/>
    </xf>
    <xf numFmtId="0" fontId="14" fillId="0" borderId="19" xfId="0" applyFont="1" applyBorder="1" applyAlignment="1">
      <alignment/>
    </xf>
    <xf numFmtId="0" fontId="14" fillId="0" borderId="20" xfId="0" applyFont="1" applyBorder="1" applyAlignment="1">
      <alignment horizontal="left" indent="1"/>
    </xf>
    <xf numFmtId="0" fontId="0" fillId="0" borderId="20" xfId="0" applyFont="1" applyBorder="1" applyAlignment="1">
      <alignment horizontal="left" indent="1"/>
    </xf>
    <xf numFmtId="0" fontId="0" fillId="0" borderId="20" xfId="0" applyBorder="1" applyAlignment="1">
      <alignment horizontal="left" indent="1"/>
    </xf>
    <xf numFmtId="0" fontId="0" fillId="0" borderId="21" xfId="0" applyFill="1" applyBorder="1" applyAlignment="1">
      <alignment horizontal="left" wrapText="1" indent="1"/>
    </xf>
    <xf numFmtId="0" fontId="0" fillId="0" borderId="16" xfId="0" applyFill="1" applyBorder="1" applyAlignment="1">
      <alignment horizontal="left" indent="1"/>
    </xf>
    <xf numFmtId="0" fontId="0" fillId="0" borderId="12" xfId="0" applyBorder="1" applyAlignment="1">
      <alignment horizontal="left" indent="1"/>
    </xf>
    <xf numFmtId="0" fontId="0" fillId="0" borderId="14" xfId="0" applyBorder="1" applyAlignment="1">
      <alignment horizontal="left" indent="1"/>
    </xf>
    <xf numFmtId="0" fontId="0" fillId="0" borderId="4" xfId="0" applyBorder="1" applyAlignment="1">
      <alignment horizontal="left" indent="1"/>
    </xf>
    <xf numFmtId="0" fontId="0" fillId="0" borderId="4" xfId="0" applyFill="1" applyBorder="1" applyAlignment="1">
      <alignment horizontal="left" indent="1"/>
    </xf>
    <xf numFmtId="0" fontId="0" fillId="0" borderId="16" xfId="0" applyBorder="1" applyAlignment="1">
      <alignment horizontal="left" indent="1"/>
    </xf>
    <xf numFmtId="0" fontId="35" fillId="0" borderId="0" xfId="0" applyFont="1" applyBorder="1" applyAlignment="1">
      <alignment horizontal="center" vertical="center"/>
    </xf>
    <xf numFmtId="0" fontId="9" fillId="0" borderId="0" xfId="0" applyFont="1" applyBorder="1" applyAlignment="1">
      <alignment horizontal="justify" wrapText="1"/>
    </xf>
    <xf numFmtId="0" fontId="18" fillId="0" borderId="0" xfId="0" applyFont="1" applyBorder="1" applyAlignment="1">
      <alignment horizontal="center" vertical="top" wrapText="1"/>
    </xf>
    <xf numFmtId="0" fontId="18" fillId="0" borderId="0" xfId="0" applyFont="1" applyBorder="1" applyAlignment="1">
      <alignment horizontal="justify" vertical="top" wrapText="1"/>
    </xf>
    <xf numFmtId="0" fontId="17" fillId="0" borderId="0" xfId="0" applyFont="1" applyAlignment="1">
      <alignment vertical="top"/>
    </xf>
    <xf numFmtId="2" fontId="3" fillId="0" borderId="0" xfId="0" applyNumberFormat="1" applyFont="1" applyBorder="1" applyAlignment="1">
      <alignment horizontal="center" vertical="center" wrapText="1"/>
    </xf>
    <xf numFmtId="3" fontId="3" fillId="0" borderId="0" xfId="0" applyNumberFormat="1" applyFont="1" applyBorder="1" applyAlignment="1">
      <alignment vertical="center" wrapText="1"/>
    </xf>
    <xf numFmtId="2" fontId="3" fillId="0" borderId="0" xfId="0" applyNumberFormat="1" applyFont="1" applyBorder="1" applyAlignment="1">
      <alignment vertical="center" wrapText="1"/>
    </xf>
    <xf numFmtId="0" fontId="9"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39" fillId="0" borderId="0" xfId="0" applyFont="1" applyBorder="1" applyAlignment="1">
      <alignment horizontal="left" vertical="center" wrapText="1" indent="2"/>
    </xf>
    <xf numFmtId="0" fontId="38" fillId="0" borderId="0" xfId="0" applyFont="1" applyBorder="1" applyAlignment="1">
      <alignment horizontal="center" vertical="center" wrapText="1"/>
    </xf>
    <xf numFmtId="0" fontId="11" fillId="0" borderId="4" xfId="0" applyFont="1" applyBorder="1" applyAlignment="1" quotePrefix="1">
      <alignment horizontal="center" vertical="center" wrapText="1"/>
    </xf>
    <xf numFmtId="0" fontId="9" fillId="0" borderId="0" xfId="0" applyFont="1" applyFill="1" applyBorder="1" applyAlignment="1">
      <alignment horizontal="center" vertical="center" wrapText="1"/>
    </xf>
    <xf numFmtId="0" fontId="18" fillId="0" borderId="0" xfId="0" applyFont="1" applyFill="1" applyBorder="1" applyAlignment="1">
      <alignment horizontal="justify" vertical="center" wrapText="1"/>
    </xf>
    <xf numFmtId="0" fontId="0" fillId="0" borderId="0" xfId="0" applyFill="1" applyAlignment="1">
      <alignment vertical="center"/>
    </xf>
    <xf numFmtId="0" fontId="39" fillId="0" borderId="0" xfId="0" applyFont="1" applyFill="1" applyBorder="1" applyAlignment="1">
      <alignment horizontal="left" vertical="center" wrapText="1" indent="2"/>
    </xf>
    <xf numFmtId="0" fontId="11" fillId="0" borderId="4" xfId="0" applyFont="1" applyFill="1" applyBorder="1" applyAlignment="1" quotePrefix="1">
      <alignment horizontal="center" vertical="center" wrapText="1"/>
    </xf>
    <xf numFmtId="171" fontId="38" fillId="0" borderId="0" xfId="18" applyFont="1" applyBorder="1" applyAlignment="1">
      <alignment horizontal="center" vertical="center" wrapText="1"/>
    </xf>
    <xf numFmtId="171" fontId="18" fillId="0" borderId="0" xfId="18" applyFont="1" applyBorder="1" applyAlignment="1">
      <alignment horizontal="justify" vertical="center" wrapText="1"/>
    </xf>
    <xf numFmtId="171" fontId="0" fillId="0" borderId="0" xfId="18" applyAlignment="1">
      <alignment vertical="center"/>
    </xf>
    <xf numFmtId="0" fontId="26" fillId="0" borderId="22" xfId="0" applyFont="1" applyBorder="1" applyAlignment="1">
      <alignment horizontal="center" vertical="center" wrapText="1"/>
    </xf>
    <xf numFmtId="0" fontId="40" fillId="0" borderId="0" xfId="0" applyFont="1" applyAlignment="1">
      <alignment horizontal="left"/>
    </xf>
    <xf numFmtId="0" fontId="11" fillId="0" borderId="0" xfId="0" applyFont="1" applyFill="1" applyBorder="1" applyAlignment="1" quotePrefix="1">
      <alignment horizontal="center" vertical="center" wrapText="1"/>
    </xf>
    <xf numFmtId="0" fontId="24" fillId="0" borderId="0" xfId="0" applyFont="1" applyBorder="1" applyAlignment="1" applyProtection="1">
      <alignment horizontal="center" vertical="center" wrapText="1"/>
      <protection/>
    </xf>
    <xf numFmtId="0" fontId="41" fillId="0" borderId="4" xfId="0" applyFont="1" applyFill="1" applyBorder="1" applyAlignment="1">
      <alignment horizontal="center" vertical="center" wrapText="1"/>
    </xf>
    <xf numFmtId="0" fontId="4" fillId="0" borderId="0" xfId="0" applyFont="1" applyBorder="1" applyAlignment="1">
      <alignment horizontal="justify" vertical="top" wrapText="1"/>
    </xf>
    <xf numFmtId="0" fontId="0" fillId="0" borderId="0" xfId="0" applyFont="1" applyAlignment="1">
      <alignment horizontal="justify" vertical="top" wrapText="1"/>
    </xf>
    <xf numFmtId="0" fontId="0" fillId="0" borderId="0" xfId="0" applyFont="1" applyBorder="1" applyAlignment="1">
      <alignment horizontal="justify" vertical="top" wrapText="1"/>
    </xf>
    <xf numFmtId="0" fontId="43" fillId="0" borderId="0" xfId="0" applyFont="1" applyAlignment="1">
      <alignment horizontal="left" vertical="center" indent="1"/>
    </xf>
    <xf numFmtId="0" fontId="44" fillId="0" borderId="0" xfId="0" applyFont="1" applyAlignment="1">
      <alignment horizontal="left" indent="1"/>
    </xf>
    <xf numFmtId="0" fontId="35" fillId="0" borderId="0" xfId="0" applyFont="1" applyBorder="1" applyAlignment="1">
      <alignment horizontal="center" vertical="center" wrapText="1"/>
    </xf>
    <xf numFmtId="0" fontId="11" fillId="0" borderId="0" xfId="0" applyFont="1" applyBorder="1" applyAlignment="1" quotePrefix="1">
      <alignment horizontal="center" vertical="center" wrapText="1"/>
    </xf>
    <xf numFmtId="0" fontId="0" fillId="0" borderId="0" xfId="0" applyFont="1" applyAlignment="1">
      <alignment/>
    </xf>
    <xf numFmtId="0" fontId="0" fillId="0" borderId="0" xfId="0" applyFont="1" applyAlignment="1">
      <alignment vertical="center"/>
    </xf>
    <xf numFmtId="0" fontId="0" fillId="0" borderId="0" xfId="0" applyFont="1" applyAlignment="1">
      <alignment vertical="center"/>
    </xf>
    <xf numFmtId="171" fontId="0" fillId="0" borderId="0" xfId="18" applyFont="1" applyAlignment="1">
      <alignment vertical="center"/>
    </xf>
    <xf numFmtId="0" fontId="0" fillId="0" borderId="0" xfId="0" applyFont="1" applyAlignment="1">
      <alignment/>
    </xf>
    <xf numFmtId="0" fontId="9" fillId="0" borderId="3" xfId="0" applyFont="1" applyBorder="1" applyAlignment="1" applyProtection="1">
      <alignment horizontal="justify" vertical="top" wrapText="1"/>
      <protection locked="0"/>
    </xf>
    <xf numFmtId="0" fontId="9" fillId="0" borderId="4" xfId="0" applyFont="1" applyBorder="1" applyAlignment="1" applyProtection="1">
      <alignment horizontal="justify" vertical="top" wrapText="1"/>
      <protection locked="0"/>
    </xf>
    <xf numFmtId="3" fontId="9" fillId="2" borderId="3" xfId="0" applyNumberFormat="1" applyFont="1" applyFill="1" applyBorder="1" applyAlignment="1" applyProtection="1">
      <alignment vertical="center" wrapText="1"/>
      <protection locked="0"/>
    </xf>
    <xf numFmtId="3" fontId="9" fillId="2" borderId="4" xfId="0" applyNumberFormat="1" applyFont="1" applyFill="1" applyBorder="1" applyAlignment="1" applyProtection="1">
      <alignment vertical="center" wrapText="1"/>
      <protection locked="0"/>
    </xf>
    <xf numFmtId="0" fontId="9" fillId="0" borderId="3" xfId="0" applyFont="1" applyBorder="1" applyAlignment="1" applyProtection="1">
      <alignment horizontal="center" vertical="top" wrapText="1"/>
      <protection locked="0"/>
    </xf>
    <xf numFmtId="3" fontId="9" fillId="0" borderId="3" xfId="0" applyNumberFormat="1"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3" fontId="9" fillId="0" borderId="4" xfId="0" applyNumberFormat="1" applyFont="1" applyBorder="1" applyAlignment="1" applyProtection="1">
      <alignment horizontal="center" vertical="top" wrapText="1"/>
      <protection locked="0"/>
    </xf>
    <xf numFmtId="0" fontId="45" fillId="0" borderId="17" xfId="0" applyFont="1" applyBorder="1" applyAlignment="1">
      <alignment horizontal="justify" wrapText="1"/>
    </xf>
    <xf numFmtId="0" fontId="46" fillId="0" borderId="0" xfId="0" applyFont="1" applyAlignment="1">
      <alignment/>
    </xf>
    <xf numFmtId="0" fontId="0" fillId="0" borderId="0" xfId="0" applyFont="1" applyAlignment="1">
      <alignment horizontal="center"/>
    </xf>
    <xf numFmtId="0" fontId="14" fillId="0" borderId="0" xfId="0" applyFont="1" applyBorder="1" applyAlignment="1">
      <alignment/>
    </xf>
    <xf numFmtId="0" fontId="48" fillId="0" borderId="0" xfId="0" applyFont="1" applyBorder="1" applyAlignment="1">
      <alignment horizontal="center"/>
    </xf>
    <xf numFmtId="0" fontId="0" fillId="0" borderId="0" xfId="0" applyFont="1" applyBorder="1" applyAlignment="1">
      <alignment/>
    </xf>
    <xf numFmtId="0" fontId="21" fillId="0" borderId="0" xfId="0" applyFont="1" applyAlignment="1">
      <alignment/>
    </xf>
    <xf numFmtId="183" fontId="0" fillId="0" borderId="0" xfId="0" applyNumberFormat="1" applyAlignment="1">
      <alignment/>
    </xf>
    <xf numFmtId="183" fontId="14" fillId="0" borderId="4" xfId="23" applyNumberFormat="1" applyFont="1" applyBorder="1" applyAlignment="1">
      <alignment horizontal="center"/>
    </xf>
    <xf numFmtId="183" fontId="36" fillId="0" borderId="4" xfId="23" applyNumberFormat="1" applyFont="1" applyBorder="1" applyAlignment="1">
      <alignment horizontal="center" vertical="center"/>
    </xf>
    <xf numFmtId="0" fontId="51" fillId="0" borderId="0" xfId="0" applyFont="1" applyBorder="1" applyAlignment="1">
      <alignment horizontal="left" vertical="center" wrapText="1" indent="2"/>
    </xf>
    <xf numFmtId="0" fontId="52" fillId="0" borderId="0" xfId="0" applyFont="1" applyFill="1" applyBorder="1" applyAlignment="1">
      <alignment horizontal="justify" vertical="center" wrapText="1"/>
    </xf>
    <xf numFmtId="0" fontId="52" fillId="0" borderId="0" xfId="0" applyFont="1" applyBorder="1" applyAlignment="1">
      <alignment horizontal="justify" vertical="center" wrapText="1"/>
    </xf>
    <xf numFmtId="0" fontId="52" fillId="0" borderId="0" xfId="0" applyFont="1" applyBorder="1" applyAlignment="1">
      <alignment horizontal="justify" vertical="top" wrapText="1"/>
    </xf>
    <xf numFmtId="0" fontId="53" fillId="0" borderId="0" xfId="0" applyFont="1" applyBorder="1" applyAlignment="1">
      <alignment horizontal="justify" vertical="center" wrapText="1"/>
    </xf>
    <xf numFmtId="0" fontId="54" fillId="0" borderId="0" xfId="0" applyFont="1" applyBorder="1" applyAlignment="1">
      <alignment horizontal="justify" vertical="center" wrapText="1"/>
    </xf>
    <xf numFmtId="0" fontId="5" fillId="0" borderId="4" xfId="0" applyFont="1" applyBorder="1" applyAlignment="1">
      <alignment horizontal="left" vertical="top"/>
    </xf>
    <xf numFmtId="0" fontId="21" fillId="0" borderId="4" xfId="0" applyFont="1" applyBorder="1" applyAlignment="1">
      <alignment horizontal="left" vertical="top" wrapText="1"/>
    </xf>
    <xf numFmtId="0" fontId="14" fillId="0" borderId="4" xfId="0" applyFont="1" applyBorder="1" applyAlignment="1">
      <alignment horizontal="center" vertical="top"/>
    </xf>
    <xf numFmtId="0" fontId="21" fillId="0" borderId="4" xfId="0" applyFont="1" applyBorder="1" applyAlignment="1">
      <alignment horizontal="left" vertical="top" wrapText="1" indent="2"/>
    </xf>
    <xf numFmtId="0" fontId="28" fillId="0" borderId="4" xfId="0" applyFont="1" applyBorder="1" applyAlignment="1">
      <alignment horizontal="left" vertical="top" wrapText="1" indent="2"/>
    </xf>
    <xf numFmtId="0" fontId="21" fillId="0" borderId="4" xfId="0" applyFont="1" applyBorder="1" applyAlignment="1">
      <alignment horizontal="left" vertical="top" wrapText="1" indent="3"/>
    </xf>
    <xf numFmtId="183" fontId="14" fillId="0" borderId="4" xfId="23" applyNumberFormat="1" applyFont="1" applyBorder="1" applyAlignment="1">
      <alignment horizontal="right" vertical="center"/>
    </xf>
    <xf numFmtId="0" fontId="0" fillId="0" borderId="0" xfId="0" applyFont="1" applyBorder="1" applyAlignment="1">
      <alignment horizontal="left" vertical="center"/>
    </xf>
    <xf numFmtId="183" fontId="14" fillId="0" borderId="0" xfId="23" applyNumberFormat="1" applyFont="1" applyBorder="1" applyAlignment="1">
      <alignment horizontal="right" vertical="center"/>
    </xf>
    <xf numFmtId="0" fontId="36" fillId="0" borderId="0" xfId="0" applyFont="1" applyBorder="1" applyAlignment="1">
      <alignment horizontal="left" vertical="center"/>
    </xf>
    <xf numFmtId="0" fontId="36" fillId="0" borderId="0" xfId="0" applyFont="1" applyFill="1" applyBorder="1" applyAlignment="1">
      <alignment horizontal="left" vertical="center"/>
    </xf>
    <xf numFmtId="0" fontId="0" fillId="0" borderId="0" xfId="0" applyFont="1" applyBorder="1" applyAlignment="1">
      <alignment vertical="center"/>
    </xf>
    <xf numFmtId="0" fontId="50" fillId="0" borderId="0" xfId="0" applyFont="1" applyBorder="1" applyAlignment="1">
      <alignment horizontal="left" vertical="center"/>
    </xf>
    <xf numFmtId="0" fontId="56" fillId="0" borderId="4" xfId="0" applyFont="1" applyBorder="1" applyAlignment="1">
      <alignment horizontal="left" wrapText="1"/>
    </xf>
    <xf numFmtId="0" fontId="0" fillId="0" borderId="0" xfId="0" applyFont="1" applyAlignment="1">
      <alignment horizontal="left"/>
    </xf>
    <xf numFmtId="0" fontId="36" fillId="0" borderId="11" xfId="0" applyFont="1" applyBorder="1" applyAlignment="1">
      <alignment vertical="center"/>
    </xf>
    <xf numFmtId="0" fontId="36" fillId="0" borderId="11" xfId="0" applyFont="1" applyBorder="1" applyAlignment="1">
      <alignment horizontal="left" vertical="center" wrapText="1"/>
    </xf>
    <xf numFmtId="0" fontId="36" fillId="0" borderId="11" xfId="0" applyFont="1" applyBorder="1" applyAlignment="1">
      <alignment vertical="center" wrapText="1"/>
    </xf>
    <xf numFmtId="183" fontId="36" fillId="0" borderId="4" xfId="0" applyNumberFormat="1" applyFont="1" applyBorder="1" applyAlignment="1">
      <alignment vertical="center" wrapText="1"/>
    </xf>
    <xf numFmtId="0" fontId="36" fillId="0" borderId="4" xfId="0" applyFont="1" applyBorder="1" applyAlignment="1">
      <alignment vertical="center" wrapText="1"/>
    </xf>
    <xf numFmtId="183" fontId="0" fillId="0" borderId="0" xfId="0" applyNumberFormat="1" applyFont="1" applyAlignment="1">
      <alignment/>
    </xf>
    <xf numFmtId="0" fontId="57" fillId="0" borderId="0" xfId="0" applyFont="1" applyAlignment="1">
      <alignment vertical="center"/>
    </xf>
    <xf numFmtId="0" fontId="58" fillId="3" borderId="0" xfId="0" applyFont="1" applyFill="1" applyBorder="1" applyAlignment="1" applyProtection="1">
      <alignment horizontal="justify" vertical="center" wrapText="1"/>
      <protection locked="0"/>
    </xf>
    <xf numFmtId="0" fontId="52" fillId="0" borderId="0" xfId="0" applyFont="1" applyBorder="1" applyAlignment="1">
      <alignment horizontal="left" vertical="center" wrapText="1"/>
    </xf>
    <xf numFmtId="0" fontId="59" fillId="0" borderId="0" xfId="0" applyFont="1" applyAlignment="1">
      <alignment vertical="center" wrapText="1"/>
    </xf>
    <xf numFmtId="0" fontId="57" fillId="0" borderId="0" xfId="0" applyFont="1" applyBorder="1" applyAlignment="1">
      <alignment vertical="center"/>
    </xf>
    <xf numFmtId="0" fontId="46" fillId="0" borderId="0" xfId="0" applyFont="1" applyFill="1" applyAlignment="1">
      <alignment horizontal="center"/>
    </xf>
    <xf numFmtId="0" fontId="47" fillId="0" borderId="0" xfId="0" applyFont="1" applyFill="1" applyAlignment="1" applyProtection="1">
      <alignment horizontal="center" vertical="center"/>
      <protection hidden="1" locked="0"/>
    </xf>
    <xf numFmtId="0" fontId="21" fillId="0" borderId="4" xfId="0" applyFont="1" applyBorder="1" applyAlignment="1">
      <alignment horizontal="right" vertical="top" wrapText="1"/>
    </xf>
    <xf numFmtId="0" fontId="28" fillId="0" borderId="4" xfId="0" applyFont="1" applyBorder="1" applyAlignment="1">
      <alignment horizontal="left" vertical="top" wrapText="1"/>
    </xf>
    <xf numFmtId="0" fontId="14" fillId="0" borderId="0" xfId="0" applyFont="1" applyAlignment="1">
      <alignment horizontal="center"/>
    </xf>
    <xf numFmtId="0" fontId="9" fillId="0" borderId="0" xfId="0" applyFont="1" applyBorder="1" applyAlignment="1">
      <alignment horizontal="justify" vertical="center"/>
    </xf>
    <xf numFmtId="0" fontId="0" fillId="0" borderId="0" xfId="0" applyFont="1" applyAlignment="1">
      <alignment horizontal="justify" vertical="center"/>
    </xf>
    <xf numFmtId="0" fontId="0" fillId="0" borderId="0" xfId="0" applyFont="1" applyAlignment="1">
      <alignment horizontal="justify" vertical="center" wrapText="1"/>
    </xf>
    <xf numFmtId="0" fontId="4" fillId="0" borderId="0"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38" fillId="0" borderId="0" xfId="0" applyFont="1" applyBorder="1" applyAlignment="1">
      <alignment horizontal="justify" vertical="center" wrapText="1"/>
    </xf>
    <xf numFmtId="171" fontId="4" fillId="0" borderId="0" xfId="18" applyFont="1" applyBorder="1" applyAlignment="1">
      <alignment horizontal="justify" vertical="center" wrapText="1"/>
    </xf>
    <xf numFmtId="0" fontId="31" fillId="0" borderId="0" xfId="16" applyFont="1" applyAlignment="1">
      <alignment horizontal="justify" vertical="center"/>
    </xf>
    <xf numFmtId="0" fontId="24" fillId="0" borderId="0" xfId="0" applyFont="1" applyBorder="1" applyAlignment="1">
      <alignment horizontal="justify" vertical="center" wrapText="1"/>
    </xf>
    <xf numFmtId="0" fontId="0" fillId="0" borderId="0" xfId="0" applyFont="1" applyBorder="1" applyAlignment="1">
      <alignment horizontal="justify" vertical="center"/>
    </xf>
    <xf numFmtId="0" fontId="0" fillId="0" borderId="0" xfId="0" applyAlignment="1">
      <alignment horizontal="justify" vertical="center"/>
    </xf>
    <xf numFmtId="0" fontId="39" fillId="0" borderId="0" xfId="0" applyFont="1" applyBorder="1" applyAlignment="1">
      <alignment horizontal="right" vertical="center" wrapText="1" indent="2"/>
    </xf>
    <xf numFmtId="0" fontId="58" fillId="0" borderId="0" xfId="0" applyFont="1" applyFill="1" applyBorder="1" applyAlignment="1">
      <alignment horizontal="right" vertical="center" wrapText="1"/>
    </xf>
    <xf numFmtId="0" fontId="14" fillId="0" borderId="4" xfId="0" applyFont="1" applyBorder="1" applyAlignment="1">
      <alignment horizontal="center" vertical="center"/>
    </xf>
    <xf numFmtId="3" fontId="28" fillId="0" borderId="4" xfId="0" applyNumberFormat="1" applyFont="1" applyBorder="1" applyAlignment="1">
      <alignment horizontal="center" vertical="center"/>
    </xf>
    <xf numFmtId="0" fontId="0" fillId="0" borderId="4" xfId="0" applyBorder="1" applyAlignment="1">
      <alignment horizontal="center" vertical="center"/>
    </xf>
    <xf numFmtId="0" fontId="62" fillId="0" borderId="4" xfId="0" applyFont="1" applyBorder="1" applyAlignment="1">
      <alignment horizontal="center" vertical="center"/>
    </xf>
    <xf numFmtId="0" fontId="63" fillId="0" borderId="0" xfId="0" applyFont="1" applyFill="1" applyBorder="1" applyAlignment="1">
      <alignment horizontal="right" wrapText="1" indent="1"/>
    </xf>
    <xf numFmtId="183" fontId="49" fillId="0" borderId="4" xfId="0" applyNumberFormat="1" applyFont="1" applyBorder="1" applyAlignment="1">
      <alignment horizontal="center"/>
    </xf>
    <xf numFmtId="0" fontId="64" fillId="0" borderId="0" xfId="0" applyFont="1" applyAlignment="1">
      <alignment/>
    </xf>
    <xf numFmtId="0" fontId="36" fillId="0" borderId="4" xfId="0" applyFont="1" applyBorder="1" applyAlignment="1">
      <alignment horizontal="left" wrapText="1" indent="2"/>
    </xf>
    <xf numFmtId="0" fontId="36" fillId="0" borderId="4" xfId="0" applyFont="1" applyBorder="1" applyAlignment="1">
      <alignment horizontal="left" vertical="center" wrapText="1" indent="2"/>
    </xf>
    <xf numFmtId="0" fontId="24" fillId="0" borderId="3" xfId="0" applyFont="1" applyBorder="1" applyAlignment="1" applyProtection="1">
      <alignment horizontal="justify" vertical="center" wrapText="1"/>
      <protection locked="0"/>
    </xf>
    <xf numFmtId="3" fontId="24" fillId="0" borderId="3" xfId="0" applyNumberFormat="1" applyFont="1" applyBorder="1" applyAlignment="1" applyProtection="1">
      <alignment vertical="center" wrapText="1"/>
      <protection locked="0"/>
    </xf>
    <xf numFmtId="0" fontId="24" fillId="0" borderId="4" xfId="0" applyFont="1" applyBorder="1" applyAlignment="1" applyProtection="1">
      <alignment horizontal="justify" vertical="center" wrapText="1"/>
      <protection locked="0"/>
    </xf>
    <xf numFmtId="3" fontId="24" fillId="0" borderId="4" xfId="0" applyNumberFormat="1" applyFont="1" applyBorder="1" applyAlignment="1" applyProtection="1">
      <alignment vertical="center" wrapText="1"/>
      <protection locked="0"/>
    </xf>
    <xf numFmtId="0" fontId="24" fillId="0" borderId="3" xfId="0" applyFont="1" applyBorder="1" applyAlignment="1" applyProtection="1">
      <alignment horizontal="justify" vertical="top" wrapText="1"/>
      <protection locked="0"/>
    </xf>
    <xf numFmtId="0" fontId="24" fillId="0" borderId="4" xfId="0" applyFont="1" applyBorder="1" applyAlignment="1" applyProtection="1">
      <alignment horizontal="justify" vertical="top" wrapText="1"/>
      <protection locked="0"/>
    </xf>
    <xf numFmtId="183" fontId="65" fillId="2" borderId="4" xfId="0" applyNumberFormat="1" applyFont="1" applyFill="1" applyBorder="1" applyAlignment="1">
      <alignment horizontal="center"/>
    </xf>
    <xf numFmtId="183" fontId="65" fillId="0" borderId="23" xfId="0" applyNumberFormat="1" applyFont="1" applyBorder="1" applyAlignment="1">
      <alignment horizontal="center"/>
    </xf>
    <xf numFmtId="183" fontId="65" fillId="0" borderId="4" xfId="0" applyNumberFormat="1" applyFont="1" applyBorder="1" applyAlignment="1">
      <alignment horizontal="center"/>
    </xf>
    <xf numFmtId="0" fontId="0" fillId="0" borderId="0" xfId="0" applyAlignment="1" applyProtection="1">
      <alignment wrapText="1"/>
      <protection locked="0"/>
    </xf>
    <xf numFmtId="0" fontId="0" fillId="4" borderId="24" xfId="0"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18" xfId="0" applyFill="1" applyBorder="1" applyAlignment="1" applyProtection="1">
      <alignment wrapText="1"/>
      <protection locked="0"/>
    </xf>
    <xf numFmtId="0" fontId="0" fillId="4" borderId="25" xfId="0" applyFill="1" applyBorder="1" applyAlignment="1" applyProtection="1">
      <alignment wrapText="1"/>
      <protection locked="0"/>
    </xf>
    <xf numFmtId="0" fontId="0" fillId="0" borderId="26" xfId="0" applyBorder="1" applyAlignment="1" applyProtection="1">
      <alignment wrapText="1"/>
      <protection locked="0"/>
    </xf>
    <xf numFmtId="0" fontId="0" fillId="4" borderId="26" xfId="0" applyFill="1" applyBorder="1" applyAlignment="1" applyProtection="1">
      <alignment wrapText="1"/>
      <protection locked="0"/>
    </xf>
    <xf numFmtId="0" fontId="0" fillId="4" borderId="27" xfId="0" applyFill="1" applyBorder="1" applyAlignment="1" applyProtection="1">
      <alignment wrapText="1"/>
      <protection locked="0"/>
    </xf>
    <xf numFmtId="0" fontId="0" fillId="0" borderId="6" xfId="0" applyBorder="1" applyAlignment="1" applyProtection="1">
      <alignment wrapText="1"/>
      <protection locked="0"/>
    </xf>
    <xf numFmtId="0" fontId="0" fillId="4" borderId="14" xfId="0" applyFill="1" applyBorder="1" applyAlignment="1" applyProtection="1">
      <alignment wrapText="1"/>
      <protection locked="0"/>
    </xf>
    <xf numFmtId="179" fontId="0" fillId="4" borderId="25" xfId="0" applyNumberFormat="1" applyFill="1" applyBorder="1" applyAlignment="1" applyProtection="1">
      <alignment wrapText="1"/>
      <protection locked="0"/>
    </xf>
    <xf numFmtId="0" fontId="0" fillId="0" borderId="10" xfId="0" applyBorder="1" applyAlignment="1" applyProtection="1">
      <alignment/>
      <protection locked="0"/>
    </xf>
    <xf numFmtId="193" fontId="0" fillId="4" borderId="8" xfId="0" applyNumberFormat="1" applyFill="1" applyBorder="1" applyAlignment="1" applyProtection="1">
      <alignment wrapText="1"/>
      <protection locked="0"/>
    </xf>
    <xf numFmtId="193" fontId="0" fillId="4" borderId="9" xfId="0" applyNumberFormat="1" applyFill="1" applyBorder="1" applyAlignment="1" applyProtection="1">
      <alignment wrapText="1"/>
      <protection locked="0"/>
    </xf>
    <xf numFmtId="193" fontId="14" fillId="0" borderId="0" xfId="0" applyNumberFormat="1" applyFont="1" applyAlignment="1">
      <alignment horizontal="center"/>
    </xf>
    <xf numFmtId="193" fontId="0" fillId="0" borderId="0" xfId="0" applyNumberFormat="1" applyFont="1" applyAlignment="1">
      <alignment horizontal="left"/>
    </xf>
    <xf numFmtId="0" fontId="49" fillId="0" borderId="0" xfId="0" applyFont="1" applyAlignment="1">
      <alignment vertical="center"/>
    </xf>
    <xf numFmtId="0" fontId="66" fillId="0" borderId="0" xfId="0" applyFont="1" applyAlignment="1">
      <alignment vertical="center"/>
    </xf>
    <xf numFmtId="0" fontId="58" fillId="3" borderId="28" xfId="0" applyFont="1" applyFill="1" applyBorder="1" applyAlignment="1" applyProtection="1">
      <alignment horizontal="left" vertical="center" wrapText="1" indent="1"/>
      <protection locked="0"/>
    </xf>
    <xf numFmtId="0" fontId="58" fillId="3" borderId="0" xfId="0" applyFont="1" applyFill="1" applyBorder="1" applyAlignment="1" applyProtection="1">
      <alignment horizontal="left" vertical="center" wrapText="1" indent="2"/>
      <protection locked="0"/>
    </xf>
    <xf numFmtId="0" fontId="46" fillId="0" borderId="0" xfId="0" applyFont="1" applyFill="1" applyAlignment="1" applyProtection="1">
      <alignment horizontal="center" vertical="center"/>
      <protection hidden="1" locked="0"/>
    </xf>
    <xf numFmtId="0" fontId="46" fillId="0" borderId="0" xfId="0" applyFont="1" applyAlignment="1" applyProtection="1">
      <alignment/>
      <protection hidden="1" locked="0"/>
    </xf>
    <xf numFmtId="0" fontId="46" fillId="0" borderId="0" xfId="0" applyFont="1" applyFill="1" applyAlignment="1" applyProtection="1">
      <alignment horizontal="center"/>
      <protection hidden="1" locked="0"/>
    </xf>
    <xf numFmtId="0" fontId="0" fillId="0" borderId="0" xfId="0" applyFont="1" applyAlignment="1" applyProtection="1">
      <alignment/>
      <protection hidden="1" locked="0"/>
    </xf>
    <xf numFmtId="0" fontId="46" fillId="0" borderId="0" xfId="0" applyFont="1" applyAlignment="1" applyProtection="1">
      <alignment vertical="center"/>
      <protection hidden="1" locked="0"/>
    </xf>
    <xf numFmtId="0" fontId="0" fillId="0" borderId="0" xfId="0" applyFont="1" applyAlignment="1" applyProtection="1">
      <alignment vertical="center"/>
      <protection hidden="1" locked="0"/>
    </xf>
    <xf numFmtId="0" fontId="0" fillId="0" borderId="0" xfId="0" applyFont="1" applyAlignment="1" applyProtection="1">
      <alignment vertical="center"/>
      <protection hidden="1" locked="0"/>
    </xf>
    <xf numFmtId="0" fontId="0" fillId="0" borderId="0" xfId="0" applyAlignment="1" applyProtection="1">
      <alignment/>
      <protection hidden="1" locked="0"/>
    </xf>
    <xf numFmtId="0" fontId="0" fillId="0" borderId="0" xfId="0" applyFont="1" applyAlignment="1" applyProtection="1">
      <alignment vertical="center"/>
      <protection hidden="1" locked="0"/>
    </xf>
    <xf numFmtId="171" fontId="60" fillId="0" borderId="0" xfId="18" applyFont="1" applyFill="1" applyAlignment="1" applyProtection="1">
      <alignment vertical="center"/>
      <protection hidden="1" locked="0"/>
    </xf>
    <xf numFmtId="0" fontId="0" fillId="0" borderId="0" xfId="0" applyAlignment="1" applyProtection="1">
      <alignment vertical="center"/>
      <protection hidden="1" locked="0"/>
    </xf>
    <xf numFmtId="0" fontId="0" fillId="0" borderId="0" xfId="0" applyAlignment="1" applyProtection="1">
      <alignment/>
      <protection hidden="1" locked="0"/>
    </xf>
    <xf numFmtId="0" fontId="0" fillId="0" borderId="0" xfId="0" applyFont="1" applyAlignment="1" applyProtection="1">
      <alignment vertical="center"/>
      <protection hidden="1" locked="0"/>
    </xf>
    <xf numFmtId="0" fontId="46" fillId="0" borderId="0" xfId="0" applyFont="1" applyFill="1" applyAlignment="1" applyProtection="1">
      <alignment vertical="center"/>
      <protection hidden="1" locked="0"/>
    </xf>
    <xf numFmtId="0" fontId="46" fillId="0" borderId="0" xfId="0" applyFont="1" applyAlignment="1" applyProtection="1">
      <alignment horizontal="center" vertical="center"/>
      <protection hidden="1" locked="0"/>
    </xf>
    <xf numFmtId="0" fontId="45" fillId="0" borderId="0" xfId="0" applyFont="1" applyBorder="1" applyAlignment="1" applyProtection="1">
      <alignment horizontal="justify" vertical="center" wrapText="1"/>
      <protection hidden="1" locked="0"/>
    </xf>
    <xf numFmtId="0" fontId="4" fillId="0" borderId="0" xfId="0" applyFont="1" applyBorder="1" applyAlignment="1" applyProtection="1">
      <alignment horizontal="justify" vertical="center" wrapText="1"/>
      <protection hidden="1" locked="0"/>
    </xf>
    <xf numFmtId="0" fontId="0" fillId="0" borderId="0" xfId="0" applyFont="1" applyAlignment="1" applyProtection="1">
      <alignment vertical="center"/>
      <protection hidden="1" locked="0"/>
    </xf>
    <xf numFmtId="171" fontId="46" fillId="0" borderId="0" xfId="18" applyFont="1" applyAlignment="1" applyProtection="1">
      <alignment vertical="center"/>
      <protection hidden="1" locked="0"/>
    </xf>
    <xf numFmtId="171" fontId="0" fillId="0" borderId="0" xfId="18" applyFont="1" applyAlignment="1" applyProtection="1">
      <alignment vertical="center"/>
      <protection hidden="1" locked="0"/>
    </xf>
    <xf numFmtId="0" fontId="0" fillId="0" borderId="0" xfId="0" applyFont="1" applyAlignment="1" applyProtection="1">
      <alignment/>
      <protection hidden="1" locked="0"/>
    </xf>
    <xf numFmtId="0" fontId="46"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hidden="1"/>
    </xf>
    <xf numFmtId="0" fontId="46"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Alignment="1" applyProtection="1">
      <alignment horizontal="center"/>
      <protection hidden="1"/>
    </xf>
    <xf numFmtId="0" fontId="0" fillId="0" borderId="0" xfId="0" applyFont="1" applyAlignment="1" applyProtection="1">
      <alignment horizontal="center" vertical="center"/>
      <protection hidden="1"/>
    </xf>
    <xf numFmtId="0" fontId="48" fillId="5" borderId="0" xfId="0" applyFont="1" applyFill="1" applyAlignment="1" applyProtection="1">
      <alignment horizontal="center" vertical="center"/>
      <protection hidden="1"/>
    </xf>
    <xf numFmtId="183" fontId="0" fillId="5" borderId="0" xfId="0" applyNumberFormat="1" applyFont="1" applyFill="1" applyAlignment="1" applyProtection="1">
      <alignment vertical="center"/>
      <protection hidden="1"/>
    </xf>
    <xf numFmtId="183" fontId="0" fillId="6" borderId="0" xfId="0" applyNumberFormat="1" applyFont="1" applyFill="1" applyAlignment="1" applyProtection="1">
      <alignment vertical="center"/>
      <protection hidden="1"/>
    </xf>
    <xf numFmtId="0" fontId="0" fillId="7" borderId="0" xfId="0" applyFont="1" applyFill="1" applyAlignment="1" applyProtection="1">
      <alignment vertical="center"/>
      <protection hidden="1"/>
    </xf>
    <xf numFmtId="183" fontId="0" fillId="7" borderId="0" xfId="23" applyNumberFormat="1" applyFont="1" applyFill="1" applyAlignment="1" applyProtection="1">
      <alignment vertical="center"/>
      <protection hidden="1"/>
    </xf>
    <xf numFmtId="10" fontId="0" fillId="8" borderId="0" xfId="0" applyNumberFormat="1" applyFont="1" applyFill="1" applyAlignment="1" applyProtection="1">
      <alignment vertical="center"/>
      <protection hidden="1"/>
    </xf>
    <xf numFmtId="0" fontId="0" fillId="0" borderId="0" xfId="0" applyFont="1" applyAlignment="1" applyProtection="1">
      <alignment vertical="center"/>
      <protection hidden="1"/>
    </xf>
    <xf numFmtId="190" fontId="14" fillId="0" borderId="0" xfId="18" applyNumberFormat="1" applyFont="1" applyAlignment="1" applyProtection="1">
      <alignment vertical="center"/>
      <protection hidden="1"/>
    </xf>
    <xf numFmtId="183" fontId="0" fillId="0" borderId="0" xfId="23" applyNumberFormat="1" applyFont="1" applyAlignment="1" applyProtection="1">
      <alignment vertical="center"/>
      <protection hidden="1"/>
    </xf>
    <xf numFmtId="0" fontId="0" fillId="0" borderId="0" xfId="0" applyFont="1" applyAlignment="1" applyProtection="1">
      <alignment/>
      <protection hidden="1"/>
    </xf>
    <xf numFmtId="0" fontId="0" fillId="0" borderId="0" xfId="0" applyAlignment="1" applyProtection="1">
      <alignment/>
      <protection hidden="1"/>
    </xf>
    <xf numFmtId="0" fontId="0" fillId="0" borderId="0" xfId="0" applyFont="1" applyAlignment="1" applyProtection="1">
      <alignment vertical="center"/>
      <protection hidden="1"/>
    </xf>
    <xf numFmtId="183" fontId="0" fillId="0" borderId="0" xfId="23" applyNumberFormat="1" applyFont="1" applyAlignment="1" applyProtection="1" quotePrefix="1">
      <alignment vertical="center"/>
      <protection hidden="1"/>
    </xf>
    <xf numFmtId="1" fontId="0" fillId="0" borderId="0" xfId="23" applyNumberFormat="1" applyFont="1" applyAlignment="1" applyProtection="1">
      <alignment horizontal="center" vertical="center"/>
      <protection hidden="1"/>
    </xf>
    <xf numFmtId="190" fontId="0" fillId="0" borderId="0" xfId="0" applyNumberFormat="1" applyFont="1" applyAlignment="1" applyProtection="1">
      <alignment vertical="center"/>
      <protection hidden="1"/>
    </xf>
    <xf numFmtId="0" fontId="0" fillId="0" borderId="0" xfId="0" applyAlignment="1" applyProtection="1">
      <alignment vertical="center"/>
      <protection hidden="1"/>
    </xf>
    <xf numFmtId="0" fontId="0" fillId="0" borderId="0" xfId="0" applyFont="1" applyAlignment="1" applyProtection="1">
      <alignment/>
      <protection hidden="1"/>
    </xf>
    <xf numFmtId="0" fontId="0" fillId="0" borderId="0" xfId="0" applyAlignment="1" applyProtection="1">
      <alignment/>
      <protection hidden="1"/>
    </xf>
    <xf numFmtId="0" fontId="46" fillId="0" borderId="0" xfId="0" applyFont="1" applyAlignment="1" applyProtection="1">
      <alignment vertical="center"/>
      <protection hidden="1"/>
    </xf>
    <xf numFmtId="9" fontId="14" fillId="0" borderId="0" xfId="0" applyNumberFormat="1" applyFont="1" applyAlignment="1" applyProtection="1">
      <alignment vertical="center"/>
      <protection hidden="1"/>
    </xf>
    <xf numFmtId="0" fontId="0" fillId="0" borderId="0" xfId="0" applyFont="1" applyAlignment="1" applyProtection="1">
      <alignment vertical="center"/>
      <protection hidden="1"/>
    </xf>
    <xf numFmtId="10" fontId="14" fillId="0" borderId="0" xfId="23" applyNumberFormat="1" applyFont="1" applyAlignment="1" applyProtection="1">
      <alignment vertical="center"/>
      <protection hidden="1"/>
    </xf>
    <xf numFmtId="10" fontId="0" fillId="7" borderId="0" xfId="23" applyNumberFormat="1" applyFont="1" applyFill="1" applyAlignment="1" applyProtection="1">
      <alignment vertical="center"/>
      <protection hidden="1"/>
    </xf>
    <xf numFmtId="0" fontId="45" fillId="0" borderId="0" xfId="0" applyFont="1" applyBorder="1" applyAlignment="1" applyProtection="1">
      <alignment horizontal="justify" vertical="center" wrapText="1"/>
      <protection hidden="1"/>
    </xf>
    <xf numFmtId="0" fontId="4" fillId="0" borderId="0" xfId="0" applyFont="1" applyBorder="1" applyAlignment="1" applyProtection="1">
      <alignment horizontal="justify" vertical="center" wrapText="1"/>
      <protection hidden="1"/>
    </xf>
    <xf numFmtId="0" fontId="0" fillId="0" borderId="0" xfId="0" applyFont="1" applyAlignment="1" applyProtection="1">
      <alignment vertical="center"/>
      <protection hidden="1"/>
    </xf>
    <xf numFmtId="171" fontId="46" fillId="0" borderId="0" xfId="18" applyFont="1" applyAlignment="1" applyProtection="1">
      <alignment vertical="center"/>
      <protection hidden="1"/>
    </xf>
    <xf numFmtId="171" fontId="0" fillId="0" borderId="0" xfId="18" applyAlignment="1" applyProtection="1">
      <alignment vertical="center"/>
      <protection hidden="1"/>
    </xf>
    <xf numFmtId="171" fontId="0" fillId="0" borderId="0" xfId="18" applyFont="1" applyAlignment="1" applyProtection="1">
      <alignment vertical="center"/>
      <protection hidden="1"/>
    </xf>
    <xf numFmtId="183" fontId="0" fillId="0" borderId="0" xfId="23" applyNumberFormat="1" applyFont="1" applyAlignment="1" applyProtection="1">
      <alignment vertical="center"/>
      <protection hidden="1"/>
    </xf>
    <xf numFmtId="0" fontId="0" fillId="0" borderId="0" xfId="0" applyFont="1" applyAlignment="1" applyProtection="1">
      <alignment/>
      <protection hidden="1"/>
    </xf>
    <xf numFmtId="0" fontId="53" fillId="0" borderId="0" xfId="0" applyFont="1" applyFill="1" applyBorder="1" applyAlignment="1">
      <alignment horizontal="justify" vertical="center" wrapText="1"/>
    </xf>
    <xf numFmtId="0" fontId="30" fillId="0" borderId="5" xfId="0" applyFont="1" applyBorder="1" applyAlignment="1">
      <alignment horizontal="center" vertical="center" wrapText="1"/>
    </xf>
    <xf numFmtId="0" fontId="30" fillId="0" borderId="22" xfId="0" applyFont="1" applyBorder="1" applyAlignment="1">
      <alignment horizontal="center" vertical="center" wrapText="1"/>
    </xf>
    <xf numFmtId="0" fontId="37" fillId="0" borderId="0" xfId="0" applyFont="1" applyAlignment="1">
      <alignment horizontal="center"/>
    </xf>
    <xf numFmtId="0" fontId="35" fillId="0" borderId="29" xfId="0" applyFont="1" applyBorder="1" applyAlignment="1">
      <alignment horizontal="left" vertical="center" wrapText="1"/>
    </xf>
    <xf numFmtId="0" fontId="35" fillId="0" borderId="11" xfId="0" applyFont="1" applyBorder="1" applyAlignment="1">
      <alignment horizontal="left" vertical="center" wrapText="1"/>
    </xf>
    <xf numFmtId="0" fontId="35" fillId="0" borderId="2" xfId="0" applyFont="1" applyBorder="1" applyAlignment="1">
      <alignment horizontal="left" vertical="center" wrapText="1"/>
    </xf>
    <xf numFmtId="0" fontId="35" fillId="0" borderId="29" xfId="0" applyFont="1" applyBorder="1" applyAlignment="1">
      <alignment horizontal="left" vertical="center"/>
    </xf>
    <xf numFmtId="0" fontId="35" fillId="0" borderId="11" xfId="0" applyFont="1" applyBorder="1" applyAlignment="1">
      <alignment horizontal="left" vertical="center"/>
    </xf>
    <xf numFmtId="0" fontId="35" fillId="0" borderId="2" xfId="0" applyFont="1" applyBorder="1" applyAlignment="1">
      <alignment horizontal="left" vertical="center"/>
    </xf>
    <xf numFmtId="0" fontId="18" fillId="0" borderId="0" xfId="0" applyFont="1" applyBorder="1" applyAlignment="1">
      <alignment horizontal="justify" vertical="center" wrapText="1"/>
    </xf>
    <xf numFmtId="0" fontId="35" fillId="0" borderId="30" xfId="0" applyFont="1" applyBorder="1" applyAlignment="1">
      <alignment horizontal="left" vertical="center"/>
    </xf>
    <xf numFmtId="0" fontId="35" fillId="0" borderId="31" xfId="0" applyFont="1" applyBorder="1" applyAlignment="1">
      <alignment horizontal="left" vertical="center"/>
    </xf>
    <xf numFmtId="0" fontId="35" fillId="0" borderId="32" xfId="0" applyFont="1" applyBorder="1" applyAlignment="1">
      <alignment horizontal="left" vertical="center"/>
    </xf>
    <xf numFmtId="3" fontId="15" fillId="3" borderId="28" xfId="0" applyNumberFormat="1" applyFont="1" applyFill="1" applyBorder="1" applyAlignment="1" applyProtection="1">
      <alignment horizontal="right" vertical="center" wrapText="1"/>
      <protection locked="0"/>
    </xf>
    <xf numFmtId="3" fontId="15" fillId="3" borderId="31" xfId="0" applyNumberFormat="1" applyFont="1" applyFill="1" applyBorder="1" applyAlignment="1" applyProtection="1">
      <alignment horizontal="right" vertical="center" wrapText="1"/>
      <protection locked="0"/>
    </xf>
    <xf numFmtId="0" fontId="23" fillId="0" borderId="0" xfId="0" applyFont="1" applyAlignment="1">
      <alignment horizontal="center"/>
    </xf>
    <xf numFmtId="0" fontId="23" fillId="0" borderId="0" xfId="0" applyFont="1" applyBorder="1" applyAlignment="1">
      <alignment horizontal="center"/>
    </xf>
    <xf numFmtId="0" fontId="42" fillId="0" borderId="0" xfId="0" applyFont="1" applyAlignment="1">
      <alignment horizontal="left" indent="1"/>
    </xf>
    <xf numFmtId="0" fontId="43" fillId="0" borderId="0" xfId="0" applyFont="1" applyAlignment="1">
      <alignment horizontal="left" vertical="center" wrapText="1" indent="1"/>
    </xf>
    <xf numFmtId="0" fontId="44" fillId="0" borderId="0" xfId="0" applyFont="1" applyAlignment="1">
      <alignment horizontal="left" wrapText="1" indent="1"/>
    </xf>
    <xf numFmtId="0" fontId="23" fillId="0" borderId="0" xfId="0" applyFont="1" applyAlignment="1">
      <alignment horizontal="center" vertical="center" wrapText="1"/>
    </xf>
    <xf numFmtId="0" fontId="25" fillId="0" borderId="0" xfId="0" applyFont="1" applyAlignment="1">
      <alignment horizontal="center"/>
    </xf>
    <xf numFmtId="0" fontId="24" fillId="0" borderId="5"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9" xfId="0" applyFont="1" applyBorder="1" applyAlignment="1">
      <alignment horizontal="center" vertical="top" wrapText="1"/>
    </xf>
    <xf numFmtId="0" fontId="24" fillId="0" borderId="11" xfId="0" applyFont="1" applyBorder="1" applyAlignment="1">
      <alignment horizontal="center" vertical="top" wrapText="1"/>
    </xf>
    <xf numFmtId="0" fontId="24" fillId="0" borderId="2" xfId="0" applyFont="1" applyBorder="1" applyAlignment="1">
      <alignment horizontal="center" vertical="top" wrapText="1"/>
    </xf>
    <xf numFmtId="0" fontId="22" fillId="0" borderId="0" xfId="0" applyFont="1" applyAlignment="1">
      <alignment horizontal="center"/>
    </xf>
    <xf numFmtId="0" fontId="24" fillId="0" borderId="19"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6" xfId="0" applyFont="1" applyBorder="1" applyAlignment="1">
      <alignment horizontal="center" vertical="center" wrapText="1"/>
    </xf>
    <xf numFmtId="0" fontId="55" fillId="0" borderId="30" xfId="0" applyFont="1" applyBorder="1" applyAlignment="1">
      <alignment horizontal="left" vertical="center" wrapText="1"/>
    </xf>
    <xf numFmtId="0" fontId="55" fillId="0" borderId="32" xfId="0" applyFont="1" applyBorder="1" applyAlignment="1">
      <alignment horizontal="left" vertical="center" wrapText="1"/>
    </xf>
    <xf numFmtId="0" fontId="48" fillId="0" borderId="0" xfId="0" applyFont="1" applyBorder="1" applyAlignment="1">
      <alignment horizontal="center" vertical="center"/>
    </xf>
    <xf numFmtId="0" fontId="61" fillId="0" borderId="0" xfId="0" applyFont="1" applyAlignment="1">
      <alignment horizontal="center"/>
    </xf>
  </cellXfs>
  <cellStyles count="10">
    <cellStyle name="Normal" xfId="0"/>
    <cellStyle name="Euro" xfId="15"/>
    <cellStyle name="Hyperlink" xfId="16"/>
    <cellStyle name="Followed Hyperlink" xfId="17"/>
    <cellStyle name="Comma" xfId="18"/>
    <cellStyle name="Comma [0]" xfId="19"/>
    <cellStyle name="Millares_datos CERES_Evaluacionprba" xfId="20"/>
    <cellStyle name="Currency" xfId="21"/>
    <cellStyle name="Currency [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4.emf" /><Relationship Id="rId4" Type="http://schemas.openxmlformats.org/officeDocument/2006/relationships/image" Target="../media/image13.emf" /><Relationship Id="rId5" Type="http://schemas.openxmlformats.org/officeDocument/2006/relationships/image" Target="../media/image10.emf" /><Relationship Id="rId6" Type="http://schemas.openxmlformats.org/officeDocument/2006/relationships/image" Target="../media/image7.emf" /><Relationship Id="rId7" Type="http://schemas.openxmlformats.org/officeDocument/2006/relationships/image" Target="../media/image3.emf" /><Relationship Id="rId8" Type="http://schemas.openxmlformats.org/officeDocument/2006/relationships/image" Target="../media/image12.emf" /><Relationship Id="rId9" Type="http://schemas.openxmlformats.org/officeDocument/2006/relationships/image" Target="../media/image9.emf" /><Relationship Id="rId10" Type="http://schemas.openxmlformats.org/officeDocument/2006/relationships/image" Target="../media/image1.emf" /><Relationship Id="rId11" Type="http://schemas.openxmlformats.org/officeDocument/2006/relationships/image" Target="../media/image5.emf" /><Relationship Id="rId12" Type="http://schemas.openxmlformats.org/officeDocument/2006/relationships/image" Target="../media/image2.emf" /><Relationship Id="rId13" Type="http://schemas.openxmlformats.org/officeDocument/2006/relationships/image" Target="../media/image8.emf" /><Relationship Id="rId14" Type="http://schemas.openxmlformats.org/officeDocument/2006/relationships/image" Target="../media/image11.emf" /><Relationship Id="rId15"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6</xdr:col>
      <xdr:colOff>828675</xdr:colOff>
      <xdr:row>5</xdr:row>
      <xdr:rowOff>219075</xdr:rowOff>
    </xdr:to>
    <xdr:grpSp>
      <xdr:nvGrpSpPr>
        <xdr:cNvPr id="1" name="Group 698"/>
        <xdr:cNvGrpSpPr>
          <a:grpSpLocks/>
        </xdr:cNvGrpSpPr>
      </xdr:nvGrpSpPr>
      <xdr:grpSpPr>
        <a:xfrm>
          <a:off x="5848350" y="942975"/>
          <a:ext cx="828675" cy="219075"/>
          <a:chOff x="626" y="82"/>
          <a:chExt cx="87" cy="25"/>
        </a:xfrm>
        <a:solidFill>
          <a:srgbClr val="FFFFFF"/>
        </a:solidFill>
      </xdr:grpSpPr>
    </xdr:grpSp>
    <xdr:clientData/>
  </xdr:twoCellAnchor>
  <xdr:twoCellAnchor>
    <xdr:from>
      <xdr:col>6</xdr:col>
      <xdr:colOff>0</xdr:colOff>
      <xdr:row>6</xdr:row>
      <xdr:rowOff>38100</xdr:rowOff>
    </xdr:from>
    <xdr:to>
      <xdr:col>6</xdr:col>
      <xdr:colOff>828675</xdr:colOff>
      <xdr:row>6</xdr:row>
      <xdr:rowOff>228600</xdr:rowOff>
    </xdr:to>
    <xdr:grpSp>
      <xdr:nvGrpSpPr>
        <xdr:cNvPr id="5" name="Group 541"/>
        <xdr:cNvGrpSpPr>
          <a:grpSpLocks/>
        </xdr:cNvGrpSpPr>
      </xdr:nvGrpSpPr>
      <xdr:grpSpPr>
        <a:xfrm>
          <a:off x="5848350" y="1219200"/>
          <a:ext cx="828675" cy="190500"/>
          <a:chOff x="630" y="122"/>
          <a:chExt cx="87" cy="26"/>
        </a:xfrm>
        <a:solidFill>
          <a:srgbClr val="FFFFFF"/>
        </a:solidFill>
      </xdr:grpSpPr>
    </xdr:grpSp>
    <xdr:clientData/>
  </xdr:twoCellAnchor>
  <xdr:twoCellAnchor>
    <xdr:from>
      <xdr:col>6</xdr:col>
      <xdr:colOff>0</xdr:colOff>
      <xdr:row>7</xdr:row>
      <xdr:rowOff>104775</xdr:rowOff>
    </xdr:from>
    <xdr:to>
      <xdr:col>6</xdr:col>
      <xdr:colOff>838200</xdr:colOff>
      <xdr:row>7</xdr:row>
      <xdr:rowOff>323850</xdr:rowOff>
    </xdr:to>
    <xdr:grpSp>
      <xdr:nvGrpSpPr>
        <xdr:cNvPr id="9" name="Group 542"/>
        <xdr:cNvGrpSpPr>
          <a:grpSpLocks/>
        </xdr:cNvGrpSpPr>
      </xdr:nvGrpSpPr>
      <xdr:grpSpPr>
        <a:xfrm>
          <a:off x="5848350" y="1524000"/>
          <a:ext cx="838200" cy="219075"/>
          <a:chOff x="629" y="162"/>
          <a:chExt cx="87" cy="26"/>
        </a:xfrm>
        <a:solidFill>
          <a:srgbClr val="FFFFFF"/>
        </a:solidFill>
      </xdr:grpSpPr>
    </xdr:grpSp>
    <xdr:clientData/>
  </xdr:twoCellAnchor>
  <xdr:twoCellAnchor>
    <xdr:from>
      <xdr:col>6</xdr:col>
      <xdr:colOff>9525</xdr:colOff>
      <xdr:row>116</xdr:row>
      <xdr:rowOff>38100</xdr:rowOff>
    </xdr:from>
    <xdr:to>
      <xdr:col>6</xdr:col>
      <xdr:colOff>838200</xdr:colOff>
      <xdr:row>116</xdr:row>
      <xdr:rowOff>285750</xdr:rowOff>
    </xdr:to>
    <xdr:grpSp>
      <xdr:nvGrpSpPr>
        <xdr:cNvPr id="13" name="Group 995"/>
        <xdr:cNvGrpSpPr>
          <a:grpSpLocks/>
        </xdr:cNvGrpSpPr>
      </xdr:nvGrpSpPr>
      <xdr:grpSpPr>
        <a:xfrm>
          <a:off x="5857875" y="26260425"/>
          <a:ext cx="828675" cy="247650"/>
          <a:chOff x="615" y="2757"/>
          <a:chExt cx="87" cy="26"/>
        </a:xfrm>
        <a:solidFill>
          <a:srgbClr val="FFFFFF"/>
        </a:solidFill>
      </xdr:grpSpPr>
    </xdr:grpSp>
    <xdr:clientData/>
  </xdr:twoCellAnchor>
  <xdr:twoCellAnchor>
    <xdr:from>
      <xdr:col>6</xdr:col>
      <xdr:colOff>0</xdr:colOff>
      <xdr:row>14</xdr:row>
      <xdr:rowOff>0</xdr:rowOff>
    </xdr:from>
    <xdr:to>
      <xdr:col>6</xdr:col>
      <xdr:colOff>828675</xdr:colOff>
      <xdr:row>15</xdr:row>
      <xdr:rowOff>0</xdr:rowOff>
    </xdr:to>
    <xdr:grpSp>
      <xdr:nvGrpSpPr>
        <xdr:cNvPr id="17" name="Group 883"/>
        <xdr:cNvGrpSpPr>
          <a:grpSpLocks/>
        </xdr:cNvGrpSpPr>
      </xdr:nvGrpSpPr>
      <xdr:grpSpPr>
        <a:xfrm>
          <a:off x="5848350" y="3400425"/>
          <a:ext cx="828675" cy="238125"/>
          <a:chOff x="614" y="357"/>
          <a:chExt cx="87" cy="25"/>
        </a:xfrm>
        <a:solidFill>
          <a:srgbClr val="FFFFFF"/>
        </a:solidFill>
      </xdr:grpSpPr>
    </xdr:grpSp>
    <xdr:clientData/>
  </xdr:twoCellAnchor>
  <xdr:twoCellAnchor>
    <xdr:from>
      <xdr:col>6</xdr:col>
      <xdr:colOff>9525</xdr:colOff>
      <xdr:row>51</xdr:row>
      <xdr:rowOff>28575</xdr:rowOff>
    </xdr:from>
    <xdr:to>
      <xdr:col>6</xdr:col>
      <xdr:colOff>838200</xdr:colOff>
      <xdr:row>52</xdr:row>
      <xdr:rowOff>28575</xdr:rowOff>
    </xdr:to>
    <xdr:grpSp>
      <xdr:nvGrpSpPr>
        <xdr:cNvPr id="21" name="Group 889"/>
        <xdr:cNvGrpSpPr>
          <a:grpSpLocks/>
        </xdr:cNvGrpSpPr>
      </xdr:nvGrpSpPr>
      <xdr:grpSpPr>
        <a:xfrm>
          <a:off x="5857875" y="11553825"/>
          <a:ext cx="828675" cy="238125"/>
          <a:chOff x="615" y="1213"/>
          <a:chExt cx="87" cy="25"/>
        </a:xfrm>
        <a:solidFill>
          <a:srgbClr val="FFFFFF"/>
        </a:solidFill>
      </xdr:grpSpPr>
    </xdr:grpSp>
    <xdr:clientData/>
  </xdr:twoCellAnchor>
  <xdr:twoCellAnchor>
    <xdr:from>
      <xdr:col>6</xdr:col>
      <xdr:colOff>0</xdr:colOff>
      <xdr:row>69</xdr:row>
      <xdr:rowOff>0</xdr:rowOff>
    </xdr:from>
    <xdr:to>
      <xdr:col>6</xdr:col>
      <xdr:colOff>828675</xdr:colOff>
      <xdr:row>69</xdr:row>
      <xdr:rowOff>247650</xdr:rowOff>
    </xdr:to>
    <xdr:grpSp>
      <xdr:nvGrpSpPr>
        <xdr:cNvPr id="25" name="Group 994"/>
        <xdr:cNvGrpSpPr>
          <a:grpSpLocks/>
        </xdr:cNvGrpSpPr>
      </xdr:nvGrpSpPr>
      <xdr:grpSpPr>
        <a:xfrm>
          <a:off x="5848350" y="16144875"/>
          <a:ext cx="828675" cy="247650"/>
          <a:chOff x="614" y="1695"/>
          <a:chExt cx="87" cy="26"/>
        </a:xfrm>
        <a:solidFill>
          <a:srgbClr val="FFFFFF"/>
        </a:solidFill>
      </xdr:grpSpPr>
    </xdr:grpSp>
    <xdr:clientData/>
  </xdr:twoCellAnchor>
  <xdr:twoCellAnchor>
    <xdr:from>
      <xdr:col>6</xdr:col>
      <xdr:colOff>0</xdr:colOff>
      <xdr:row>70</xdr:row>
      <xdr:rowOff>28575</xdr:rowOff>
    </xdr:from>
    <xdr:to>
      <xdr:col>6</xdr:col>
      <xdr:colOff>828675</xdr:colOff>
      <xdr:row>71</xdr:row>
      <xdr:rowOff>0</xdr:rowOff>
    </xdr:to>
    <xdr:grpSp>
      <xdr:nvGrpSpPr>
        <xdr:cNvPr id="29" name="Group 876"/>
        <xdr:cNvGrpSpPr>
          <a:grpSpLocks/>
        </xdr:cNvGrpSpPr>
      </xdr:nvGrpSpPr>
      <xdr:grpSpPr>
        <a:xfrm>
          <a:off x="5848350" y="16487775"/>
          <a:ext cx="828675" cy="285750"/>
          <a:chOff x="614" y="1731"/>
          <a:chExt cx="87" cy="30"/>
        </a:xfrm>
        <a:solidFill>
          <a:srgbClr val="FFFFFF"/>
        </a:solidFill>
      </xdr:grpSpPr>
    </xdr:grpSp>
    <xdr:clientData/>
  </xdr:twoCellAnchor>
  <xdr:twoCellAnchor>
    <xdr:from>
      <xdr:col>6</xdr:col>
      <xdr:colOff>0</xdr:colOff>
      <xdr:row>117</xdr:row>
      <xdr:rowOff>19050</xdr:rowOff>
    </xdr:from>
    <xdr:to>
      <xdr:col>6</xdr:col>
      <xdr:colOff>828675</xdr:colOff>
      <xdr:row>117</xdr:row>
      <xdr:rowOff>266700</xdr:rowOff>
    </xdr:to>
    <xdr:grpSp>
      <xdr:nvGrpSpPr>
        <xdr:cNvPr id="33" name="Group 911"/>
        <xdr:cNvGrpSpPr>
          <a:grpSpLocks/>
        </xdr:cNvGrpSpPr>
      </xdr:nvGrpSpPr>
      <xdr:grpSpPr>
        <a:xfrm>
          <a:off x="5848350" y="26555700"/>
          <a:ext cx="828675" cy="247650"/>
          <a:chOff x="614" y="2788"/>
          <a:chExt cx="87" cy="26"/>
        </a:xfrm>
        <a:solidFill>
          <a:srgbClr val="FFFFFF"/>
        </a:solidFill>
      </xdr:grpSpPr>
    </xdr:grpSp>
    <xdr:clientData/>
  </xdr:twoCellAnchor>
  <xdr:twoCellAnchor>
    <xdr:from>
      <xdr:col>6</xdr:col>
      <xdr:colOff>0</xdr:colOff>
      <xdr:row>122</xdr:row>
      <xdr:rowOff>190500</xdr:rowOff>
    </xdr:from>
    <xdr:to>
      <xdr:col>6</xdr:col>
      <xdr:colOff>828675</xdr:colOff>
      <xdr:row>123</xdr:row>
      <xdr:rowOff>228600</xdr:rowOff>
    </xdr:to>
    <xdr:grpSp>
      <xdr:nvGrpSpPr>
        <xdr:cNvPr id="37" name="Group 913"/>
        <xdr:cNvGrpSpPr>
          <a:grpSpLocks/>
        </xdr:cNvGrpSpPr>
      </xdr:nvGrpSpPr>
      <xdr:grpSpPr>
        <a:xfrm>
          <a:off x="5848350" y="27917775"/>
          <a:ext cx="828675" cy="238125"/>
          <a:chOff x="614" y="2932"/>
          <a:chExt cx="87" cy="25"/>
        </a:xfrm>
        <a:solidFill>
          <a:srgbClr val="FFFFFF"/>
        </a:solidFill>
      </xdr:grpSpPr>
    </xdr:grpSp>
    <xdr:clientData/>
  </xdr:twoCellAnchor>
  <xdr:twoCellAnchor>
    <xdr:from>
      <xdr:col>6</xdr:col>
      <xdr:colOff>0</xdr:colOff>
      <xdr:row>124</xdr:row>
      <xdr:rowOff>9525</xdr:rowOff>
    </xdr:from>
    <xdr:to>
      <xdr:col>6</xdr:col>
      <xdr:colOff>828675</xdr:colOff>
      <xdr:row>124</xdr:row>
      <xdr:rowOff>219075</xdr:rowOff>
    </xdr:to>
    <xdr:grpSp>
      <xdr:nvGrpSpPr>
        <xdr:cNvPr id="41" name="Group 914"/>
        <xdr:cNvGrpSpPr>
          <a:grpSpLocks/>
        </xdr:cNvGrpSpPr>
      </xdr:nvGrpSpPr>
      <xdr:grpSpPr>
        <a:xfrm>
          <a:off x="5848350" y="28174950"/>
          <a:ext cx="828675" cy="209550"/>
          <a:chOff x="614" y="2957"/>
          <a:chExt cx="87" cy="25"/>
        </a:xfrm>
        <a:solidFill>
          <a:srgbClr val="FFFFFF"/>
        </a:solidFill>
      </xdr:grpSpPr>
    </xdr:grpSp>
    <xdr:clientData/>
  </xdr:twoCellAnchor>
  <xdr:twoCellAnchor>
    <xdr:from>
      <xdr:col>6</xdr:col>
      <xdr:colOff>0</xdr:colOff>
      <xdr:row>126</xdr:row>
      <xdr:rowOff>38100</xdr:rowOff>
    </xdr:from>
    <xdr:to>
      <xdr:col>6</xdr:col>
      <xdr:colOff>828675</xdr:colOff>
      <xdr:row>126</xdr:row>
      <xdr:rowOff>285750</xdr:rowOff>
    </xdr:to>
    <xdr:grpSp>
      <xdr:nvGrpSpPr>
        <xdr:cNvPr id="45" name="Group 916"/>
        <xdr:cNvGrpSpPr>
          <a:grpSpLocks/>
        </xdr:cNvGrpSpPr>
      </xdr:nvGrpSpPr>
      <xdr:grpSpPr>
        <a:xfrm>
          <a:off x="5848350" y="28879800"/>
          <a:ext cx="828675" cy="247650"/>
          <a:chOff x="614" y="3032"/>
          <a:chExt cx="87" cy="26"/>
        </a:xfrm>
        <a:solidFill>
          <a:srgbClr val="FFFFFF"/>
        </a:solidFill>
      </xdr:grpSpPr>
    </xdr:grpSp>
    <xdr:clientData/>
  </xdr:twoCellAnchor>
  <xdr:twoCellAnchor>
    <xdr:from>
      <xdr:col>6</xdr:col>
      <xdr:colOff>9525</xdr:colOff>
      <xdr:row>127</xdr:row>
      <xdr:rowOff>47625</xdr:rowOff>
    </xdr:from>
    <xdr:to>
      <xdr:col>6</xdr:col>
      <xdr:colOff>838200</xdr:colOff>
      <xdr:row>127</xdr:row>
      <xdr:rowOff>257175</xdr:rowOff>
    </xdr:to>
    <xdr:grpSp>
      <xdr:nvGrpSpPr>
        <xdr:cNvPr id="49" name="Group 917"/>
        <xdr:cNvGrpSpPr>
          <a:grpSpLocks/>
        </xdr:cNvGrpSpPr>
      </xdr:nvGrpSpPr>
      <xdr:grpSpPr>
        <a:xfrm>
          <a:off x="5857875" y="29203650"/>
          <a:ext cx="828675" cy="209550"/>
          <a:chOff x="615" y="3063"/>
          <a:chExt cx="87" cy="26"/>
        </a:xfrm>
        <a:solidFill>
          <a:srgbClr val="FFFFFF"/>
        </a:solidFill>
      </xdr:grpSpPr>
    </xdr:grpSp>
    <xdr:clientData/>
  </xdr:twoCellAnchor>
  <xdr:twoCellAnchor>
    <xdr:from>
      <xdr:col>6</xdr:col>
      <xdr:colOff>9525</xdr:colOff>
      <xdr:row>141</xdr:row>
      <xdr:rowOff>104775</xdr:rowOff>
    </xdr:from>
    <xdr:to>
      <xdr:col>6</xdr:col>
      <xdr:colOff>819150</xdr:colOff>
      <xdr:row>141</xdr:row>
      <xdr:rowOff>314325</xdr:rowOff>
    </xdr:to>
    <xdr:grpSp>
      <xdr:nvGrpSpPr>
        <xdr:cNvPr id="53" name="Group 923"/>
        <xdr:cNvGrpSpPr>
          <a:grpSpLocks/>
        </xdr:cNvGrpSpPr>
      </xdr:nvGrpSpPr>
      <xdr:grpSpPr>
        <a:xfrm>
          <a:off x="5857875" y="32518350"/>
          <a:ext cx="809625" cy="209550"/>
          <a:chOff x="615" y="3409"/>
          <a:chExt cx="85" cy="22"/>
        </a:xfrm>
        <a:solidFill>
          <a:srgbClr val="FFFFFF"/>
        </a:solidFill>
      </xdr:grpSpPr>
    </xdr:grpSp>
    <xdr:clientData/>
  </xdr:twoCellAnchor>
  <xdr:twoCellAnchor>
    <xdr:from>
      <xdr:col>6</xdr:col>
      <xdr:colOff>0</xdr:colOff>
      <xdr:row>141</xdr:row>
      <xdr:rowOff>428625</xdr:rowOff>
    </xdr:from>
    <xdr:to>
      <xdr:col>6</xdr:col>
      <xdr:colOff>828675</xdr:colOff>
      <xdr:row>143</xdr:row>
      <xdr:rowOff>0</xdr:rowOff>
    </xdr:to>
    <xdr:grpSp>
      <xdr:nvGrpSpPr>
        <xdr:cNvPr id="57" name="Group 924"/>
        <xdr:cNvGrpSpPr>
          <a:grpSpLocks/>
        </xdr:cNvGrpSpPr>
      </xdr:nvGrpSpPr>
      <xdr:grpSpPr>
        <a:xfrm>
          <a:off x="5848350" y="32842200"/>
          <a:ext cx="828675" cy="247650"/>
          <a:chOff x="614" y="3448"/>
          <a:chExt cx="87" cy="26"/>
        </a:xfrm>
        <a:solidFill>
          <a:srgbClr val="FFFFFF"/>
        </a:solidFill>
      </xdr:grpSpPr>
    </xdr:grpSp>
    <xdr:clientData/>
  </xdr:twoCellAnchor>
  <xdr:twoCellAnchor>
    <xdr:from>
      <xdr:col>6</xdr:col>
      <xdr:colOff>0</xdr:colOff>
      <xdr:row>143</xdr:row>
      <xdr:rowOff>114300</xdr:rowOff>
    </xdr:from>
    <xdr:to>
      <xdr:col>6</xdr:col>
      <xdr:colOff>828675</xdr:colOff>
      <xdr:row>143</xdr:row>
      <xdr:rowOff>333375</xdr:rowOff>
    </xdr:to>
    <xdr:grpSp>
      <xdr:nvGrpSpPr>
        <xdr:cNvPr id="61" name="Group 925"/>
        <xdr:cNvGrpSpPr>
          <a:grpSpLocks/>
        </xdr:cNvGrpSpPr>
      </xdr:nvGrpSpPr>
      <xdr:grpSpPr>
        <a:xfrm>
          <a:off x="5848350" y="33204150"/>
          <a:ext cx="828675" cy="219075"/>
          <a:chOff x="614" y="3478"/>
          <a:chExt cx="87" cy="23"/>
        </a:xfrm>
        <a:solidFill>
          <a:srgbClr val="FFFFFF"/>
        </a:solidFill>
      </xdr:grpSpPr>
    </xdr:grpSp>
    <xdr:clientData/>
  </xdr:twoCellAnchor>
  <xdr:twoCellAnchor>
    <xdr:from>
      <xdr:col>6</xdr:col>
      <xdr:colOff>0</xdr:colOff>
      <xdr:row>144</xdr:row>
      <xdr:rowOff>104775</xdr:rowOff>
    </xdr:from>
    <xdr:to>
      <xdr:col>6</xdr:col>
      <xdr:colOff>828675</xdr:colOff>
      <xdr:row>144</xdr:row>
      <xdr:rowOff>352425</xdr:rowOff>
    </xdr:to>
    <xdr:grpSp>
      <xdr:nvGrpSpPr>
        <xdr:cNvPr id="65" name="Group 926"/>
        <xdr:cNvGrpSpPr>
          <a:grpSpLocks/>
        </xdr:cNvGrpSpPr>
      </xdr:nvGrpSpPr>
      <xdr:grpSpPr>
        <a:xfrm>
          <a:off x="5848350" y="33632775"/>
          <a:ext cx="828675" cy="247650"/>
          <a:chOff x="614" y="3531"/>
          <a:chExt cx="87" cy="26"/>
        </a:xfrm>
        <a:solidFill>
          <a:srgbClr val="FFFFFF"/>
        </a:solidFill>
      </xdr:grpSpPr>
    </xdr:grpSp>
    <xdr:clientData/>
  </xdr:twoCellAnchor>
  <xdr:twoCellAnchor>
    <xdr:from>
      <xdr:col>6</xdr:col>
      <xdr:colOff>0</xdr:colOff>
      <xdr:row>145</xdr:row>
      <xdr:rowOff>0</xdr:rowOff>
    </xdr:from>
    <xdr:to>
      <xdr:col>6</xdr:col>
      <xdr:colOff>828675</xdr:colOff>
      <xdr:row>146</xdr:row>
      <xdr:rowOff>0</xdr:rowOff>
    </xdr:to>
    <xdr:grpSp>
      <xdr:nvGrpSpPr>
        <xdr:cNvPr id="69" name="Group 927"/>
        <xdr:cNvGrpSpPr>
          <a:grpSpLocks/>
        </xdr:cNvGrpSpPr>
      </xdr:nvGrpSpPr>
      <xdr:grpSpPr>
        <a:xfrm>
          <a:off x="5848350" y="33966150"/>
          <a:ext cx="828675" cy="238125"/>
          <a:chOff x="614" y="3566"/>
          <a:chExt cx="87" cy="25"/>
        </a:xfrm>
        <a:solidFill>
          <a:srgbClr val="FFFFFF"/>
        </a:solidFill>
      </xdr:grpSpPr>
    </xdr:grpSp>
    <xdr:clientData/>
  </xdr:twoCellAnchor>
  <xdr:twoCellAnchor>
    <xdr:from>
      <xdr:col>6</xdr:col>
      <xdr:colOff>0</xdr:colOff>
      <xdr:row>146</xdr:row>
      <xdr:rowOff>0</xdr:rowOff>
    </xdr:from>
    <xdr:to>
      <xdr:col>6</xdr:col>
      <xdr:colOff>828675</xdr:colOff>
      <xdr:row>147</xdr:row>
      <xdr:rowOff>0</xdr:rowOff>
    </xdr:to>
    <xdr:grpSp>
      <xdr:nvGrpSpPr>
        <xdr:cNvPr id="73" name="Group 928"/>
        <xdr:cNvGrpSpPr>
          <a:grpSpLocks/>
        </xdr:cNvGrpSpPr>
      </xdr:nvGrpSpPr>
      <xdr:grpSpPr>
        <a:xfrm>
          <a:off x="5848350" y="34204275"/>
          <a:ext cx="828675" cy="238125"/>
          <a:chOff x="614" y="3591"/>
          <a:chExt cx="87" cy="25"/>
        </a:xfrm>
        <a:solidFill>
          <a:srgbClr val="FFFFFF"/>
        </a:solidFill>
      </xdr:grpSpPr>
    </xdr:grpSp>
    <xdr:clientData/>
  </xdr:twoCellAnchor>
  <xdr:twoCellAnchor>
    <xdr:from>
      <xdr:col>6</xdr:col>
      <xdr:colOff>0</xdr:colOff>
      <xdr:row>147</xdr:row>
      <xdr:rowOff>85725</xdr:rowOff>
    </xdr:from>
    <xdr:to>
      <xdr:col>6</xdr:col>
      <xdr:colOff>828675</xdr:colOff>
      <xdr:row>147</xdr:row>
      <xdr:rowOff>333375</xdr:rowOff>
    </xdr:to>
    <xdr:grpSp>
      <xdr:nvGrpSpPr>
        <xdr:cNvPr id="77" name="Group 929"/>
        <xdr:cNvGrpSpPr>
          <a:grpSpLocks/>
        </xdr:cNvGrpSpPr>
      </xdr:nvGrpSpPr>
      <xdr:grpSpPr>
        <a:xfrm>
          <a:off x="5848350" y="34528125"/>
          <a:ext cx="828675" cy="247650"/>
          <a:chOff x="614" y="3625"/>
          <a:chExt cx="87" cy="26"/>
        </a:xfrm>
        <a:solidFill>
          <a:srgbClr val="FFFFFF"/>
        </a:solidFill>
      </xdr:grpSpPr>
    </xdr:grpSp>
    <xdr:clientData/>
  </xdr:twoCellAnchor>
  <xdr:twoCellAnchor>
    <xdr:from>
      <xdr:col>6</xdr:col>
      <xdr:colOff>0</xdr:colOff>
      <xdr:row>148</xdr:row>
      <xdr:rowOff>38100</xdr:rowOff>
    </xdr:from>
    <xdr:to>
      <xdr:col>6</xdr:col>
      <xdr:colOff>828675</xdr:colOff>
      <xdr:row>148</xdr:row>
      <xdr:rowOff>285750</xdr:rowOff>
    </xdr:to>
    <xdr:grpSp>
      <xdr:nvGrpSpPr>
        <xdr:cNvPr id="81" name="Group 930"/>
        <xdr:cNvGrpSpPr>
          <a:grpSpLocks/>
        </xdr:cNvGrpSpPr>
      </xdr:nvGrpSpPr>
      <xdr:grpSpPr>
        <a:xfrm>
          <a:off x="5848350" y="34918650"/>
          <a:ext cx="828675" cy="247650"/>
          <a:chOff x="614" y="3662"/>
          <a:chExt cx="87" cy="26"/>
        </a:xfrm>
        <a:solidFill>
          <a:srgbClr val="FFFFFF"/>
        </a:solidFill>
      </xdr:grpSpPr>
    </xdr:grpSp>
    <xdr:clientData/>
  </xdr:twoCellAnchor>
  <xdr:twoCellAnchor>
    <xdr:from>
      <xdr:col>6</xdr:col>
      <xdr:colOff>0</xdr:colOff>
      <xdr:row>149</xdr:row>
      <xdr:rowOff>38100</xdr:rowOff>
    </xdr:from>
    <xdr:to>
      <xdr:col>6</xdr:col>
      <xdr:colOff>828675</xdr:colOff>
      <xdr:row>149</xdr:row>
      <xdr:rowOff>285750</xdr:rowOff>
    </xdr:to>
    <xdr:grpSp>
      <xdr:nvGrpSpPr>
        <xdr:cNvPr id="85" name="Group 931"/>
        <xdr:cNvGrpSpPr>
          <a:grpSpLocks/>
        </xdr:cNvGrpSpPr>
      </xdr:nvGrpSpPr>
      <xdr:grpSpPr>
        <a:xfrm>
          <a:off x="5848350" y="35232975"/>
          <a:ext cx="828675" cy="247650"/>
          <a:chOff x="614" y="3695"/>
          <a:chExt cx="87" cy="26"/>
        </a:xfrm>
        <a:solidFill>
          <a:srgbClr val="FFFFFF"/>
        </a:solidFill>
      </xdr:grpSpPr>
    </xdr:grpSp>
    <xdr:clientData/>
  </xdr:twoCellAnchor>
  <xdr:twoCellAnchor>
    <xdr:from>
      <xdr:col>6</xdr:col>
      <xdr:colOff>0</xdr:colOff>
      <xdr:row>150</xdr:row>
      <xdr:rowOff>28575</xdr:rowOff>
    </xdr:from>
    <xdr:to>
      <xdr:col>6</xdr:col>
      <xdr:colOff>828675</xdr:colOff>
      <xdr:row>150</xdr:row>
      <xdr:rowOff>276225</xdr:rowOff>
    </xdr:to>
    <xdr:grpSp>
      <xdr:nvGrpSpPr>
        <xdr:cNvPr id="89" name="Group 932"/>
        <xdr:cNvGrpSpPr>
          <a:grpSpLocks/>
        </xdr:cNvGrpSpPr>
      </xdr:nvGrpSpPr>
      <xdr:grpSpPr>
        <a:xfrm>
          <a:off x="5848350" y="35537775"/>
          <a:ext cx="828675" cy="247650"/>
          <a:chOff x="614" y="3733"/>
          <a:chExt cx="87" cy="26"/>
        </a:xfrm>
        <a:solidFill>
          <a:srgbClr val="FFFFFF"/>
        </a:solidFill>
      </xdr:grpSpPr>
    </xdr:grpSp>
    <xdr:clientData/>
  </xdr:twoCellAnchor>
  <xdr:twoCellAnchor>
    <xdr:from>
      <xdr:col>6</xdr:col>
      <xdr:colOff>9525</xdr:colOff>
      <xdr:row>153</xdr:row>
      <xdr:rowOff>28575</xdr:rowOff>
    </xdr:from>
    <xdr:to>
      <xdr:col>6</xdr:col>
      <xdr:colOff>838200</xdr:colOff>
      <xdr:row>153</xdr:row>
      <xdr:rowOff>219075</xdr:rowOff>
    </xdr:to>
    <xdr:grpSp>
      <xdr:nvGrpSpPr>
        <xdr:cNvPr id="93" name="Group 938"/>
        <xdr:cNvGrpSpPr>
          <a:grpSpLocks/>
        </xdr:cNvGrpSpPr>
      </xdr:nvGrpSpPr>
      <xdr:grpSpPr>
        <a:xfrm>
          <a:off x="5857875" y="36328350"/>
          <a:ext cx="828675" cy="190500"/>
          <a:chOff x="615" y="3813"/>
          <a:chExt cx="87" cy="23"/>
        </a:xfrm>
        <a:solidFill>
          <a:srgbClr val="FFFFFF"/>
        </a:solidFill>
      </xdr:grpSpPr>
    </xdr:grpSp>
    <xdr:clientData/>
  </xdr:twoCellAnchor>
  <xdr:twoCellAnchor>
    <xdr:from>
      <xdr:col>6</xdr:col>
      <xdr:colOff>0</xdr:colOff>
      <xdr:row>161</xdr:row>
      <xdr:rowOff>0</xdr:rowOff>
    </xdr:from>
    <xdr:to>
      <xdr:col>6</xdr:col>
      <xdr:colOff>828675</xdr:colOff>
      <xdr:row>162</xdr:row>
      <xdr:rowOff>0</xdr:rowOff>
    </xdr:to>
    <xdr:grpSp>
      <xdr:nvGrpSpPr>
        <xdr:cNvPr id="97" name="Group 947"/>
        <xdr:cNvGrpSpPr>
          <a:grpSpLocks/>
        </xdr:cNvGrpSpPr>
      </xdr:nvGrpSpPr>
      <xdr:grpSpPr>
        <a:xfrm>
          <a:off x="5848350" y="38090475"/>
          <a:ext cx="828675" cy="238125"/>
          <a:chOff x="614" y="3999"/>
          <a:chExt cx="87" cy="25"/>
        </a:xfrm>
        <a:solidFill>
          <a:srgbClr val="FFFFFF"/>
        </a:solidFill>
      </xdr:grpSpPr>
    </xdr:grpSp>
    <xdr:clientData/>
  </xdr:twoCellAnchor>
  <xdr:twoCellAnchor>
    <xdr:from>
      <xdr:col>6</xdr:col>
      <xdr:colOff>0</xdr:colOff>
      <xdr:row>191</xdr:row>
      <xdr:rowOff>0</xdr:rowOff>
    </xdr:from>
    <xdr:to>
      <xdr:col>6</xdr:col>
      <xdr:colOff>828675</xdr:colOff>
      <xdr:row>192</xdr:row>
      <xdr:rowOff>0</xdr:rowOff>
    </xdr:to>
    <xdr:grpSp>
      <xdr:nvGrpSpPr>
        <xdr:cNvPr id="101" name="Group 949"/>
        <xdr:cNvGrpSpPr>
          <a:grpSpLocks/>
        </xdr:cNvGrpSpPr>
      </xdr:nvGrpSpPr>
      <xdr:grpSpPr>
        <a:xfrm>
          <a:off x="5848350" y="44491275"/>
          <a:ext cx="828675" cy="238125"/>
          <a:chOff x="614" y="4671"/>
          <a:chExt cx="87" cy="25"/>
        </a:xfrm>
        <a:solidFill>
          <a:srgbClr val="FFFFFF"/>
        </a:solidFill>
      </xdr:grpSpPr>
    </xdr:grpSp>
    <xdr:clientData/>
  </xdr:twoCellAnchor>
  <xdr:twoCellAnchor>
    <xdr:from>
      <xdr:col>6</xdr:col>
      <xdr:colOff>9525</xdr:colOff>
      <xdr:row>199</xdr:row>
      <xdr:rowOff>38100</xdr:rowOff>
    </xdr:from>
    <xdr:to>
      <xdr:col>6</xdr:col>
      <xdr:colOff>838200</xdr:colOff>
      <xdr:row>199</xdr:row>
      <xdr:rowOff>285750</xdr:rowOff>
    </xdr:to>
    <xdr:grpSp>
      <xdr:nvGrpSpPr>
        <xdr:cNvPr id="105" name="Group 950"/>
        <xdr:cNvGrpSpPr>
          <a:grpSpLocks/>
        </xdr:cNvGrpSpPr>
      </xdr:nvGrpSpPr>
      <xdr:grpSpPr>
        <a:xfrm>
          <a:off x="5857875" y="46243875"/>
          <a:ext cx="828675" cy="247650"/>
          <a:chOff x="615" y="4858"/>
          <a:chExt cx="87" cy="26"/>
        </a:xfrm>
        <a:solidFill>
          <a:srgbClr val="FFFFFF"/>
        </a:solidFill>
      </xdr:grpSpPr>
    </xdr:grpSp>
    <xdr:clientData/>
  </xdr:twoCellAnchor>
  <xdr:twoCellAnchor>
    <xdr:from>
      <xdr:col>6</xdr:col>
      <xdr:colOff>9525</xdr:colOff>
      <xdr:row>223</xdr:row>
      <xdr:rowOff>38100</xdr:rowOff>
    </xdr:from>
    <xdr:to>
      <xdr:col>6</xdr:col>
      <xdr:colOff>838200</xdr:colOff>
      <xdr:row>223</xdr:row>
      <xdr:rowOff>285750</xdr:rowOff>
    </xdr:to>
    <xdr:grpSp>
      <xdr:nvGrpSpPr>
        <xdr:cNvPr id="109" name="Group 952"/>
        <xdr:cNvGrpSpPr>
          <a:grpSpLocks/>
        </xdr:cNvGrpSpPr>
      </xdr:nvGrpSpPr>
      <xdr:grpSpPr>
        <a:xfrm>
          <a:off x="5857875" y="51501675"/>
          <a:ext cx="828675" cy="247650"/>
          <a:chOff x="615" y="5405"/>
          <a:chExt cx="87" cy="26"/>
        </a:xfrm>
        <a:solidFill>
          <a:srgbClr val="FFFFFF"/>
        </a:solidFill>
      </xdr:grpSpPr>
    </xdr:grpSp>
    <xdr:clientData/>
  </xdr:twoCellAnchor>
  <xdr:twoCellAnchor>
    <xdr:from>
      <xdr:col>6</xdr:col>
      <xdr:colOff>0</xdr:colOff>
      <xdr:row>230</xdr:row>
      <xdr:rowOff>0</xdr:rowOff>
    </xdr:from>
    <xdr:to>
      <xdr:col>6</xdr:col>
      <xdr:colOff>828675</xdr:colOff>
      <xdr:row>231</xdr:row>
      <xdr:rowOff>0</xdr:rowOff>
    </xdr:to>
    <xdr:grpSp>
      <xdr:nvGrpSpPr>
        <xdr:cNvPr id="113" name="Group 953"/>
        <xdr:cNvGrpSpPr>
          <a:grpSpLocks/>
        </xdr:cNvGrpSpPr>
      </xdr:nvGrpSpPr>
      <xdr:grpSpPr>
        <a:xfrm>
          <a:off x="5848350" y="52844700"/>
          <a:ext cx="828675" cy="238125"/>
          <a:chOff x="614" y="5548"/>
          <a:chExt cx="87" cy="25"/>
        </a:xfrm>
        <a:solidFill>
          <a:srgbClr val="FFFFFF"/>
        </a:solidFill>
      </xdr:grpSpPr>
    </xdr:grpSp>
    <xdr:clientData/>
  </xdr:twoCellAnchor>
  <xdr:twoCellAnchor>
    <xdr:from>
      <xdr:col>6</xdr:col>
      <xdr:colOff>9525</xdr:colOff>
      <xdr:row>231</xdr:row>
      <xdr:rowOff>38100</xdr:rowOff>
    </xdr:from>
    <xdr:to>
      <xdr:col>6</xdr:col>
      <xdr:colOff>838200</xdr:colOff>
      <xdr:row>231</xdr:row>
      <xdr:rowOff>285750</xdr:rowOff>
    </xdr:to>
    <xdr:grpSp>
      <xdr:nvGrpSpPr>
        <xdr:cNvPr id="117" name="Group 954"/>
        <xdr:cNvGrpSpPr>
          <a:grpSpLocks/>
        </xdr:cNvGrpSpPr>
      </xdr:nvGrpSpPr>
      <xdr:grpSpPr>
        <a:xfrm>
          <a:off x="5857875" y="53120925"/>
          <a:ext cx="828675" cy="247650"/>
          <a:chOff x="615" y="5577"/>
          <a:chExt cx="87" cy="26"/>
        </a:xfrm>
        <a:solidFill>
          <a:srgbClr val="FFFFFF"/>
        </a:solidFill>
      </xdr:grpSpPr>
    </xdr:grpSp>
    <xdr:clientData/>
  </xdr:twoCellAnchor>
  <xdr:twoCellAnchor>
    <xdr:from>
      <xdr:col>6</xdr:col>
      <xdr:colOff>9525</xdr:colOff>
      <xdr:row>274</xdr:row>
      <xdr:rowOff>171450</xdr:rowOff>
    </xdr:from>
    <xdr:to>
      <xdr:col>6</xdr:col>
      <xdr:colOff>838200</xdr:colOff>
      <xdr:row>274</xdr:row>
      <xdr:rowOff>428625</xdr:rowOff>
    </xdr:to>
    <xdr:grpSp>
      <xdr:nvGrpSpPr>
        <xdr:cNvPr id="121" name="Group 955"/>
        <xdr:cNvGrpSpPr>
          <a:grpSpLocks/>
        </xdr:cNvGrpSpPr>
      </xdr:nvGrpSpPr>
      <xdr:grpSpPr>
        <a:xfrm>
          <a:off x="5857875" y="64360425"/>
          <a:ext cx="828675" cy="257175"/>
          <a:chOff x="614" y="6750"/>
          <a:chExt cx="87" cy="27"/>
        </a:xfrm>
        <a:solidFill>
          <a:srgbClr val="FFFFFF"/>
        </a:solidFill>
      </xdr:grpSpPr>
    </xdr:grpSp>
    <xdr:clientData/>
  </xdr:twoCellAnchor>
  <xdr:twoCellAnchor>
    <xdr:from>
      <xdr:col>6</xdr:col>
      <xdr:colOff>0</xdr:colOff>
      <xdr:row>275</xdr:row>
      <xdr:rowOff>38100</xdr:rowOff>
    </xdr:from>
    <xdr:to>
      <xdr:col>6</xdr:col>
      <xdr:colOff>828675</xdr:colOff>
      <xdr:row>275</xdr:row>
      <xdr:rowOff>276225</xdr:rowOff>
    </xdr:to>
    <xdr:grpSp>
      <xdr:nvGrpSpPr>
        <xdr:cNvPr id="125" name="Group 956"/>
        <xdr:cNvGrpSpPr>
          <a:grpSpLocks/>
        </xdr:cNvGrpSpPr>
      </xdr:nvGrpSpPr>
      <xdr:grpSpPr>
        <a:xfrm>
          <a:off x="5848350" y="64789050"/>
          <a:ext cx="828675" cy="238125"/>
          <a:chOff x="614" y="6802"/>
          <a:chExt cx="87" cy="27"/>
        </a:xfrm>
        <a:solidFill>
          <a:srgbClr val="FFFFFF"/>
        </a:solidFill>
      </xdr:grpSpPr>
    </xdr:grpSp>
    <xdr:clientData/>
  </xdr:twoCellAnchor>
  <xdr:twoCellAnchor>
    <xdr:from>
      <xdr:col>6</xdr:col>
      <xdr:colOff>0</xdr:colOff>
      <xdr:row>459</xdr:row>
      <xdr:rowOff>9525</xdr:rowOff>
    </xdr:from>
    <xdr:to>
      <xdr:col>6</xdr:col>
      <xdr:colOff>828675</xdr:colOff>
      <xdr:row>459</xdr:row>
      <xdr:rowOff>228600</xdr:rowOff>
    </xdr:to>
    <xdr:grpSp>
      <xdr:nvGrpSpPr>
        <xdr:cNvPr id="129" name="Group 964"/>
        <xdr:cNvGrpSpPr>
          <a:grpSpLocks/>
        </xdr:cNvGrpSpPr>
      </xdr:nvGrpSpPr>
      <xdr:grpSpPr>
        <a:xfrm>
          <a:off x="5848350" y="106632375"/>
          <a:ext cx="828675" cy="219075"/>
          <a:chOff x="614" y="11194"/>
          <a:chExt cx="87" cy="25"/>
        </a:xfrm>
        <a:solidFill>
          <a:srgbClr val="FFFFFF"/>
        </a:solidFill>
      </xdr:grpSpPr>
    </xdr:grpSp>
    <xdr:clientData/>
  </xdr:twoCellAnchor>
  <xdr:twoCellAnchor>
    <xdr:from>
      <xdr:col>6</xdr:col>
      <xdr:colOff>0</xdr:colOff>
      <xdr:row>472</xdr:row>
      <xdr:rowOff>28575</xdr:rowOff>
    </xdr:from>
    <xdr:to>
      <xdr:col>6</xdr:col>
      <xdr:colOff>828675</xdr:colOff>
      <xdr:row>472</xdr:row>
      <xdr:rowOff>276225</xdr:rowOff>
    </xdr:to>
    <xdr:grpSp>
      <xdr:nvGrpSpPr>
        <xdr:cNvPr id="133" name="Group 965"/>
        <xdr:cNvGrpSpPr>
          <a:grpSpLocks/>
        </xdr:cNvGrpSpPr>
      </xdr:nvGrpSpPr>
      <xdr:grpSpPr>
        <a:xfrm>
          <a:off x="5848350" y="109975650"/>
          <a:ext cx="828675" cy="247650"/>
          <a:chOff x="614" y="11543"/>
          <a:chExt cx="87" cy="26"/>
        </a:xfrm>
        <a:solidFill>
          <a:srgbClr val="FFFFFF"/>
        </a:solidFill>
      </xdr:grpSpPr>
    </xdr:grpSp>
    <xdr:clientData/>
  </xdr:twoCellAnchor>
  <xdr:twoCellAnchor>
    <xdr:from>
      <xdr:col>6</xdr:col>
      <xdr:colOff>0</xdr:colOff>
      <xdr:row>473</xdr:row>
      <xdr:rowOff>28575</xdr:rowOff>
    </xdr:from>
    <xdr:to>
      <xdr:col>6</xdr:col>
      <xdr:colOff>828675</xdr:colOff>
      <xdr:row>473</xdr:row>
      <xdr:rowOff>247650</xdr:rowOff>
    </xdr:to>
    <xdr:grpSp>
      <xdr:nvGrpSpPr>
        <xdr:cNvPr id="137" name="Group 966"/>
        <xdr:cNvGrpSpPr>
          <a:grpSpLocks/>
        </xdr:cNvGrpSpPr>
      </xdr:nvGrpSpPr>
      <xdr:grpSpPr>
        <a:xfrm>
          <a:off x="5848350" y="110289975"/>
          <a:ext cx="828675" cy="219075"/>
          <a:chOff x="614" y="11576"/>
          <a:chExt cx="87" cy="26"/>
        </a:xfrm>
        <a:solidFill>
          <a:srgbClr val="FFFFFF"/>
        </a:solidFill>
      </xdr:grpSpPr>
    </xdr:grpSp>
    <xdr:clientData/>
  </xdr:twoCellAnchor>
  <xdr:twoCellAnchor>
    <xdr:from>
      <xdr:col>6</xdr:col>
      <xdr:colOff>0</xdr:colOff>
      <xdr:row>474</xdr:row>
      <xdr:rowOff>47625</xdr:rowOff>
    </xdr:from>
    <xdr:to>
      <xdr:col>6</xdr:col>
      <xdr:colOff>828675</xdr:colOff>
      <xdr:row>474</xdr:row>
      <xdr:rowOff>276225</xdr:rowOff>
    </xdr:to>
    <xdr:grpSp>
      <xdr:nvGrpSpPr>
        <xdr:cNvPr id="141" name="Group 967"/>
        <xdr:cNvGrpSpPr>
          <a:grpSpLocks/>
        </xdr:cNvGrpSpPr>
      </xdr:nvGrpSpPr>
      <xdr:grpSpPr>
        <a:xfrm>
          <a:off x="5848350" y="110623350"/>
          <a:ext cx="828675" cy="228600"/>
          <a:chOff x="614" y="11614"/>
          <a:chExt cx="87" cy="28"/>
        </a:xfrm>
        <a:solidFill>
          <a:srgbClr val="FFFFFF"/>
        </a:solidFill>
      </xdr:grpSpPr>
    </xdr:grpSp>
    <xdr:clientData/>
  </xdr:twoCellAnchor>
  <xdr:twoCellAnchor>
    <xdr:from>
      <xdr:col>6</xdr:col>
      <xdr:colOff>9525</xdr:colOff>
      <xdr:row>658</xdr:row>
      <xdr:rowOff>28575</xdr:rowOff>
    </xdr:from>
    <xdr:to>
      <xdr:col>6</xdr:col>
      <xdr:colOff>838200</xdr:colOff>
      <xdr:row>658</xdr:row>
      <xdr:rowOff>228600</xdr:rowOff>
    </xdr:to>
    <xdr:grpSp>
      <xdr:nvGrpSpPr>
        <xdr:cNvPr id="145" name="Group 985"/>
        <xdr:cNvGrpSpPr>
          <a:grpSpLocks/>
        </xdr:cNvGrpSpPr>
      </xdr:nvGrpSpPr>
      <xdr:grpSpPr>
        <a:xfrm>
          <a:off x="5857875" y="151371300"/>
          <a:ext cx="828675" cy="200025"/>
          <a:chOff x="615" y="15890"/>
          <a:chExt cx="87" cy="24"/>
        </a:xfrm>
        <a:solidFill>
          <a:srgbClr val="FFFFFF"/>
        </a:solidFill>
      </xdr:grpSpPr>
    </xdr:grpSp>
    <xdr:clientData/>
  </xdr:twoCellAnchor>
  <xdr:twoCellAnchor>
    <xdr:from>
      <xdr:col>6</xdr:col>
      <xdr:colOff>9525</xdr:colOff>
      <xdr:row>734</xdr:row>
      <xdr:rowOff>19050</xdr:rowOff>
    </xdr:from>
    <xdr:to>
      <xdr:col>6</xdr:col>
      <xdr:colOff>838200</xdr:colOff>
      <xdr:row>734</xdr:row>
      <xdr:rowOff>219075</xdr:rowOff>
    </xdr:to>
    <xdr:grpSp>
      <xdr:nvGrpSpPr>
        <xdr:cNvPr id="149" name="Group 986"/>
        <xdr:cNvGrpSpPr>
          <a:grpSpLocks/>
        </xdr:cNvGrpSpPr>
      </xdr:nvGrpSpPr>
      <xdr:grpSpPr>
        <a:xfrm>
          <a:off x="5857875" y="167592375"/>
          <a:ext cx="828675" cy="200025"/>
          <a:chOff x="615" y="17594"/>
          <a:chExt cx="87" cy="24"/>
        </a:xfrm>
        <a:solidFill>
          <a:srgbClr val="FFFFFF"/>
        </a:solidFill>
      </xdr:grpSpPr>
    </xdr:grpSp>
    <xdr:clientData/>
  </xdr:twoCellAnchor>
  <xdr:twoCellAnchor>
    <xdr:from>
      <xdr:col>6</xdr:col>
      <xdr:colOff>9525</xdr:colOff>
      <xdr:row>735</xdr:row>
      <xdr:rowOff>19050</xdr:rowOff>
    </xdr:from>
    <xdr:to>
      <xdr:col>6</xdr:col>
      <xdr:colOff>838200</xdr:colOff>
      <xdr:row>735</xdr:row>
      <xdr:rowOff>228600</xdr:rowOff>
    </xdr:to>
    <xdr:grpSp>
      <xdr:nvGrpSpPr>
        <xdr:cNvPr id="153" name="Group 987"/>
        <xdr:cNvGrpSpPr>
          <a:grpSpLocks/>
        </xdr:cNvGrpSpPr>
      </xdr:nvGrpSpPr>
      <xdr:grpSpPr>
        <a:xfrm>
          <a:off x="5857875" y="167830500"/>
          <a:ext cx="828675" cy="209550"/>
          <a:chOff x="615" y="17619"/>
          <a:chExt cx="87" cy="24"/>
        </a:xfrm>
        <a:solidFill>
          <a:srgbClr val="FFFFFF"/>
        </a:solidFill>
      </xdr:grpSpPr>
    </xdr:grpSp>
    <xdr:clientData/>
  </xdr:twoCellAnchor>
  <xdr:twoCellAnchor>
    <xdr:from>
      <xdr:col>6</xdr:col>
      <xdr:colOff>0</xdr:colOff>
      <xdr:row>740</xdr:row>
      <xdr:rowOff>85725</xdr:rowOff>
    </xdr:from>
    <xdr:to>
      <xdr:col>6</xdr:col>
      <xdr:colOff>828675</xdr:colOff>
      <xdr:row>740</xdr:row>
      <xdr:rowOff>342900</xdr:rowOff>
    </xdr:to>
    <xdr:grpSp>
      <xdr:nvGrpSpPr>
        <xdr:cNvPr id="157" name="Group 988"/>
        <xdr:cNvGrpSpPr>
          <a:grpSpLocks/>
        </xdr:cNvGrpSpPr>
      </xdr:nvGrpSpPr>
      <xdr:grpSpPr>
        <a:xfrm>
          <a:off x="5848350" y="168973500"/>
          <a:ext cx="828675" cy="257175"/>
          <a:chOff x="614" y="17739"/>
          <a:chExt cx="87" cy="27"/>
        </a:xfrm>
        <a:solidFill>
          <a:srgbClr val="FFFFFF"/>
        </a:solidFill>
      </xdr:grpSpPr>
    </xdr:grpSp>
    <xdr:clientData/>
  </xdr:twoCellAnchor>
  <xdr:twoCellAnchor>
    <xdr:from>
      <xdr:col>6</xdr:col>
      <xdr:colOff>9525</xdr:colOff>
      <xdr:row>759</xdr:row>
      <xdr:rowOff>28575</xdr:rowOff>
    </xdr:from>
    <xdr:to>
      <xdr:col>6</xdr:col>
      <xdr:colOff>838200</xdr:colOff>
      <xdr:row>759</xdr:row>
      <xdr:rowOff>276225</xdr:rowOff>
    </xdr:to>
    <xdr:grpSp>
      <xdr:nvGrpSpPr>
        <xdr:cNvPr id="161" name="Group 989"/>
        <xdr:cNvGrpSpPr>
          <a:grpSpLocks/>
        </xdr:cNvGrpSpPr>
      </xdr:nvGrpSpPr>
      <xdr:grpSpPr>
        <a:xfrm>
          <a:off x="5857875" y="173259750"/>
          <a:ext cx="828675" cy="247650"/>
          <a:chOff x="615" y="18190"/>
          <a:chExt cx="87" cy="26"/>
        </a:xfrm>
        <a:solidFill>
          <a:srgbClr val="FFFFFF"/>
        </a:solidFill>
      </xdr:grpSpPr>
    </xdr:grpSp>
    <xdr:clientData/>
  </xdr:twoCellAnchor>
  <xdr:twoCellAnchor>
    <xdr:from>
      <xdr:col>6</xdr:col>
      <xdr:colOff>9525</xdr:colOff>
      <xdr:row>766</xdr:row>
      <xdr:rowOff>47625</xdr:rowOff>
    </xdr:from>
    <xdr:to>
      <xdr:col>6</xdr:col>
      <xdr:colOff>838200</xdr:colOff>
      <xdr:row>766</xdr:row>
      <xdr:rowOff>276225</xdr:rowOff>
    </xdr:to>
    <xdr:grpSp>
      <xdr:nvGrpSpPr>
        <xdr:cNvPr id="165" name="Group 990"/>
        <xdr:cNvGrpSpPr>
          <a:grpSpLocks/>
        </xdr:cNvGrpSpPr>
      </xdr:nvGrpSpPr>
      <xdr:grpSpPr>
        <a:xfrm>
          <a:off x="5857875" y="174945675"/>
          <a:ext cx="828675" cy="228600"/>
          <a:chOff x="615" y="18363"/>
          <a:chExt cx="87" cy="26"/>
        </a:xfrm>
        <a:solidFill>
          <a:srgbClr val="FFFFFF"/>
        </a:solidFill>
      </xdr:grpSpPr>
    </xdr:grpSp>
    <xdr:clientData/>
  </xdr:twoCellAnchor>
  <xdr:twoCellAnchor>
    <xdr:from>
      <xdr:col>6</xdr:col>
      <xdr:colOff>9525</xdr:colOff>
      <xdr:row>767</xdr:row>
      <xdr:rowOff>209550</xdr:rowOff>
    </xdr:from>
    <xdr:to>
      <xdr:col>6</xdr:col>
      <xdr:colOff>838200</xdr:colOff>
      <xdr:row>767</xdr:row>
      <xdr:rowOff>485775</xdr:rowOff>
    </xdr:to>
    <xdr:grpSp>
      <xdr:nvGrpSpPr>
        <xdr:cNvPr id="169" name="Group 991"/>
        <xdr:cNvGrpSpPr>
          <a:grpSpLocks/>
        </xdr:cNvGrpSpPr>
      </xdr:nvGrpSpPr>
      <xdr:grpSpPr>
        <a:xfrm>
          <a:off x="5857875" y="175421925"/>
          <a:ext cx="828675" cy="276225"/>
          <a:chOff x="615" y="18417"/>
          <a:chExt cx="87" cy="28"/>
        </a:xfrm>
        <a:solidFill>
          <a:srgbClr val="FFFFFF"/>
        </a:solidFill>
      </xdr:grpSpPr>
    </xdr:grpSp>
    <xdr:clientData/>
  </xdr:twoCellAnchor>
  <xdr:twoCellAnchor>
    <xdr:from>
      <xdr:col>6</xdr:col>
      <xdr:colOff>9525</xdr:colOff>
      <xdr:row>509</xdr:row>
      <xdr:rowOff>47625</xdr:rowOff>
    </xdr:from>
    <xdr:to>
      <xdr:col>6</xdr:col>
      <xdr:colOff>847725</xdr:colOff>
      <xdr:row>509</xdr:row>
      <xdr:rowOff>276225</xdr:rowOff>
    </xdr:to>
    <xdr:grpSp>
      <xdr:nvGrpSpPr>
        <xdr:cNvPr id="173" name="Group 968"/>
        <xdr:cNvGrpSpPr>
          <a:grpSpLocks/>
        </xdr:cNvGrpSpPr>
      </xdr:nvGrpSpPr>
      <xdr:grpSpPr>
        <a:xfrm>
          <a:off x="5857875" y="118414800"/>
          <a:ext cx="838200" cy="228600"/>
          <a:chOff x="615" y="12432"/>
          <a:chExt cx="88" cy="26"/>
        </a:xfrm>
        <a:solidFill>
          <a:srgbClr val="FFFFFF"/>
        </a:solidFill>
      </xdr:grpSpPr>
    </xdr:grpSp>
    <xdr:clientData/>
  </xdr:twoCellAnchor>
  <xdr:twoCellAnchor editAs="oneCell">
    <xdr:from>
      <xdr:col>6</xdr:col>
      <xdr:colOff>0</xdr:colOff>
      <xdr:row>750</xdr:row>
      <xdr:rowOff>0</xdr:rowOff>
    </xdr:from>
    <xdr:to>
      <xdr:col>7</xdr:col>
      <xdr:colOff>1743075</xdr:colOff>
      <xdr:row>751</xdr:row>
      <xdr:rowOff>19050</xdr:rowOff>
    </xdr:to>
    <xdr:pic>
      <xdr:nvPicPr>
        <xdr:cNvPr id="177" name="CheckBox2"/>
        <xdr:cNvPicPr preferRelativeResize="1">
          <a:picLocks noChangeAspect="1"/>
        </xdr:cNvPicPr>
      </xdr:nvPicPr>
      <xdr:blipFill>
        <a:blip r:embed="rId1"/>
        <a:stretch>
          <a:fillRect/>
        </a:stretch>
      </xdr:blipFill>
      <xdr:spPr>
        <a:xfrm>
          <a:off x="5848350" y="171392850"/>
          <a:ext cx="2628900" cy="219075"/>
        </a:xfrm>
        <a:prstGeom prst="rect">
          <a:avLst/>
        </a:prstGeom>
        <a:noFill/>
        <a:ln w="9525" cmpd="sng">
          <a:noFill/>
        </a:ln>
      </xdr:spPr>
    </xdr:pic>
    <xdr:clientData/>
  </xdr:twoCellAnchor>
  <xdr:twoCellAnchor editAs="oneCell">
    <xdr:from>
      <xdr:col>6</xdr:col>
      <xdr:colOff>0</xdr:colOff>
      <xdr:row>751</xdr:row>
      <xdr:rowOff>0</xdr:rowOff>
    </xdr:from>
    <xdr:to>
      <xdr:col>7</xdr:col>
      <xdr:colOff>1743075</xdr:colOff>
      <xdr:row>752</xdr:row>
      <xdr:rowOff>0</xdr:rowOff>
    </xdr:to>
    <xdr:pic>
      <xdr:nvPicPr>
        <xdr:cNvPr id="178" name="CheckBox3"/>
        <xdr:cNvPicPr preferRelativeResize="1">
          <a:picLocks noChangeAspect="1"/>
        </xdr:cNvPicPr>
      </xdr:nvPicPr>
      <xdr:blipFill>
        <a:blip r:embed="rId2"/>
        <a:stretch>
          <a:fillRect/>
        </a:stretch>
      </xdr:blipFill>
      <xdr:spPr>
        <a:xfrm>
          <a:off x="5848350" y="171592875"/>
          <a:ext cx="2628900" cy="200025"/>
        </a:xfrm>
        <a:prstGeom prst="rect">
          <a:avLst/>
        </a:prstGeom>
        <a:noFill/>
        <a:ln w="9525" cmpd="sng">
          <a:noFill/>
        </a:ln>
      </xdr:spPr>
    </xdr:pic>
    <xdr:clientData/>
  </xdr:twoCellAnchor>
  <xdr:twoCellAnchor editAs="oneCell">
    <xdr:from>
      <xdr:col>6</xdr:col>
      <xdr:colOff>9525</xdr:colOff>
      <xdr:row>752</xdr:row>
      <xdr:rowOff>0</xdr:rowOff>
    </xdr:from>
    <xdr:to>
      <xdr:col>7</xdr:col>
      <xdr:colOff>733425</xdr:colOff>
      <xdr:row>753</xdr:row>
      <xdr:rowOff>0</xdr:rowOff>
    </xdr:to>
    <xdr:pic>
      <xdr:nvPicPr>
        <xdr:cNvPr id="179" name="CheckBox4"/>
        <xdr:cNvPicPr preferRelativeResize="1">
          <a:picLocks noChangeAspect="1"/>
        </xdr:cNvPicPr>
      </xdr:nvPicPr>
      <xdr:blipFill>
        <a:blip r:embed="rId3"/>
        <a:stretch>
          <a:fillRect/>
        </a:stretch>
      </xdr:blipFill>
      <xdr:spPr>
        <a:xfrm>
          <a:off x="5857875" y="171792900"/>
          <a:ext cx="1609725" cy="200025"/>
        </a:xfrm>
        <a:prstGeom prst="rect">
          <a:avLst/>
        </a:prstGeom>
        <a:noFill/>
        <a:ln w="9525" cmpd="sng">
          <a:noFill/>
        </a:ln>
      </xdr:spPr>
    </xdr:pic>
    <xdr:clientData/>
  </xdr:twoCellAnchor>
  <xdr:twoCellAnchor editAs="oneCell">
    <xdr:from>
      <xdr:col>6</xdr:col>
      <xdr:colOff>0</xdr:colOff>
      <xdr:row>753</xdr:row>
      <xdr:rowOff>0</xdr:rowOff>
    </xdr:from>
    <xdr:to>
      <xdr:col>7</xdr:col>
      <xdr:colOff>1666875</xdr:colOff>
      <xdr:row>753</xdr:row>
      <xdr:rowOff>190500</xdr:rowOff>
    </xdr:to>
    <xdr:pic>
      <xdr:nvPicPr>
        <xdr:cNvPr id="180" name="CheckBox5"/>
        <xdr:cNvPicPr preferRelativeResize="1">
          <a:picLocks noChangeAspect="1"/>
        </xdr:cNvPicPr>
      </xdr:nvPicPr>
      <xdr:blipFill>
        <a:blip r:embed="rId4"/>
        <a:stretch>
          <a:fillRect/>
        </a:stretch>
      </xdr:blipFill>
      <xdr:spPr>
        <a:xfrm>
          <a:off x="5848350" y="171992925"/>
          <a:ext cx="2552700" cy="190500"/>
        </a:xfrm>
        <a:prstGeom prst="rect">
          <a:avLst/>
        </a:prstGeom>
        <a:noFill/>
        <a:ln w="9525" cmpd="sng">
          <a:noFill/>
        </a:ln>
      </xdr:spPr>
    </xdr:pic>
    <xdr:clientData/>
  </xdr:twoCellAnchor>
  <xdr:twoCellAnchor editAs="oneCell">
    <xdr:from>
      <xdr:col>6</xdr:col>
      <xdr:colOff>0</xdr:colOff>
      <xdr:row>754</xdr:row>
      <xdr:rowOff>0</xdr:rowOff>
    </xdr:from>
    <xdr:to>
      <xdr:col>7</xdr:col>
      <xdr:colOff>1676400</xdr:colOff>
      <xdr:row>755</xdr:row>
      <xdr:rowOff>19050</xdr:rowOff>
    </xdr:to>
    <xdr:pic>
      <xdr:nvPicPr>
        <xdr:cNvPr id="181" name="CheckBox6"/>
        <xdr:cNvPicPr preferRelativeResize="1">
          <a:picLocks noChangeAspect="1"/>
        </xdr:cNvPicPr>
      </xdr:nvPicPr>
      <xdr:blipFill>
        <a:blip r:embed="rId5"/>
        <a:stretch>
          <a:fillRect/>
        </a:stretch>
      </xdr:blipFill>
      <xdr:spPr>
        <a:xfrm>
          <a:off x="5848350" y="172192950"/>
          <a:ext cx="2562225" cy="219075"/>
        </a:xfrm>
        <a:prstGeom prst="rect">
          <a:avLst/>
        </a:prstGeom>
        <a:noFill/>
        <a:ln w="9525" cmpd="sng">
          <a:noFill/>
        </a:ln>
      </xdr:spPr>
    </xdr:pic>
    <xdr:clientData/>
  </xdr:twoCellAnchor>
  <xdr:twoCellAnchor editAs="oneCell">
    <xdr:from>
      <xdr:col>6</xdr:col>
      <xdr:colOff>9525</xdr:colOff>
      <xdr:row>697</xdr:row>
      <xdr:rowOff>0</xdr:rowOff>
    </xdr:from>
    <xdr:to>
      <xdr:col>7</xdr:col>
      <xdr:colOff>1638300</xdr:colOff>
      <xdr:row>698</xdr:row>
      <xdr:rowOff>0</xdr:rowOff>
    </xdr:to>
    <xdr:pic>
      <xdr:nvPicPr>
        <xdr:cNvPr id="182" name="CheckBox1"/>
        <xdr:cNvPicPr preferRelativeResize="1">
          <a:picLocks noChangeAspect="1"/>
        </xdr:cNvPicPr>
      </xdr:nvPicPr>
      <xdr:blipFill>
        <a:blip r:embed="rId6"/>
        <a:stretch>
          <a:fillRect/>
        </a:stretch>
      </xdr:blipFill>
      <xdr:spPr>
        <a:xfrm>
          <a:off x="5857875" y="159686625"/>
          <a:ext cx="2514600" cy="200025"/>
        </a:xfrm>
        <a:prstGeom prst="rect">
          <a:avLst/>
        </a:prstGeom>
        <a:noFill/>
        <a:ln w="9525" cmpd="sng">
          <a:noFill/>
        </a:ln>
      </xdr:spPr>
    </xdr:pic>
    <xdr:clientData/>
  </xdr:twoCellAnchor>
  <xdr:twoCellAnchor editAs="oneCell">
    <xdr:from>
      <xdr:col>6</xdr:col>
      <xdr:colOff>9525</xdr:colOff>
      <xdr:row>698</xdr:row>
      <xdr:rowOff>0</xdr:rowOff>
    </xdr:from>
    <xdr:to>
      <xdr:col>7</xdr:col>
      <xdr:colOff>1790700</xdr:colOff>
      <xdr:row>699</xdr:row>
      <xdr:rowOff>0</xdr:rowOff>
    </xdr:to>
    <xdr:pic>
      <xdr:nvPicPr>
        <xdr:cNvPr id="183" name="CheckBox7"/>
        <xdr:cNvPicPr preferRelativeResize="1">
          <a:picLocks noChangeAspect="1"/>
        </xdr:cNvPicPr>
      </xdr:nvPicPr>
      <xdr:blipFill>
        <a:blip r:embed="rId7"/>
        <a:stretch>
          <a:fillRect/>
        </a:stretch>
      </xdr:blipFill>
      <xdr:spPr>
        <a:xfrm>
          <a:off x="5857875" y="159886650"/>
          <a:ext cx="2667000" cy="200025"/>
        </a:xfrm>
        <a:prstGeom prst="rect">
          <a:avLst/>
        </a:prstGeom>
        <a:noFill/>
        <a:ln w="9525" cmpd="sng">
          <a:noFill/>
        </a:ln>
      </xdr:spPr>
    </xdr:pic>
    <xdr:clientData/>
  </xdr:twoCellAnchor>
  <xdr:twoCellAnchor editAs="oneCell">
    <xdr:from>
      <xdr:col>6</xdr:col>
      <xdr:colOff>9525</xdr:colOff>
      <xdr:row>699</xdr:row>
      <xdr:rowOff>0</xdr:rowOff>
    </xdr:from>
    <xdr:to>
      <xdr:col>7</xdr:col>
      <xdr:colOff>1781175</xdr:colOff>
      <xdr:row>700</xdr:row>
      <xdr:rowOff>0</xdr:rowOff>
    </xdr:to>
    <xdr:pic>
      <xdr:nvPicPr>
        <xdr:cNvPr id="184" name="CheckBox8"/>
        <xdr:cNvPicPr preferRelativeResize="1">
          <a:picLocks noChangeAspect="1"/>
        </xdr:cNvPicPr>
      </xdr:nvPicPr>
      <xdr:blipFill>
        <a:blip r:embed="rId8"/>
        <a:stretch>
          <a:fillRect/>
        </a:stretch>
      </xdr:blipFill>
      <xdr:spPr>
        <a:xfrm>
          <a:off x="5857875" y="160086675"/>
          <a:ext cx="2657475" cy="200025"/>
        </a:xfrm>
        <a:prstGeom prst="rect">
          <a:avLst/>
        </a:prstGeom>
        <a:noFill/>
        <a:ln w="9525" cmpd="sng">
          <a:noFill/>
        </a:ln>
      </xdr:spPr>
    </xdr:pic>
    <xdr:clientData/>
  </xdr:twoCellAnchor>
  <xdr:twoCellAnchor editAs="oneCell">
    <xdr:from>
      <xdr:col>6</xdr:col>
      <xdr:colOff>0</xdr:colOff>
      <xdr:row>700</xdr:row>
      <xdr:rowOff>0</xdr:rowOff>
    </xdr:from>
    <xdr:to>
      <xdr:col>7</xdr:col>
      <xdr:colOff>1790700</xdr:colOff>
      <xdr:row>701</xdr:row>
      <xdr:rowOff>28575</xdr:rowOff>
    </xdr:to>
    <xdr:pic>
      <xdr:nvPicPr>
        <xdr:cNvPr id="185" name="CheckBox9"/>
        <xdr:cNvPicPr preferRelativeResize="1">
          <a:picLocks noChangeAspect="1"/>
        </xdr:cNvPicPr>
      </xdr:nvPicPr>
      <xdr:blipFill>
        <a:blip r:embed="rId9"/>
        <a:stretch>
          <a:fillRect/>
        </a:stretch>
      </xdr:blipFill>
      <xdr:spPr>
        <a:xfrm>
          <a:off x="5848350" y="160286700"/>
          <a:ext cx="2676525" cy="228600"/>
        </a:xfrm>
        <a:prstGeom prst="rect">
          <a:avLst/>
        </a:prstGeom>
        <a:noFill/>
        <a:ln w="9525" cmpd="sng">
          <a:noFill/>
        </a:ln>
      </xdr:spPr>
    </xdr:pic>
    <xdr:clientData/>
  </xdr:twoCellAnchor>
  <xdr:twoCellAnchor>
    <xdr:from>
      <xdr:col>6</xdr:col>
      <xdr:colOff>9525</xdr:colOff>
      <xdr:row>107</xdr:row>
      <xdr:rowOff>171450</xdr:rowOff>
    </xdr:from>
    <xdr:to>
      <xdr:col>6</xdr:col>
      <xdr:colOff>838200</xdr:colOff>
      <xdr:row>109</xdr:row>
      <xdr:rowOff>9525</xdr:rowOff>
    </xdr:to>
    <xdr:grpSp>
      <xdr:nvGrpSpPr>
        <xdr:cNvPr id="186" name="Group 996"/>
        <xdr:cNvGrpSpPr>
          <a:grpSpLocks/>
        </xdr:cNvGrpSpPr>
      </xdr:nvGrpSpPr>
      <xdr:grpSpPr>
        <a:xfrm>
          <a:off x="5857875" y="24936450"/>
          <a:ext cx="828675" cy="276225"/>
          <a:chOff x="615" y="2618"/>
          <a:chExt cx="87" cy="29"/>
        </a:xfrm>
        <a:solidFill>
          <a:srgbClr val="FFFFFF"/>
        </a:solidFill>
      </xdr:grpSpPr>
    </xdr:grpSp>
    <xdr:clientData/>
  </xdr:twoCellAnchor>
  <xdr:twoCellAnchor>
    <xdr:from>
      <xdr:col>6</xdr:col>
      <xdr:colOff>9525</xdr:colOff>
      <xdr:row>109</xdr:row>
      <xdr:rowOff>9525</xdr:rowOff>
    </xdr:from>
    <xdr:to>
      <xdr:col>6</xdr:col>
      <xdr:colOff>838200</xdr:colOff>
      <xdr:row>109</xdr:row>
      <xdr:rowOff>219075</xdr:rowOff>
    </xdr:to>
    <xdr:grpSp>
      <xdr:nvGrpSpPr>
        <xdr:cNvPr id="190" name="Group 908"/>
        <xdr:cNvGrpSpPr>
          <a:grpSpLocks/>
        </xdr:cNvGrpSpPr>
      </xdr:nvGrpSpPr>
      <xdr:grpSpPr>
        <a:xfrm>
          <a:off x="5857875" y="25212675"/>
          <a:ext cx="828675" cy="209550"/>
          <a:chOff x="615" y="2644"/>
          <a:chExt cx="87" cy="26"/>
        </a:xfrm>
        <a:solidFill>
          <a:srgbClr val="FFFFFF"/>
        </a:solidFill>
      </xdr:grpSpPr>
    </xdr:grpSp>
    <xdr:clientData/>
  </xdr:twoCellAnchor>
  <xdr:twoCellAnchor>
    <xdr:from>
      <xdr:col>6</xdr:col>
      <xdr:colOff>9525</xdr:colOff>
      <xdr:row>110</xdr:row>
      <xdr:rowOff>47625</xdr:rowOff>
    </xdr:from>
    <xdr:to>
      <xdr:col>6</xdr:col>
      <xdr:colOff>838200</xdr:colOff>
      <xdr:row>110</xdr:row>
      <xdr:rowOff>295275</xdr:rowOff>
    </xdr:to>
    <xdr:grpSp>
      <xdr:nvGrpSpPr>
        <xdr:cNvPr id="194" name="Group 909"/>
        <xdr:cNvGrpSpPr>
          <a:grpSpLocks/>
        </xdr:cNvGrpSpPr>
      </xdr:nvGrpSpPr>
      <xdr:grpSpPr>
        <a:xfrm>
          <a:off x="5857875" y="25488900"/>
          <a:ext cx="828675" cy="247650"/>
          <a:chOff x="615" y="2676"/>
          <a:chExt cx="87" cy="26"/>
        </a:xfrm>
        <a:solidFill>
          <a:srgbClr val="FFFFFF"/>
        </a:solidFill>
      </xdr:grpSpPr>
    </xdr:grpSp>
    <xdr:clientData/>
  </xdr:twoCellAnchor>
  <xdr:twoCellAnchor>
    <xdr:from>
      <xdr:col>6</xdr:col>
      <xdr:colOff>0</xdr:colOff>
      <xdr:row>158</xdr:row>
      <xdr:rowOff>9525</xdr:rowOff>
    </xdr:from>
    <xdr:to>
      <xdr:col>6</xdr:col>
      <xdr:colOff>828675</xdr:colOff>
      <xdr:row>158</xdr:row>
      <xdr:rowOff>190500</xdr:rowOff>
    </xdr:to>
    <xdr:grpSp>
      <xdr:nvGrpSpPr>
        <xdr:cNvPr id="198" name="Group 939"/>
        <xdr:cNvGrpSpPr>
          <a:grpSpLocks/>
        </xdr:cNvGrpSpPr>
      </xdr:nvGrpSpPr>
      <xdr:grpSpPr>
        <a:xfrm>
          <a:off x="5848350" y="37385625"/>
          <a:ext cx="828675" cy="180975"/>
          <a:chOff x="614" y="3924"/>
          <a:chExt cx="87" cy="25"/>
        </a:xfrm>
        <a:solidFill>
          <a:srgbClr val="FFFFFF"/>
        </a:solidFill>
      </xdr:grpSpPr>
    </xdr:grpSp>
    <xdr:clientData/>
  </xdr:twoCellAnchor>
  <xdr:twoCellAnchor>
    <xdr:from>
      <xdr:col>6</xdr:col>
      <xdr:colOff>0</xdr:colOff>
      <xdr:row>351</xdr:row>
      <xdr:rowOff>104775</xdr:rowOff>
    </xdr:from>
    <xdr:to>
      <xdr:col>6</xdr:col>
      <xdr:colOff>828675</xdr:colOff>
      <xdr:row>351</xdr:row>
      <xdr:rowOff>333375</xdr:rowOff>
    </xdr:to>
    <xdr:grpSp>
      <xdr:nvGrpSpPr>
        <xdr:cNvPr id="202" name="Group 958"/>
        <xdr:cNvGrpSpPr>
          <a:grpSpLocks/>
        </xdr:cNvGrpSpPr>
      </xdr:nvGrpSpPr>
      <xdr:grpSpPr>
        <a:xfrm>
          <a:off x="5848350" y="82762725"/>
          <a:ext cx="828675" cy="228600"/>
          <a:chOff x="614" y="8690"/>
          <a:chExt cx="87" cy="26"/>
        </a:xfrm>
        <a:solidFill>
          <a:srgbClr val="FFFFFF"/>
        </a:solidFill>
      </xdr:grpSpPr>
    </xdr:grpSp>
    <xdr:clientData/>
  </xdr:twoCellAnchor>
  <xdr:twoCellAnchor>
    <xdr:from>
      <xdr:col>6</xdr:col>
      <xdr:colOff>0</xdr:colOff>
      <xdr:row>358</xdr:row>
      <xdr:rowOff>19050</xdr:rowOff>
    </xdr:from>
    <xdr:to>
      <xdr:col>6</xdr:col>
      <xdr:colOff>828675</xdr:colOff>
      <xdr:row>358</xdr:row>
      <xdr:rowOff>228600</xdr:rowOff>
    </xdr:to>
    <xdr:grpSp>
      <xdr:nvGrpSpPr>
        <xdr:cNvPr id="206" name="Group 960"/>
        <xdr:cNvGrpSpPr>
          <a:grpSpLocks/>
        </xdr:cNvGrpSpPr>
      </xdr:nvGrpSpPr>
      <xdr:grpSpPr>
        <a:xfrm>
          <a:off x="5848350" y="84505800"/>
          <a:ext cx="828675" cy="209550"/>
          <a:chOff x="614" y="8872"/>
          <a:chExt cx="87" cy="26"/>
        </a:xfrm>
        <a:solidFill>
          <a:srgbClr val="FFFFFF"/>
        </a:solidFill>
      </xdr:grpSpPr>
    </xdr:grpSp>
    <xdr:clientData/>
  </xdr:twoCellAnchor>
  <xdr:twoCellAnchor>
    <xdr:from>
      <xdr:col>6</xdr:col>
      <xdr:colOff>0</xdr:colOff>
      <xdr:row>363</xdr:row>
      <xdr:rowOff>47625</xdr:rowOff>
    </xdr:from>
    <xdr:to>
      <xdr:col>6</xdr:col>
      <xdr:colOff>828675</xdr:colOff>
      <xdr:row>363</xdr:row>
      <xdr:rowOff>295275</xdr:rowOff>
    </xdr:to>
    <xdr:grpSp>
      <xdr:nvGrpSpPr>
        <xdr:cNvPr id="210" name="Group 961"/>
        <xdr:cNvGrpSpPr>
          <a:grpSpLocks/>
        </xdr:cNvGrpSpPr>
      </xdr:nvGrpSpPr>
      <xdr:grpSpPr>
        <a:xfrm>
          <a:off x="5848350" y="85715475"/>
          <a:ext cx="828675" cy="247650"/>
          <a:chOff x="614" y="8999"/>
          <a:chExt cx="87" cy="26"/>
        </a:xfrm>
        <a:solidFill>
          <a:srgbClr val="FFFFFF"/>
        </a:solidFill>
      </xdr:grpSpPr>
    </xdr:grpSp>
    <xdr:clientData/>
  </xdr:twoCellAnchor>
  <xdr:twoCellAnchor>
    <xdr:from>
      <xdr:col>6</xdr:col>
      <xdr:colOff>0</xdr:colOff>
      <xdr:row>388</xdr:row>
      <xdr:rowOff>38100</xdr:rowOff>
    </xdr:from>
    <xdr:to>
      <xdr:col>6</xdr:col>
      <xdr:colOff>828675</xdr:colOff>
      <xdr:row>388</xdr:row>
      <xdr:rowOff>285750</xdr:rowOff>
    </xdr:to>
    <xdr:grpSp>
      <xdr:nvGrpSpPr>
        <xdr:cNvPr id="214" name="Group 963"/>
        <xdr:cNvGrpSpPr>
          <a:grpSpLocks/>
        </xdr:cNvGrpSpPr>
      </xdr:nvGrpSpPr>
      <xdr:grpSpPr>
        <a:xfrm>
          <a:off x="5848350" y="92182950"/>
          <a:ext cx="828675" cy="247650"/>
          <a:chOff x="614" y="9676"/>
          <a:chExt cx="87" cy="26"/>
        </a:xfrm>
        <a:solidFill>
          <a:srgbClr val="FFFFFF"/>
        </a:solidFill>
      </xdr:grpSpPr>
    </xdr:grpSp>
    <xdr:clientData/>
  </xdr:twoCellAnchor>
  <xdr:twoCellAnchor>
    <xdr:from>
      <xdr:col>6</xdr:col>
      <xdr:colOff>9525</xdr:colOff>
      <xdr:row>562</xdr:row>
      <xdr:rowOff>47625</xdr:rowOff>
    </xdr:from>
    <xdr:to>
      <xdr:col>6</xdr:col>
      <xdr:colOff>828675</xdr:colOff>
      <xdr:row>562</xdr:row>
      <xdr:rowOff>257175</xdr:rowOff>
    </xdr:to>
    <xdr:grpSp>
      <xdr:nvGrpSpPr>
        <xdr:cNvPr id="218" name="Group 983"/>
        <xdr:cNvGrpSpPr>
          <a:grpSpLocks/>
        </xdr:cNvGrpSpPr>
      </xdr:nvGrpSpPr>
      <xdr:grpSpPr>
        <a:xfrm>
          <a:off x="5857875" y="130902075"/>
          <a:ext cx="819150" cy="209550"/>
          <a:chOff x="615" y="13743"/>
          <a:chExt cx="91" cy="22"/>
        </a:xfrm>
        <a:solidFill>
          <a:srgbClr val="FFFFFF"/>
        </a:solidFill>
      </xdr:grpSpPr>
    </xdr:grpSp>
    <xdr:clientData/>
  </xdr:twoCellAnchor>
  <xdr:twoCellAnchor>
    <xdr:from>
      <xdr:col>6</xdr:col>
      <xdr:colOff>9525</xdr:colOff>
      <xdr:row>561</xdr:row>
      <xdr:rowOff>28575</xdr:rowOff>
    </xdr:from>
    <xdr:to>
      <xdr:col>6</xdr:col>
      <xdr:colOff>838200</xdr:colOff>
      <xdr:row>561</xdr:row>
      <xdr:rowOff>276225</xdr:rowOff>
    </xdr:to>
    <xdr:grpSp>
      <xdr:nvGrpSpPr>
        <xdr:cNvPr id="222" name="Group 982"/>
        <xdr:cNvGrpSpPr>
          <a:grpSpLocks/>
        </xdr:cNvGrpSpPr>
      </xdr:nvGrpSpPr>
      <xdr:grpSpPr>
        <a:xfrm>
          <a:off x="5857875" y="130568700"/>
          <a:ext cx="828675" cy="247650"/>
          <a:chOff x="615" y="13706"/>
          <a:chExt cx="87" cy="26"/>
        </a:xfrm>
        <a:solidFill>
          <a:srgbClr val="FFFFFF"/>
        </a:solidFill>
      </xdr:grpSpPr>
    </xdr:grpSp>
    <xdr:clientData/>
  </xdr:twoCellAnchor>
  <xdr:twoCellAnchor>
    <xdr:from>
      <xdr:col>6</xdr:col>
      <xdr:colOff>0</xdr:colOff>
      <xdr:row>560</xdr:row>
      <xdr:rowOff>47625</xdr:rowOff>
    </xdr:from>
    <xdr:to>
      <xdr:col>6</xdr:col>
      <xdr:colOff>828675</xdr:colOff>
      <xdr:row>560</xdr:row>
      <xdr:rowOff>257175</xdr:rowOff>
    </xdr:to>
    <xdr:grpSp>
      <xdr:nvGrpSpPr>
        <xdr:cNvPr id="226" name="Group 981"/>
        <xdr:cNvGrpSpPr>
          <a:grpSpLocks/>
        </xdr:cNvGrpSpPr>
      </xdr:nvGrpSpPr>
      <xdr:grpSpPr>
        <a:xfrm>
          <a:off x="5848350" y="130273425"/>
          <a:ext cx="828675" cy="209550"/>
          <a:chOff x="614" y="13676"/>
          <a:chExt cx="87" cy="22"/>
        </a:xfrm>
        <a:solidFill>
          <a:srgbClr val="FFFFFF"/>
        </a:solidFill>
      </xdr:grpSpPr>
    </xdr:grpSp>
    <xdr:clientData/>
  </xdr:twoCellAnchor>
  <xdr:twoCellAnchor>
    <xdr:from>
      <xdr:col>6</xdr:col>
      <xdr:colOff>0</xdr:colOff>
      <xdr:row>559</xdr:row>
      <xdr:rowOff>28575</xdr:rowOff>
    </xdr:from>
    <xdr:to>
      <xdr:col>6</xdr:col>
      <xdr:colOff>828675</xdr:colOff>
      <xdr:row>559</xdr:row>
      <xdr:rowOff>276225</xdr:rowOff>
    </xdr:to>
    <xdr:grpSp>
      <xdr:nvGrpSpPr>
        <xdr:cNvPr id="230" name="Group 980"/>
        <xdr:cNvGrpSpPr>
          <a:grpSpLocks/>
        </xdr:cNvGrpSpPr>
      </xdr:nvGrpSpPr>
      <xdr:grpSpPr>
        <a:xfrm>
          <a:off x="5848350" y="129940050"/>
          <a:ext cx="828675" cy="247650"/>
          <a:chOff x="614" y="13642"/>
          <a:chExt cx="87" cy="26"/>
        </a:xfrm>
        <a:solidFill>
          <a:srgbClr val="FFFFFF"/>
        </a:solidFill>
      </xdr:grpSpPr>
    </xdr:grpSp>
    <xdr:clientData/>
  </xdr:twoCellAnchor>
  <xdr:twoCellAnchor>
    <xdr:from>
      <xdr:col>6</xdr:col>
      <xdr:colOff>0</xdr:colOff>
      <xdr:row>125</xdr:row>
      <xdr:rowOff>85725</xdr:rowOff>
    </xdr:from>
    <xdr:to>
      <xdr:col>6</xdr:col>
      <xdr:colOff>828675</xdr:colOff>
      <xdr:row>125</xdr:row>
      <xdr:rowOff>333375</xdr:rowOff>
    </xdr:to>
    <xdr:grpSp>
      <xdr:nvGrpSpPr>
        <xdr:cNvPr id="234" name="Group 915"/>
        <xdr:cNvGrpSpPr>
          <a:grpSpLocks/>
        </xdr:cNvGrpSpPr>
      </xdr:nvGrpSpPr>
      <xdr:grpSpPr>
        <a:xfrm>
          <a:off x="5848350" y="28489275"/>
          <a:ext cx="828675" cy="247650"/>
          <a:chOff x="614" y="2991"/>
          <a:chExt cx="87" cy="26"/>
        </a:xfrm>
        <a:solidFill>
          <a:srgbClr val="FFFFFF"/>
        </a:solidFill>
      </xdr:grpSpPr>
    </xdr:grpSp>
    <xdr:clientData/>
  </xdr:twoCellAnchor>
  <xdr:twoCellAnchor>
    <xdr:from>
      <xdr:col>6</xdr:col>
      <xdr:colOff>0</xdr:colOff>
      <xdr:row>117</xdr:row>
      <xdr:rowOff>295275</xdr:rowOff>
    </xdr:from>
    <xdr:to>
      <xdr:col>6</xdr:col>
      <xdr:colOff>828675</xdr:colOff>
      <xdr:row>118</xdr:row>
      <xdr:rowOff>228600</xdr:rowOff>
    </xdr:to>
    <xdr:grpSp>
      <xdr:nvGrpSpPr>
        <xdr:cNvPr id="238" name="Group 912"/>
        <xdr:cNvGrpSpPr>
          <a:grpSpLocks/>
        </xdr:cNvGrpSpPr>
      </xdr:nvGrpSpPr>
      <xdr:grpSpPr>
        <a:xfrm>
          <a:off x="5848350" y="26831925"/>
          <a:ext cx="828675" cy="247650"/>
          <a:chOff x="614" y="2818"/>
          <a:chExt cx="87" cy="26"/>
        </a:xfrm>
        <a:solidFill>
          <a:srgbClr val="FFFFFF"/>
        </a:solidFill>
      </xdr:grpSpPr>
    </xdr:grpSp>
    <xdr:clientData/>
  </xdr:twoCellAnchor>
  <xdr:twoCellAnchor>
    <xdr:from>
      <xdr:col>6</xdr:col>
      <xdr:colOff>0</xdr:colOff>
      <xdr:row>151</xdr:row>
      <xdr:rowOff>0</xdr:rowOff>
    </xdr:from>
    <xdr:to>
      <xdr:col>6</xdr:col>
      <xdr:colOff>828675</xdr:colOff>
      <xdr:row>151</xdr:row>
      <xdr:rowOff>219075</xdr:rowOff>
    </xdr:to>
    <xdr:grpSp>
      <xdr:nvGrpSpPr>
        <xdr:cNvPr id="242" name="Group 933"/>
        <xdr:cNvGrpSpPr>
          <a:grpSpLocks/>
        </xdr:cNvGrpSpPr>
      </xdr:nvGrpSpPr>
      <xdr:grpSpPr>
        <a:xfrm>
          <a:off x="5848350" y="35823525"/>
          <a:ext cx="828675" cy="219075"/>
          <a:chOff x="614" y="3761"/>
          <a:chExt cx="87" cy="25"/>
        </a:xfrm>
        <a:solidFill>
          <a:srgbClr val="FFFFFF"/>
        </a:solidFill>
      </xdr:grpSpPr>
    </xdr:grpSp>
    <xdr:clientData/>
  </xdr:twoCellAnchor>
  <xdr:twoCellAnchor>
    <xdr:from>
      <xdr:col>6</xdr:col>
      <xdr:colOff>0</xdr:colOff>
      <xdr:row>160</xdr:row>
      <xdr:rowOff>19050</xdr:rowOff>
    </xdr:from>
    <xdr:to>
      <xdr:col>6</xdr:col>
      <xdr:colOff>828675</xdr:colOff>
      <xdr:row>160</xdr:row>
      <xdr:rowOff>200025</xdr:rowOff>
    </xdr:to>
    <xdr:grpSp>
      <xdr:nvGrpSpPr>
        <xdr:cNvPr id="246" name="Group 946"/>
        <xdr:cNvGrpSpPr>
          <a:grpSpLocks/>
        </xdr:cNvGrpSpPr>
      </xdr:nvGrpSpPr>
      <xdr:grpSpPr>
        <a:xfrm>
          <a:off x="5848350" y="37871400"/>
          <a:ext cx="828675" cy="180975"/>
          <a:chOff x="614" y="3976"/>
          <a:chExt cx="87" cy="23"/>
        </a:xfrm>
        <a:solidFill>
          <a:srgbClr val="FFFFFF"/>
        </a:solidFill>
      </xdr:grpSpPr>
    </xdr:grpSp>
    <xdr:clientData/>
  </xdr:twoCellAnchor>
  <xdr:twoCellAnchor>
    <xdr:from>
      <xdr:col>5</xdr:col>
      <xdr:colOff>228600</xdr:colOff>
      <xdr:row>159</xdr:row>
      <xdr:rowOff>28575</xdr:rowOff>
    </xdr:from>
    <xdr:to>
      <xdr:col>6</xdr:col>
      <xdr:colOff>857250</xdr:colOff>
      <xdr:row>159</xdr:row>
      <xdr:rowOff>209550</xdr:rowOff>
    </xdr:to>
    <xdr:grpSp>
      <xdr:nvGrpSpPr>
        <xdr:cNvPr id="250" name="Group 1001"/>
        <xdr:cNvGrpSpPr>
          <a:grpSpLocks/>
        </xdr:cNvGrpSpPr>
      </xdr:nvGrpSpPr>
      <xdr:grpSpPr>
        <a:xfrm>
          <a:off x="5838825" y="37642800"/>
          <a:ext cx="866775" cy="180975"/>
          <a:chOff x="614" y="3949"/>
          <a:chExt cx="87" cy="26"/>
        </a:xfrm>
        <a:solidFill>
          <a:srgbClr val="FFFFFF"/>
        </a:solidFill>
      </xdr:grpSpPr>
    </xdr:grpSp>
    <xdr:clientData/>
  </xdr:twoCellAnchor>
  <xdr:twoCellAnchor>
    <xdr:from>
      <xdr:col>6</xdr:col>
      <xdr:colOff>9525</xdr:colOff>
      <xdr:row>181</xdr:row>
      <xdr:rowOff>0</xdr:rowOff>
    </xdr:from>
    <xdr:to>
      <xdr:col>6</xdr:col>
      <xdr:colOff>838200</xdr:colOff>
      <xdr:row>181</xdr:row>
      <xdr:rowOff>228600</xdr:rowOff>
    </xdr:to>
    <xdr:grpSp>
      <xdr:nvGrpSpPr>
        <xdr:cNvPr id="254" name="Group 948"/>
        <xdr:cNvGrpSpPr>
          <a:grpSpLocks/>
        </xdr:cNvGrpSpPr>
      </xdr:nvGrpSpPr>
      <xdr:grpSpPr>
        <a:xfrm>
          <a:off x="5857875" y="42300525"/>
          <a:ext cx="828675" cy="228600"/>
          <a:chOff x="615" y="4440"/>
          <a:chExt cx="87" cy="26"/>
        </a:xfrm>
        <a:solidFill>
          <a:srgbClr val="FFFFFF"/>
        </a:solidFill>
      </xdr:grpSpPr>
    </xdr:grpSp>
    <xdr:clientData/>
  </xdr:twoCellAnchor>
  <xdr:twoCellAnchor>
    <xdr:from>
      <xdr:col>6</xdr:col>
      <xdr:colOff>0</xdr:colOff>
      <xdr:row>371</xdr:row>
      <xdr:rowOff>76200</xdr:rowOff>
    </xdr:from>
    <xdr:to>
      <xdr:col>6</xdr:col>
      <xdr:colOff>828675</xdr:colOff>
      <xdr:row>371</xdr:row>
      <xdr:rowOff>323850</xdr:rowOff>
    </xdr:to>
    <xdr:grpSp>
      <xdr:nvGrpSpPr>
        <xdr:cNvPr id="258" name="Group 962"/>
        <xdr:cNvGrpSpPr>
          <a:grpSpLocks/>
        </xdr:cNvGrpSpPr>
      </xdr:nvGrpSpPr>
      <xdr:grpSpPr>
        <a:xfrm>
          <a:off x="5848350" y="87687150"/>
          <a:ext cx="828675" cy="247650"/>
          <a:chOff x="614" y="9206"/>
          <a:chExt cx="87" cy="26"/>
        </a:xfrm>
        <a:solidFill>
          <a:srgbClr val="FFFFFF"/>
        </a:solidFill>
      </xdr:grpSpPr>
    </xdr:grpSp>
    <xdr:clientData/>
  </xdr:twoCellAnchor>
  <xdr:twoCellAnchor>
    <xdr:from>
      <xdr:col>6</xdr:col>
      <xdr:colOff>0</xdr:colOff>
      <xdr:row>43</xdr:row>
      <xdr:rowOff>171450</xdr:rowOff>
    </xdr:from>
    <xdr:to>
      <xdr:col>6</xdr:col>
      <xdr:colOff>828675</xdr:colOff>
      <xdr:row>43</xdr:row>
      <xdr:rowOff>419100</xdr:rowOff>
    </xdr:to>
    <xdr:grpSp>
      <xdr:nvGrpSpPr>
        <xdr:cNvPr id="262" name="Group 993"/>
        <xdr:cNvGrpSpPr>
          <a:grpSpLocks/>
        </xdr:cNvGrpSpPr>
      </xdr:nvGrpSpPr>
      <xdr:grpSpPr>
        <a:xfrm>
          <a:off x="5848350" y="9629775"/>
          <a:ext cx="828675" cy="247650"/>
          <a:chOff x="614" y="1011"/>
          <a:chExt cx="87" cy="26"/>
        </a:xfrm>
        <a:solidFill>
          <a:srgbClr val="FFFFFF"/>
        </a:solidFill>
      </xdr:grpSpPr>
    </xdr:grpSp>
    <xdr:clientData/>
  </xdr:twoCellAnchor>
  <xdr:twoCellAnchor>
    <xdr:from>
      <xdr:col>6</xdr:col>
      <xdr:colOff>9525</xdr:colOff>
      <xdr:row>128</xdr:row>
      <xdr:rowOff>19050</xdr:rowOff>
    </xdr:from>
    <xdr:to>
      <xdr:col>6</xdr:col>
      <xdr:colOff>838200</xdr:colOff>
      <xdr:row>128</xdr:row>
      <xdr:rowOff>266700</xdr:rowOff>
    </xdr:to>
    <xdr:grpSp>
      <xdr:nvGrpSpPr>
        <xdr:cNvPr id="266" name="Group 918"/>
        <xdr:cNvGrpSpPr>
          <a:grpSpLocks/>
        </xdr:cNvGrpSpPr>
      </xdr:nvGrpSpPr>
      <xdr:grpSpPr>
        <a:xfrm>
          <a:off x="5857875" y="29489400"/>
          <a:ext cx="828675" cy="247650"/>
          <a:chOff x="615" y="3096"/>
          <a:chExt cx="87" cy="26"/>
        </a:xfrm>
        <a:solidFill>
          <a:srgbClr val="FFFFFF"/>
        </a:solidFill>
      </xdr:grpSpPr>
    </xdr:grpSp>
    <xdr:clientData/>
  </xdr:twoCellAnchor>
  <xdr:twoCellAnchor>
    <xdr:from>
      <xdr:col>6</xdr:col>
      <xdr:colOff>9525</xdr:colOff>
      <xdr:row>129</xdr:row>
      <xdr:rowOff>19050</xdr:rowOff>
    </xdr:from>
    <xdr:to>
      <xdr:col>6</xdr:col>
      <xdr:colOff>838200</xdr:colOff>
      <xdr:row>129</xdr:row>
      <xdr:rowOff>266700</xdr:rowOff>
    </xdr:to>
    <xdr:grpSp>
      <xdr:nvGrpSpPr>
        <xdr:cNvPr id="270" name="Group 919"/>
        <xdr:cNvGrpSpPr>
          <a:grpSpLocks/>
        </xdr:cNvGrpSpPr>
      </xdr:nvGrpSpPr>
      <xdr:grpSpPr>
        <a:xfrm>
          <a:off x="5857875" y="29803725"/>
          <a:ext cx="828675" cy="247650"/>
          <a:chOff x="615" y="3129"/>
          <a:chExt cx="87" cy="26"/>
        </a:xfrm>
        <a:solidFill>
          <a:srgbClr val="FFFFFF"/>
        </a:solidFill>
      </xdr:grpSpPr>
    </xdr:grpSp>
    <xdr:clientData/>
  </xdr:twoCellAnchor>
  <xdr:twoCellAnchor>
    <xdr:from>
      <xdr:col>6</xdr:col>
      <xdr:colOff>9525</xdr:colOff>
      <xdr:row>130</xdr:row>
      <xdr:rowOff>19050</xdr:rowOff>
    </xdr:from>
    <xdr:to>
      <xdr:col>6</xdr:col>
      <xdr:colOff>838200</xdr:colOff>
      <xdr:row>131</xdr:row>
      <xdr:rowOff>0</xdr:rowOff>
    </xdr:to>
    <xdr:grpSp>
      <xdr:nvGrpSpPr>
        <xdr:cNvPr id="274" name="Group 920"/>
        <xdr:cNvGrpSpPr>
          <a:grpSpLocks/>
        </xdr:cNvGrpSpPr>
      </xdr:nvGrpSpPr>
      <xdr:grpSpPr>
        <a:xfrm>
          <a:off x="5857875" y="30118050"/>
          <a:ext cx="828675" cy="219075"/>
          <a:chOff x="615" y="3162"/>
          <a:chExt cx="87" cy="23"/>
        </a:xfrm>
        <a:solidFill>
          <a:srgbClr val="FFFFFF"/>
        </a:solidFill>
      </xdr:grpSpPr>
    </xdr:grpSp>
    <xdr:clientData/>
  </xdr:twoCellAnchor>
  <xdr:twoCellAnchor>
    <xdr:from>
      <xdr:col>6</xdr:col>
      <xdr:colOff>0</xdr:colOff>
      <xdr:row>83</xdr:row>
      <xdr:rowOff>104775</xdr:rowOff>
    </xdr:from>
    <xdr:to>
      <xdr:col>6</xdr:col>
      <xdr:colOff>828675</xdr:colOff>
      <xdr:row>83</xdr:row>
      <xdr:rowOff>352425</xdr:rowOff>
    </xdr:to>
    <xdr:grpSp>
      <xdr:nvGrpSpPr>
        <xdr:cNvPr id="278" name="Group 877"/>
        <xdr:cNvGrpSpPr>
          <a:grpSpLocks/>
        </xdr:cNvGrpSpPr>
      </xdr:nvGrpSpPr>
      <xdr:grpSpPr>
        <a:xfrm>
          <a:off x="5848350" y="19469100"/>
          <a:ext cx="828675" cy="247650"/>
          <a:chOff x="614" y="2044"/>
          <a:chExt cx="87" cy="26"/>
        </a:xfrm>
        <a:solidFill>
          <a:srgbClr val="FFFFFF"/>
        </a:solidFill>
      </xdr:grpSpPr>
    </xdr:grpSp>
    <xdr:clientData/>
  </xdr:twoCellAnchor>
  <xdr:twoCellAnchor>
    <xdr:from>
      <xdr:col>6</xdr:col>
      <xdr:colOff>0</xdr:colOff>
      <xdr:row>563</xdr:row>
      <xdr:rowOff>9525</xdr:rowOff>
    </xdr:from>
    <xdr:to>
      <xdr:col>6</xdr:col>
      <xdr:colOff>828675</xdr:colOff>
      <xdr:row>563</xdr:row>
      <xdr:rowOff>219075</xdr:rowOff>
    </xdr:to>
    <xdr:grpSp>
      <xdr:nvGrpSpPr>
        <xdr:cNvPr id="282" name="Group 984"/>
        <xdr:cNvGrpSpPr>
          <a:grpSpLocks/>
        </xdr:cNvGrpSpPr>
      </xdr:nvGrpSpPr>
      <xdr:grpSpPr>
        <a:xfrm>
          <a:off x="5848350" y="131178300"/>
          <a:ext cx="828675" cy="209550"/>
          <a:chOff x="614" y="13772"/>
          <a:chExt cx="91" cy="22"/>
        </a:xfrm>
        <a:solidFill>
          <a:srgbClr val="FFFFFF"/>
        </a:solidFill>
      </xdr:grpSpPr>
    </xdr:grpSp>
    <xdr:clientData/>
  </xdr:twoCellAnchor>
  <xdr:twoCellAnchor editAs="oneCell">
    <xdr:from>
      <xdr:col>6</xdr:col>
      <xdr:colOff>0</xdr:colOff>
      <xdr:row>742</xdr:row>
      <xdr:rowOff>0</xdr:rowOff>
    </xdr:from>
    <xdr:to>
      <xdr:col>7</xdr:col>
      <xdr:colOff>1743075</xdr:colOff>
      <xdr:row>743</xdr:row>
      <xdr:rowOff>19050</xdr:rowOff>
    </xdr:to>
    <xdr:pic>
      <xdr:nvPicPr>
        <xdr:cNvPr id="286" name="CheckBox10"/>
        <xdr:cNvPicPr preferRelativeResize="1">
          <a:picLocks noChangeAspect="1"/>
        </xdr:cNvPicPr>
      </xdr:nvPicPr>
      <xdr:blipFill>
        <a:blip r:embed="rId10"/>
        <a:stretch>
          <a:fillRect/>
        </a:stretch>
      </xdr:blipFill>
      <xdr:spPr>
        <a:xfrm>
          <a:off x="5848350" y="169640250"/>
          <a:ext cx="2628900" cy="219075"/>
        </a:xfrm>
        <a:prstGeom prst="rect">
          <a:avLst/>
        </a:prstGeom>
        <a:noFill/>
        <a:ln w="9525" cmpd="sng">
          <a:noFill/>
        </a:ln>
      </xdr:spPr>
    </xdr:pic>
    <xdr:clientData/>
  </xdr:twoCellAnchor>
  <xdr:twoCellAnchor editAs="oneCell">
    <xdr:from>
      <xdr:col>6</xdr:col>
      <xdr:colOff>0</xdr:colOff>
      <xdr:row>743</xdr:row>
      <xdr:rowOff>0</xdr:rowOff>
    </xdr:from>
    <xdr:to>
      <xdr:col>7</xdr:col>
      <xdr:colOff>1743075</xdr:colOff>
      <xdr:row>744</xdr:row>
      <xdr:rowOff>19050</xdr:rowOff>
    </xdr:to>
    <xdr:pic>
      <xdr:nvPicPr>
        <xdr:cNvPr id="287" name="CheckBox11"/>
        <xdr:cNvPicPr preferRelativeResize="1">
          <a:picLocks noChangeAspect="1"/>
        </xdr:cNvPicPr>
      </xdr:nvPicPr>
      <xdr:blipFill>
        <a:blip r:embed="rId11"/>
        <a:stretch>
          <a:fillRect/>
        </a:stretch>
      </xdr:blipFill>
      <xdr:spPr>
        <a:xfrm>
          <a:off x="5848350" y="169840275"/>
          <a:ext cx="2628900" cy="219075"/>
        </a:xfrm>
        <a:prstGeom prst="rect">
          <a:avLst/>
        </a:prstGeom>
        <a:noFill/>
        <a:ln w="9525" cmpd="sng">
          <a:noFill/>
        </a:ln>
      </xdr:spPr>
    </xdr:pic>
    <xdr:clientData/>
  </xdr:twoCellAnchor>
  <xdr:twoCellAnchor editAs="oneCell">
    <xdr:from>
      <xdr:col>6</xdr:col>
      <xdr:colOff>0</xdr:colOff>
      <xdr:row>744</xdr:row>
      <xdr:rowOff>0</xdr:rowOff>
    </xdr:from>
    <xdr:to>
      <xdr:col>7</xdr:col>
      <xdr:colOff>1743075</xdr:colOff>
      <xdr:row>745</xdr:row>
      <xdr:rowOff>19050</xdr:rowOff>
    </xdr:to>
    <xdr:pic>
      <xdr:nvPicPr>
        <xdr:cNvPr id="288" name="CheckBox12"/>
        <xdr:cNvPicPr preferRelativeResize="1">
          <a:picLocks noChangeAspect="1"/>
        </xdr:cNvPicPr>
      </xdr:nvPicPr>
      <xdr:blipFill>
        <a:blip r:embed="rId12"/>
        <a:stretch>
          <a:fillRect/>
        </a:stretch>
      </xdr:blipFill>
      <xdr:spPr>
        <a:xfrm>
          <a:off x="5848350" y="170040300"/>
          <a:ext cx="2628900" cy="219075"/>
        </a:xfrm>
        <a:prstGeom prst="rect">
          <a:avLst/>
        </a:prstGeom>
        <a:noFill/>
        <a:ln w="9525" cmpd="sng">
          <a:noFill/>
        </a:ln>
      </xdr:spPr>
    </xdr:pic>
    <xdr:clientData/>
  </xdr:twoCellAnchor>
  <xdr:twoCellAnchor editAs="oneCell">
    <xdr:from>
      <xdr:col>6</xdr:col>
      <xdr:colOff>0</xdr:colOff>
      <xdr:row>745</xdr:row>
      <xdr:rowOff>0</xdr:rowOff>
    </xdr:from>
    <xdr:to>
      <xdr:col>7</xdr:col>
      <xdr:colOff>1743075</xdr:colOff>
      <xdr:row>746</xdr:row>
      <xdr:rowOff>19050</xdr:rowOff>
    </xdr:to>
    <xdr:pic>
      <xdr:nvPicPr>
        <xdr:cNvPr id="289" name="CheckBox13"/>
        <xdr:cNvPicPr preferRelativeResize="1">
          <a:picLocks noChangeAspect="1"/>
        </xdr:cNvPicPr>
      </xdr:nvPicPr>
      <xdr:blipFill>
        <a:blip r:embed="rId13"/>
        <a:stretch>
          <a:fillRect/>
        </a:stretch>
      </xdr:blipFill>
      <xdr:spPr>
        <a:xfrm>
          <a:off x="5848350" y="170240325"/>
          <a:ext cx="2628900" cy="219075"/>
        </a:xfrm>
        <a:prstGeom prst="rect">
          <a:avLst/>
        </a:prstGeom>
        <a:noFill/>
        <a:ln w="9525" cmpd="sng">
          <a:noFill/>
        </a:ln>
      </xdr:spPr>
    </xdr:pic>
    <xdr:clientData/>
  </xdr:twoCellAnchor>
  <xdr:twoCellAnchor editAs="oneCell">
    <xdr:from>
      <xdr:col>6</xdr:col>
      <xdr:colOff>0</xdr:colOff>
      <xdr:row>746</xdr:row>
      <xdr:rowOff>0</xdr:rowOff>
    </xdr:from>
    <xdr:to>
      <xdr:col>7</xdr:col>
      <xdr:colOff>1743075</xdr:colOff>
      <xdr:row>747</xdr:row>
      <xdr:rowOff>19050</xdr:rowOff>
    </xdr:to>
    <xdr:pic>
      <xdr:nvPicPr>
        <xdr:cNvPr id="290" name="CheckBox14"/>
        <xdr:cNvPicPr preferRelativeResize="1">
          <a:picLocks noChangeAspect="1"/>
        </xdr:cNvPicPr>
      </xdr:nvPicPr>
      <xdr:blipFill>
        <a:blip r:embed="rId14"/>
        <a:stretch>
          <a:fillRect/>
        </a:stretch>
      </xdr:blipFill>
      <xdr:spPr>
        <a:xfrm>
          <a:off x="5848350" y="170440350"/>
          <a:ext cx="2628900" cy="219075"/>
        </a:xfrm>
        <a:prstGeom prst="rect">
          <a:avLst/>
        </a:prstGeom>
        <a:noFill/>
        <a:ln w="9525" cmpd="sng">
          <a:noFill/>
        </a:ln>
      </xdr:spPr>
    </xdr:pic>
    <xdr:clientData/>
  </xdr:twoCellAnchor>
  <xdr:twoCellAnchor editAs="oneCell">
    <xdr:from>
      <xdr:col>6</xdr:col>
      <xdr:colOff>0</xdr:colOff>
      <xdr:row>747</xdr:row>
      <xdr:rowOff>0</xdr:rowOff>
    </xdr:from>
    <xdr:to>
      <xdr:col>7</xdr:col>
      <xdr:colOff>1743075</xdr:colOff>
      <xdr:row>748</xdr:row>
      <xdr:rowOff>19050</xdr:rowOff>
    </xdr:to>
    <xdr:pic>
      <xdr:nvPicPr>
        <xdr:cNvPr id="291" name="CheckBox15"/>
        <xdr:cNvPicPr preferRelativeResize="1">
          <a:picLocks noChangeAspect="1"/>
        </xdr:cNvPicPr>
      </xdr:nvPicPr>
      <xdr:blipFill>
        <a:blip r:embed="rId15"/>
        <a:stretch>
          <a:fillRect/>
        </a:stretch>
      </xdr:blipFill>
      <xdr:spPr>
        <a:xfrm>
          <a:off x="5848350" y="170640375"/>
          <a:ext cx="2628900" cy="219075"/>
        </a:xfrm>
        <a:prstGeom prst="rect">
          <a:avLst/>
        </a:prstGeom>
        <a:noFill/>
        <a:ln w="9525" cmpd="sng">
          <a:noFill/>
        </a:ln>
      </xdr:spPr>
    </xdr:pic>
    <xdr:clientData/>
  </xdr:twoCellAnchor>
  <xdr:twoCellAnchor>
    <xdr:from>
      <xdr:col>6</xdr:col>
      <xdr:colOff>0</xdr:colOff>
      <xdr:row>514</xdr:row>
      <xdr:rowOff>9525</xdr:rowOff>
    </xdr:from>
    <xdr:to>
      <xdr:col>6</xdr:col>
      <xdr:colOff>828675</xdr:colOff>
      <xdr:row>514</xdr:row>
      <xdr:rowOff>209550</xdr:rowOff>
    </xdr:to>
    <xdr:grpSp>
      <xdr:nvGrpSpPr>
        <xdr:cNvPr id="292" name="Group 969"/>
        <xdr:cNvGrpSpPr>
          <a:grpSpLocks/>
        </xdr:cNvGrpSpPr>
      </xdr:nvGrpSpPr>
      <xdr:grpSpPr>
        <a:xfrm>
          <a:off x="5848350" y="119138700"/>
          <a:ext cx="828675" cy="200025"/>
          <a:chOff x="614" y="12507"/>
          <a:chExt cx="87" cy="26"/>
        </a:xfrm>
        <a:solidFill>
          <a:srgbClr val="FFFFFF"/>
        </a:solidFill>
      </xdr:grpSpPr>
    </xdr:grpSp>
    <xdr:clientData/>
  </xdr:twoCellAnchor>
  <xdr:twoCellAnchor>
    <xdr:from>
      <xdr:col>6</xdr:col>
      <xdr:colOff>0</xdr:colOff>
      <xdr:row>515</xdr:row>
      <xdr:rowOff>9525</xdr:rowOff>
    </xdr:from>
    <xdr:to>
      <xdr:col>6</xdr:col>
      <xdr:colOff>828675</xdr:colOff>
      <xdr:row>515</xdr:row>
      <xdr:rowOff>228600</xdr:rowOff>
    </xdr:to>
    <xdr:grpSp>
      <xdr:nvGrpSpPr>
        <xdr:cNvPr id="296" name="Group 970"/>
        <xdr:cNvGrpSpPr>
          <a:grpSpLocks/>
        </xdr:cNvGrpSpPr>
      </xdr:nvGrpSpPr>
      <xdr:grpSpPr>
        <a:xfrm>
          <a:off x="5848350" y="119376825"/>
          <a:ext cx="828675" cy="219075"/>
          <a:chOff x="614" y="12532"/>
          <a:chExt cx="87" cy="26"/>
        </a:xfrm>
        <a:solidFill>
          <a:srgbClr val="FFFFFF"/>
        </a:solidFill>
      </xdr:grpSpPr>
    </xdr:grpSp>
    <xdr:clientData/>
  </xdr:twoCellAnchor>
  <xdr:twoCellAnchor>
    <xdr:from>
      <xdr:col>6</xdr:col>
      <xdr:colOff>0</xdr:colOff>
      <xdr:row>136</xdr:row>
      <xdr:rowOff>190500</xdr:rowOff>
    </xdr:from>
    <xdr:to>
      <xdr:col>6</xdr:col>
      <xdr:colOff>828675</xdr:colOff>
      <xdr:row>137</xdr:row>
      <xdr:rowOff>257175</xdr:rowOff>
    </xdr:to>
    <xdr:grpSp>
      <xdr:nvGrpSpPr>
        <xdr:cNvPr id="300" name="Group 999"/>
        <xdr:cNvGrpSpPr>
          <a:grpSpLocks/>
        </xdr:cNvGrpSpPr>
      </xdr:nvGrpSpPr>
      <xdr:grpSpPr>
        <a:xfrm>
          <a:off x="5848350" y="31642050"/>
          <a:ext cx="828675" cy="266700"/>
          <a:chOff x="614" y="3322"/>
          <a:chExt cx="87" cy="28"/>
        </a:xfrm>
        <a:solidFill>
          <a:srgbClr val="FFFFFF"/>
        </a:solidFill>
      </xdr:grpSpPr>
    </xdr:grpSp>
    <xdr:clientData/>
  </xdr:twoCellAnchor>
  <xdr:twoCellAnchor>
    <xdr:from>
      <xdr:col>6</xdr:col>
      <xdr:colOff>0</xdr:colOff>
      <xdr:row>62</xdr:row>
      <xdr:rowOff>0</xdr:rowOff>
    </xdr:from>
    <xdr:to>
      <xdr:col>6</xdr:col>
      <xdr:colOff>828675</xdr:colOff>
      <xdr:row>62</xdr:row>
      <xdr:rowOff>247650</xdr:rowOff>
    </xdr:to>
    <xdr:grpSp>
      <xdr:nvGrpSpPr>
        <xdr:cNvPr id="304" name="Group 904"/>
        <xdr:cNvGrpSpPr>
          <a:grpSpLocks/>
        </xdr:cNvGrpSpPr>
      </xdr:nvGrpSpPr>
      <xdr:grpSpPr>
        <a:xfrm>
          <a:off x="5848350" y="14763750"/>
          <a:ext cx="828675" cy="247650"/>
          <a:chOff x="614" y="1550"/>
          <a:chExt cx="87" cy="26"/>
        </a:xfrm>
        <a:solidFill>
          <a:srgbClr val="FFFFFF"/>
        </a:solidFill>
      </xdr:grpSpPr>
    </xdr:grpSp>
    <xdr:clientData/>
  </xdr:twoCellAnchor>
  <xdr:twoCellAnchor>
    <xdr:from>
      <xdr:col>6</xdr:col>
      <xdr:colOff>0</xdr:colOff>
      <xdr:row>350</xdr:row>
      <xdr:rowOff>57150</xdr:rowOff>
    </xdr:from>
    <xdr:to>
      <xdr:col>6</xdr:col>
      <xdr:colOff>828675</xdr:colOff>
      <xdr:row>350</xdr:row>
      <xdr:rowOff>276225</xdr:rowOff>
    </xdr:to>
    <xdr:grpSp>
      <xdr:nvGrpSpPr>
        <xdr:cNvPr id="308" name="Group 957"/>
        <xdr:cNvGrpSpPr>
          <a:grpSpLocks/>
        </xdr:cNvGrpSpPr>
      </xdr:nvGrpSpPr>
      <xdr:grpSpPr>
        <a:xfrm>
          <a:off x="5848350" y="82400775"/>
          <a:ext cx="828675" cy="219075"/>
          <a:chOff x="614" y="8651"/>
          <a:chExt cx="87" cy="26"/>
        </a:xfrm>
        <a:solidFill>
          <a:srgbClr val="FFFFFF"/>
        </a:solidFill>
      </xdr:grpSpPr>
    </xdr:grpSp>
    <xdr:clientData/>
  </xdr:twoCellAnchor>
  <xdr:twoCellAnchor>
    <xdr:from>
      <xdr:col>6</xdr:col>
      <xdr:colOff>0</xdr:colOff>
      <xdr:row>546</xdr:row>
      <xdr:rowOff>28575</xdr:rowOff>
    </xdr:from>
    <xdr:to>
      <xdr:col>6</xdr:col>
      <xdr:colOff>866775</xdr:colOff>
      <xdr:row>546</xdr:row>
      <xdr:rowOff>276225</xdr:rowOff>
    </xdr:to>
    <xdr:grpSp>
      <xdr:nvGrpSpPr>
        <xdr:cNvPr id="312" name="Group 978"/>
        <xdr:cNvGrpSpPr>
          <a:grpSpLocks/>
        </xdr:cNvGrpSpPr>
      </xdr:nvGrpSpPr>
      <xdr:grpSpPr>
        <a:xfrm>
          <a:off x="5848350" y="126844425"/>
          <a:ext cx="866775" cy="247650"/>
          <a:chOff x="616" y="13317"/>
          <a:chExt cx="91" cy="26"/>
        </a:xfrm>
        <a:solidFill>
          <a:srgbClr val="FFFFFF"/>
        </a:solidFill>
      </xdr:grpSpPr>
    </xdr:grpSp>
    <xdr:clientData/>
  </xdr:twoCellAnchor>
  <xdr:twoCellAnchor>
    <xdr:from>
      <xdr:col>6</xdr:col>
      <xdr:colOff>9525</xdr:colOff>
      <xdr:row>528</xdr:row>
      <xdr:rowOff>28575</xdr:rowOff>
    </xdr:from>
    <xdr:to>
      <xdr:col>6</xdr:col>
      <xdr:colOff>876300</xdr:colOff>
      <xdr:row>528</xdr:row>
      <xdr:rowOff>276225</xdr:rowOff>
    </xdr:to>
    <xdr:grpSp>
      <xdr:nvGrpSpPr>
        <xdr:cNvPr id="316" name="Group 977"/>
        <xdr:cNvGrpSpPr>
          <a:grpSpLocks/>
        </xdr:cNvGrpSpPr>
      </xdr:nvGrpSpPr>
      <xdr:grpSpPr>
        <a:xfrm>
          <a:off x="5857875" y="122682000"/>
          <a:ext cx="866775" cy="247650"/>
          <a:chOff x="615" y="12879"/>
          <a:chExt cx="91" cy="26"/>
        </a:xfrm>
        <a:solidFill>
          <a:srgbClr val="FFFFFF"/>
        </a:solidFill>
      </xdr:grpSpPr>
    </xdr:grpSp>
    <xdr:clientData/>
  </xdr:twoCellAnchor>
  <xdr:twoCellAnchor>
    <xdr:from>
      <xdr:col>6</xdr:col>
      <xdr:colOff>9525</xdr:colOff>
      <xdr:row>357</xdr:row>
      <xdr:rowOff>19050</xdr:rowOff>
    </xdr:from>
    <xdr:to>
      <xdr:col>6</xdr:col>
      <xdr:colOff>838200</xdr:colOff>
      <xdr:row>357</xdr:row>
      <xdr:rowOff>228600</xdr:rowOff>
    </xdr:to>
    <xdr:grpSp>
      <xdr:nvGrpSpPr>
        <xdr:cNvPr id="320" name="Group 959"/>
        <xdr:cNvGrpSpPr>
          <a:grpSpLocks/>
        </xdr:cNvGrpSpPr>
      </xdr:nvGrpSpPr>
      <xdr:grpSpPr>
        <a:xfrm>
          <a:off x="5857875" y="84229575"/>
          <a:ext cx="828675" cy="209550"/>
          <a:chOff x="615" y="8843"/>
          <a:chExt cx="87" cy="26"/>
        </a:xfrm>
        <a:solidFill>
          <a:srgbClr val="FFFFFF"/>
        </a:solidFill>
      </xdr:grpSpPr>
    </xdr:grpSp>
    <xdr:clientData/>
  </xdr:twoCellAnchor>
  <xdr:twoCellAnchor>
    <xdr:from>
      <xdr:col>6</xdr:col>
      <xdr:colOff>9525</xdr:colOff>
      <xdr:row>547</xdr:row>
      <xdr:rowOff>38100</xdr:rowOff>
    </xdr:from>
    <xdr:to>
      <xdr:col>6</xdr:col>
      <xdr:colOff>838200</xdr:colOff>
      <xdr:row>547</xdr:row>
      <xdr:rowOff>285750</xdr:rowOff>
    </xdr:to>
    <xdr:grpSp>
      <xdr:nvGrpSpPr>
        <xdr:cNvPr id="324" name="Group 979"/>
        <xdr:cNvGrpSpPr>
          <a:grpSpLocks/>
        </xdr:cNvGrpSpPr>
      </xdr:nvGrpSpPr>
      <xdr:grpSpPr>
        <a:xfrm>
          <a:off x="5857875" y="127168275"/>
          <a:ext cx="828675" cy="247650"/>
          <a:chOff x="618" y="13351"/>
          <a:chExt cx="87" cy="26"/>
        </a:xfrm>
        <a:solidFill>
          <a:srgbClr val="FFFFFF"/>
        </a:solidFill>
      </xdr:grpSpPr>
    </xdr:grpSp>
    <xdr:clientData/>
  </xdr:twoCellAnchor>
  <xdr:twoCellAnchor>
    <xdr:from>
      <xdr:col>6</xdr:col>
      <xdr:colOff>0</xdr:colOff>
      <xdr:row>522</xdr:row>
      <xdr:rowOff>28575</xdr:rowOff>
    </xdr:from>
    <xdr:to>
      <xdr:col>6</xdr:col>
      <xdr:colOff>828675</xdr:colOff>
      <xdr:row>522</xdr:row>
      <xdr:rowOff>276225</xdr:rowOff>
    </xdr:to>
    <xdr:grpSp>
      <xdr:nvGrpSpPr>
        <xdr:cNvPr id="328" name="Group 976"/>
        <xdr:cNvGrpSpPr>
          <a:grpSpLocks/>
        </xdr:cNvGrpSpPr>
      </xdr:nvGrpSpPr>
      <xdr:grpSpPr>
        <a:xfrm>
          <a:off x="5848350" y="121215150"/>
          <a:ext cx="828675" cy="247650"/>
          <a:chOff x="614" y="12727"/>
          <a:chExt cx="87" cy="27"/>
        </a:xfrm>
        <a:solidFill>
          <a:srgbClr val="FFFFFF"/>
        </a:solidFill>
      </xdr:grpSpPr>
    </xdr:grpSp>
    <xdr:clientData/>
  </xdr:twoCellAnchor>
  <xdr:twoCellAnchor>
    <xdr:from>
      <xdr:col>6</xdr:col>
      <xdr:colOff>9525</xdr:colOff>
      <xdr:row>138</xdr:row>
      <xdr:rowOff>0</xdr:rowOff>
    </xdr:from>
    <xdr:to>
      <xdr:col>6</xdr:col>
      <xdr:colOff>838200</xdr:colOff>
      <xdr:row>138</xdr:row>
      <xdr:rowOff>247650</xdr:rowOff>
    </xdr:to>
    <xdr:grpSp>
      <xdr:nvGrpSpPr>
        <xdr:cNvPr id="332" name="Group 998"/>
        <xdr:cNvGrpSpPr>
          <a:grpSpLocks/>
        </xdr:cNvGrpSpPr>
      </xdr:nvGrpSpPr>
      <xdr:grpSpPr>
        <a:xfrm>
          <a:off x="5857875" y="31927800"/>
          <a:ext cx="828675" cy="247650"/>
          <a:chOff x="615" y="3352"/>
          <a:chExt cx="87" cy="26"/>
        </a:xfrm>
        <a:solidFill>
          <a:srgbClr val="FFFFFF"/>
        </a:solidFill>
      </xdr:grpSpPr>
    </xdr:grpSp>
    <xdr:clientData/>
  </xdr:twoCellAnchor>
  <xdr:twoCellAnchor>
    <xdr:from>
      <xdr:col>5</xdr:col>
      <xdr:colOff>219075</xdr:colOff>
      <xdr:row>28</xdr:row>
      <xdr:rowOff>19050</xdr:rowOff>
    </xdr:from>
    <xdr:to>
      <xdr:col>6</xdr:col>
      <xdr:colOff>809625</xdr:colOff>
      <xdr:row>28</xdr:row>
      <xdr:rowOff>266700</xdr:rowOff>
    </xdr:to>
    <xdr:grpSp>
      <xdr:nvGrpSpPr>
        <xdr:cNvPr id="336" name="Group 887"/>
        <xdr:cNvGrpSpPr>
          <a:grpSpLocks/>
        </xdr:cNvGrpSpPr>
      </xdr:nvGrpSpPr>
      <xdr:grpSpPr>
        <a:xfrm>
          <a:off x="5829300" y="5734050"/>
          <a:ext cx="828675" cy="247650"/>
          <a:chOff x="617" y="603"/>
          <a:chExt cx="87" cy="26"/>
        </a:xfrm>
        <a:solidFill>
          <a:srgbClr val="FFFFFF"/>
        </a:solidFill>
      </xdr:grpSpPr>
    </xdr:grpSp>
    <xdr:clientData/>
  </xdr:twoCellAnchor>
  <xdr:twoCellAnchor>
    <xdr:from>
      <xdr:col>6</xdr:col>
      <xdr:colOff>9525</xdr:colOff>
      <xdr:row>199</xdr:row>
      <xdr:rowOff>304800</xdr:rowOff>
    </xdr:from>
    <xdr:to>
      <xdr:col>6</xdr:col>
      <xdr:colOff>838200</xdr:colOff>
      <xdr:row>200</xdr:row>
      <xdr:rowOff>276225</xdr:rowOff>
    </xdr:to>
    <xdr:grpSp>
      <xdr:nvGrpSpPr>
        <xdr:cNvPr id="340" name="Group 1005"/>
        <xdr:cNvGrpSpPr>
          <a:grpSpLocks/>
        </xdr:cNvGrpSpPr>
      </xdr:nvGrpSpPr>
      <xdr:grpSpPr>
        <a:xfrm>
          <a:off x="5857875" y="46510575"/>
          <a:ext cx="828675" cy="285750"/>
          <a:chOff x="615" y="4883"/>
          <a:chExt cx="87" cy="3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Cuadro_9"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5">
    <tabColor indexed="51"/>
  </sheetPr>
  <dimension ref="A5:G38"/>
  <sheetViews>
    <sheetView workbookViewId="0" topLeftCell="A1">
      <selection activeCell="C21" sqref="C21"/>
    </sheetView>
  </sheetViews>
  <sheetFormatPr defaultColWidth="11.421875" defaultRowHeight="12.75"/>
  <cols>
    <col min="1" max="1" width="7.140625" style="0" customWidth="1"/>
    <col min="2" max="2" width="27.8515625" style="0" customWidth="1"/>
    <col min="3" max="3" width="31.28125" style="0" customWidth="1"/>
    <col min="4" max="4" width="2.00390625" style="0" customWidth="1"/>
    <col min="5" max="5" width="1.7109375" style="0" customWidth="1"/>
    <col min="6" max="6" width="27.8515625" style="0" customWidth="1"/>
    <col min="7" max="7" width="31.28125" style="0" customWidth="1"/>
  </cols>
  <sheetData>
    <row r="5" spans="1:7" ht="15">
      <c r="A5" s="334" t="s">
        <v>139</v>
      </c>
      <c r="B5" s="334"/>
      <c r="C5" s="334"/>
      <c r="D5" s="334"/>
      <c r="E5" s="334"/>
      <c r="F5" s="334"/>
      <c r="G5" s="334"/>
    </row>
    <row r="7" spans="1:7" ht="15.75" thickBot="1">
      <c r="A7" s="267" t="s">
        <v>140</v>
      </c>
      <c r="C7" s="10" t="s">
        <v>141</v>
      </c>
      <c r="G7" s="10" t="s">
        <v>141</v>
      </c>
    </row>
    <row r="8" spans="2:7" ht="13.5" thickBot="1">
      <c r="B8" s="103" t="s">
        <v>142</v>
      </c>
      <c r="C8" s="263"/>
      <c r="D8" s="104"/>
      <c r="E8" s="104"/>
      <c r="F8" s="105" t="s">
        <v>143</v>
      </c>
      <c r="G8" s="264"/>
    </row>
    <row r="9" spans="3:7" ht="12" customHeight="1">
      <c r="C9" s="251"/>
      <c r="G9" s="251"/>
    </row>
    <row r="10" spans="1:7" ht="19.5" customHeight="1" thickBot="1">
      <c r="A10" s="267" t="s">
        <v>144</v>
      </c>
      <c r="C10" s="251"/>
      <c r="G10" s="251"/>
    </row>
    <row r="11" spans="2:7" ht="12.75">
      <c r="B11" s="106" t="s">
        <v>145</v>
      </c>
      <c r="C11" s="252"/>
      <c r="D11" s="107"/>
      <c r="E11" s="107"/>
      <c r="F11" s="108" t="s">
        <v>146</v>
      </c>
      <c r="G11" s="261"/>
    </row>
    <row r="12" spans="2:7" ht="12.75">
      <c r="B12" s="109" t="s">
        <v>147</v>
      </c>
      <c r="C12" s="253"/>
      <c r="D12" s="83"/>
      <c r="E12" s="83"/>
      <c r="F12" s="40" t="s">
        <v>148</v>
      </c>
      <c r="G12" s="257"/>
    </row>
    <row r="13" spans="2:7" ht="13.5" thickBot="1">
      <c r="B13" s="110" t="s">
        <v>149</v>
      </c>
      <c r="C13" s="254"/>
      <c r="D13" s="111"/>
      <c r="E13" s="111"/>
      <c r="F13" s="112" t="s">
        <v>150</v>
      </c>
      <c r="G13" s="258"/>
    </row>
    <row r="14" spans="3:7" ht="9" customHeight="1" thickBot="1">
      <c r="C14" s="251"/>
      <c r="G14" s="251"/>
    </row>
    <row r="15" spans="2:7" ht="12.75">
      <c r="B15" s="113" t="s">
        <v>151</v>
      </c>
      <c r="C15" s="255"/>
      <c r="F15" s="114" t="s">
        <v>152</v>
      </c>
      <c r="G15" s="255"/>
    </row>
    <row r="16" spans="2:7" ht="12.75">
      <c r="B16" s="115"/>
      <c r="C16" s="256"/>
      <c r="F16" s="116" t="s">
        <v>153</v>
      </c>
      <c r="G16" s="257"/>
    </row>
    <row r="17" spans="2:7" ht="12.75">
      <c r="B17" s="115"/>
      <c r="C17" s="256"/>
      <c r="F17" s="116" t="s">
        <v>154</v>
      </c>
      <c r="G17" s="257"/>
    </row>
    <row r="18" spans="2:7" ht="12.75">
      <c r="B18" s="117" t="s">
        <v>155</v>
      </c>
      <c r="C18" s="257"/>
      <c r="F18" s="116" t="s">
        <v>156</v>
      </c>
      <c r="G18" s="257"/>
    </row>
    <row r="19" spans="2:7" ht="12.75">
      <c r="B19" s="117" t="s">
        <v>157</v>
      </c>
      <c r="C19" s="257"/>
      <c r="F19" s="117" t="s">
        <v>158</v>
      </c>
      <c r="G19" s="257"/>
    </row>
    <row r="20" spans="2:7" ht="12.75">
      <c r="B20" s="117" t="s">
        <v>159</v>
      </c>
      <c r="C20" s="257"/>
      <c r="F20" s="117" t="s">
        <v>160</v>
      </c>
      <c r="G20" s="257"/>
    </row>
    <row r="21" spans="2:7" ht="12.75">
      <c r="B21" s="117" t="s">
        <v>161</v>
      </c>
      <c r="C21" s="257"/>
      <c r="F21" s="117" t="s">
        <v>162</v>
      </c>
      <c r="G21" s="257"/>
    </row>
    <row r="22" spans="2:7" ht="28.5" customHeight="1" thickBot="1">
      <c r="B22" s="118" t="s">
        <v>163</v>
      </c>
      <c r="C22" s="258"/>
      <c r="F22" s="118" t="s">
        <v>163</v>
      </c>
      <c r="G22" s="258"/>
    </row>
    <row r="23" spans="2:7" ht="12.75">
      <c r="B23" s="114" t="s">
        <v>164</v>
      </c>
      <c r="C23" s="259"/>
      <c r="F23" s="114" t="s">
        <v>165</v>
      </c>
      <c r="G23" s="259"/>
    </row>
    <row r="24" spans="2:7" ht="12.75">
      <c r="B24" s="117" t="s">
        <v>166</v>
      </c>
      <c r="C24" s="257"/>
      <c r="F24" s="117" t="s">
        <v>167</v>
      </c>
      <c r="G24" s="257"/>
    </row>
    <row r="25" spans="2:7" ht="12.75">
      <c r="B25" s="117" t="s">
        <v>168</v>
      </c>
      <c r="C25" s="257"/>
      <c r="F25" s="117" t="s">
        <v>168</v>
      </c>
      <c r="G25" s="257"/>
    </row>
    <row r="26" spans="2:7" ht="12.75">
      <c r="B26" s="115" t="s">
        <v>169</v>
      </c>
      <c r="C26" s="257"/>
      <c r="F26" s="115" t="s">
        <v>170</v>
      </c>
      <c r="G26" s="257"/>
    </row>
    <row r="27" spans="2:7" ht="12.75">
      <c r="B27" s="117" t="s">
        <v>171</v>
      </c>
      <c r="C27" s="257"/>
      <c r="F27" s="117" t="s">
        <v>172</v>
      </c>
      <c r="G27" s="257"/>
    </row>
    <row r="28" spans="2:7" ht="12.75">
      <c r="B28" s="117" t="s">
        <v>173</v>
      </c>
      <c r="C28" s="257"/>
      <c r="F28" s="117" t="s">
        <v>174</v>
      </c>
      <c r="G28" s="257"/>
    </row>
    <row r="29" spans="2:7" ht="12.75">
      <c r="B29" s="117" t="s">
        <v>157</v>
      </c>
      <c r="C29" s="257"/>
      <c r="F29" s="117" t="s">
        <v>158</v>
      </c>
      <c r="G29" s="257"/>
    </row>
    <row r="30" spans="2:7" ht="12.75">
      <c r="B30" s="117" t="s">
        <v>159</v>
      </c>
      <c r="C30" s="257"/>
      <c r="F30" s="117" t="s">
        <v>160</v>
      </c>
      <c r="G30" s="257"/>
    </row>
    <row r="31" spans="2:7" ht="12.75">
      <c r="B31" s="117" t="s">
        <v>175</v>
      </c>
      <c r="C31" s="257"/>
      <c r="F31" s="117" t="s">
        <v>176</v>
      </c>
      <c r="G31" s="257"/>
    </row>
    <row r="32" spans="2:7" ht="13.5" thickBot="1">
      <c r="B32" s="119" t="s">
        <v>177</v>
      </c>
      <c r="C32" s="258"/>
      <c r="F32" s="119" t="s">
        <v>177</v>
      </c>
      <c r="G32" s="258"/>
    </row>
    <row r="33" spans="3:7" ht="9" customHeight="1">
      <c r="C33" s="251"/>
      <c r="G33" s="251"/>
    </row>
    <row r="34" spans="1:7" ht="15.75" thickBot="1">
      <c r="A34" s="267" t="s">
        <v>178</v>
      </c>
      <c r="C34" s="251"/>
      <c r="G34" s="251"/>
    </row>
    <row r="35" spans="2:7" ht="12.75">
      <c r="B35" s="120" t="s">
        <v>179</v>
      </c>
      <c r="C35" s="260"/>
      <c r="D35" s="107"/>
      <c r="E35" s="107"/>
      <c r="F35" s="121" t="s">
        <v>180</v>
      </c>
      <c r="G35" s="255"/>
    </row>
    <row r="36" spans="2:7" ht="12.75">
      <c r="B36" s="117" t="s">
        <v>181</v>
      </c>
      <c r="C36" s="253"/>
      <c r="D36" s="83"/>
      <c r="E36" s="83"/>
      <c r="F36" s="122" t="s">
        <v>182</v>
      </c>
      <c r="G36" s="257"/>
    </row>
    <row r="37" spans="2:7" ht="12.75">
      <c r="B37" s="117" t="s">
        <v>183</v>
      </c>
      <c r="C37" s="253"/>
      <c r="D37" s="83"/>
      <c r="E37" s="83"/>
      <c r="F37" s="123" t="s">
        <v>184</v>
      </c>
      <c r="G37" s="257"/>
    </row>
    <row r="38" spans="2:7" ht="13.5" thickBot="1">
      <c r="B38" s="124" t="s">
        <v>185</v>
      </c>
      <c r="C38" s="254"/>
      <c r="D38" s="111"/>
      <c r="E38" s="111"/>
      <c r="F38" s="111"/>
      <c r="G38" s="262"/>
    </row>
  </sheetData>
  <sheetProtection password="CC1A" sheet="1" objects="1" scenarios="1" formatCells="0" formatColumns="0" formatRows="0" insertColumns="0" insertHyperlinks="0" deleteColumns="0" deleteRows="0"/>
  <mergeCells count="1">
    <mergeCell ref="A5:G5"/>
  </mergeCells>
  <printOptions horizontalCentered="1" verticalCentered="1"/>
  <pageMargins left="0.35433070866141736" right="0.7874015748031497" top="0.3937007874015748" bottom="0.5511811023622047" header="0" footer="0"/>
  <pageSetup horizontalDpi="300" verticalDpi="300" orientation="landscape" scale="90" r:id="rId1"/>
</worksheet>
</file>

<file path=xl/worksheets/sheet10.xml><?xml version="1.0" encoding="utf-8"?>
<worksheet xmlns="http://schemas.openxmlformats.org/spreadsheetml/2006/main" xmlns:r="http://schemas.openxmlformats.org/officeDocument/2006/relationships">
  <sheetPr codeName="Hoja13">
    <tabColor indexed="40"/>
  </sheetPr>
  <dimension ref="B3:I16"/>
  <sheetViews>
    <sheetView workbookViewId="0" topLeftCell="A1">
      <selection activeCell="C8" sqref="C8"/>
    </sheetView>
  </sheetViews>
  <sheetFormatPr defaultColWidth="11.421875" defaultRowHeight="12.75"/>
  <cols>
    <col min="2" max="2" width="31.7109375" style="0" customWidth="1"/>
    <col min="3" max="3" width="16.57421875" style="0" customWidth="1"/>
    <col min="4" max="4" width="24.28125" style="0" customWidth="1"/>
    <col min="5" max="5" width="18.421875" style="0" customWidth="1"/>
    <col min="6" max="6" width="18.57421875" style="0" customWidth="1"/>
  </cols>
  <sheetData>
    <row r="3" spans="2:6" ht="12.75">
      <c r="B3" s="353" t="s">
        <v>462</v>
      </c>
      <c r="C3" s="353"/>
      <c r="D3" s="353"/>
      <c r="E3" s="353"/>
      <c r="F3" s="353"/>
    </row>
    <row r="4" spans="2:9" ht="12.75">
      <c r="B4" s="348" t="s">
        <v>655</v>
      </c>
      <c r="C4" s="348"/>
      <c r="D4" s="348"/>
      <c r="E4" s="348"/>
      <c r="F4" s="348"/>
      <c r="G4" s="27"/>
      <c r="H4" s="27"/>
      <c r="I4" s="27"/>
    </row>
    <row r="5" ht="13.5" thickBot="1">
      <c r="B5" s="53" t="s">
        <v>974</v>
      </c>
    </row>
    <row r="6" spans="2:6" ht="41.25" customHeight="1">
      <c r="B6" s="63" t="s">
        <v>463</v>
      </c>
      <c r="C6" s="38" t="s">
        <v>464</v>
      </c>
      <c r="D6" s="37" t="s">
        <v>465</v>
      </c>
      <c r="E6" s="37" t="s">
        <v>466</v>
      </c>
      <c r="F6" s="37" t="s">
        <v>467</v>
      </c>
    </row>
    <row r="7" spans="2:6" ht="12.75">
      <c r="B7" s="68" t="s">
        <v>468</v>
      </c>
      <c r="C7" s="69"/>
      <c r="D7" s="70"/>
      <c r="E7" s="70">
        <v>0</v>
      </c>
      <c r="F7" s="69"/>
    </row>
    <row r="8" spans="2:6" ht="12.75">
      <c r="B8" s="71"/>
      <c r="C8" s="69"/>
      <c r="D8" s="70"/>
      <c r="E8" s="70"/>
      <c r="F8" s="69"/>
    </row>
    <row r="9" spans="2:6" ht="12.75">
      <c r="B9" s="71"/>
      <c r="C9" s="69"/>
      <c r="D9" s="70"/>
      <c r="E9" s="70"/>
      <c r="F9" s="69"/>
    </row>
    <row r="10" spans="2:6" ht="12.75">
      <c r="B10" s="71"/>
      <c r="C10" s="69"/>
      <c r="D10" s="70"/>
      <c r="E10" s="70"/>
      <c r="F10" s="69"/>
    </row>
    <row r="11" spans="2:6" ht="12.75">
      <c r="B11" s="71"/>
      <c r="C11" s="69"/>
      <c r="D11" s="70"/>
      <c r="E11" s="70"/>
      <c r="F11" s="69"/>
    </row>
    <row r="12" spans="2:6" ht="12.75">
      <c r="B12" s="71"/>
      <c r="C12" s="69"/>
      <c r="D12" s="70"/>
      <c r="E12" s="70"/>
      <c r="F12" s="69"/>
    </row>
    <row r="13" spans="2:6" ht="12.75">
      <c r="B13" s="71"/>
      <c r="C13" s="69"/>
      <c r="D13" s="70"/>
      <c r="E13" s="70"/>
      <c r="F13" s="69"/>
    </row>
    <row r="16" spans="2:4" ht="23.25" customHeight="1">
      <c r="B16" s="101" t="s">
        <v>91</v>
      </c>
      <c r="C16" s="100"/>
      <c r="D16" s="100"/>
    </row>
  </sheetData>
  <mergeCells count="2">
    <mergeCell ref="B3:F3"/>
    <mergeCell ref="B4:F4"/>
  </mergeCells>
  <printOptions horizontalCentered="1" verticalCentered="1"/>
  <pageMargins left="0.7874015748031497" right="0.7874015748031497" top="0.984251968503937" bottom="0.984251968503937" header="0" footer="0"/>
  <pageSetup horizontalDpi="300" verticalDpi="300" orientation="landscape" r:id="rId1"/>
</worksheet>
</file>

<file path=xl/worksheets/sheet11.xml><?xml version="1.0" encoding="utf-8"?>
<worksheet xmlns="http://schemas.openxmlformats.org/spreadsheetml/2006/main" xmlns:r="http://schemas.openxmlformats.org/officeDocument/2006/relationships">
  <sheetPr codeName="Hoja17">
    <tabColor indexed="40"/>
  </sheetPr>
  <dimension ref="A4:I28"/>
  <sheetViews>
    <sheetView workbookViewId="0" topLeftCell="A1">
      <selection activeCell="E20" sqref="E20"/>
    </sheetView>
  </sheetViews>
  <sheetFormatPr defaultColWidth="11.421875" defaultRowHeight="12.75"/>
  <cols>
    <col min="1" max="1" width="5.7109375" style="0" customWidth="1"/>
    <col min="2" max="2" width="31.57421875" style="0" customWidth="1"/>
    <col min="3" max="8" width="8.7109375" style="0" customWidth="1"/>
    <col min="9" max="9" width="10.421875" style="0" customWidth="1"/>
  </cols>
  <sheetData>
    <row r="4" spans="2:9" ht="12.75">
      <c r="B4" s="353" t="s">
        <v>475</v>
      </c>
      <c r="C4" s="353"/>
      <c r="D4" s="353"/>
      <c r="E4" s="353"/>
      <c r="F4" s="353"/>
      <c r="G4" s="353"/>
      <c r="H4" s="353"/>
      <c r="I4" s="353"/>
    </row>
    <row r="5" spans="2:9" ht="12.75">
      <c r="B5" s="348" t="s">
        <v>655</v>
      </c>
      <c r="C5" s="348"/>
      <c r="D5" s="348"/>
      <c r="E5" s="348"/>
      <c r="F5" s="348"/>
      <c r="G5" s="348"/>
      <c r="H5" s="348"/>
      <c r="I5" s="348"/>
    </row>
    <row r="6" ht="13.5" thickBot="1">
      <c r="B6" s="53" t="s">
        <v>969</v>
      </c>
    </row>
    <row r="7" spans="2:9" ht="13.5" thickBot="1">
      <c r="B7" s="332" t="s">
        <v>340</v>
      </c>
      <c r="C7" s="356" t="s">
        <v>476</v>
      </c>
      <c r="D7" s="357"/>
      <c r="E7" s="357"/>
      <c r="F7" s="357"/>
      <c r="G7" s="357"/>
      <c r="H7" s="358"/>
      <c r="I7" s="354" t="s">
        <v>342</v>
      </c>
    </row>
    <row r="8" spans="2:9" ht="13.5" thickBot="1">
      <c r="B8" s="333"/>
      <c r="C8" s="64" t="s">
        <v>477</v>
      </c>
      <c r="D8" s="64" t="s">
        <v>478</v>
      </c>
      <c r="E8" s="64" t="s">
        <v>479</v>
      </c>
      <c r="F8" s="64" t="s">
        <v>480</v>
      </c>
      <c r="G8" s="64" t="s">
        <v>481</v>
      </c>
      <c r="H8" s="64" t="s">
        <v>482</v>
      </c>
      <c r="I8" s="355"/>
    </row>
    <row r="9" spans="1:9" ht="12.75">
      <c r="A9">
        <v>1</v>
      </c>
      <c r="B9" s="25"/>
      <c r="C9" s="81"/>
      <c r="D9" s="81"/>
      <c r="E9" s="81"/>
      <c r="F9" s="81"/>
      <c r="G9" s="81"/>
      <c r="H9" s="81"/>
      <c r="I9" s="81">
        <f aca="true" t="shared" si="0" ref="I9:I23">SUM(C9:H9)</f>
        <v>0</v>
      </c>
    </row>
    <row r="10" spans="1:9" ht="12.75">
      <c r="A10">
        <f aca="true" t="shared" si="1" ref="A10:A23">+A9+1</f>
        <v>2</v>
      </c>
      <c r="B10" s="26"/>
      <c r="C10" s="82"/>
      <c r="D10" s="82"/>
      <c r="E10" s="82"/>
      <c r="F10" s="82"/>
      <c r="G10" s="82"/>
      <c r="H10" s="82"/>
      <c r="I10" s="81">
        <f t="shared" si="0"/>
        <v>0</v>
      </c>
    </row>
    <row r="11" spans="1:9" ht="12.75">
      <c r="A11">
        <f t="shared" si="1"/>
        <v>3</v>
      </c>
      <c r="B11" s="26"/>
      <c r="C11" s="82"/>
      <c r="D11" s="82"/>
      <c r="E11" s="82"/>
      <c r="F11" s="82"/>
      <c r="G11" s="82"/>
      <c r="H11" s="82"/>
      <c r="I11" s="81">
        <f t="shared" si="0"/>
        <v>0</v>
      </c>
    </row>
    <row r="12" spans="1:9" ht="12.75">
      <c r="A12">
        <f t="shared" si="1"/>
        <v>4</v>
      </c>
      <c r="B12" s="26"/>
      <c r="C12" s="82"/>
      <c r="D12" s="82"/>
      <c r="E12" s="82"/>
      <c r="F12" s="82"/>
      <c r="G12" s="82"/>
      <c r="H12" s="82"/>
      <c r="I12" s="81">
        <f t="shared" si="0"/>
        <v>0</v>
      </c>
    </row>
    <row r="13" spans="1:9" ht="12.75">
      <c r="A13">
        <f t="shared" si="1"/>
        <v>5</v>
      </c>
      <c r="B13" s="26"/>
      <c r="C13" s="82"/>
      <c r="D13" s="82"/>
      <c r="E13" s="82"/>
      <c r="F13" s="82"/>
      <c r="G13" s="82"/>
      <c r="H13" s="82"/>
      <c r="I13" s="81">
        <f t="shared" si="0"/>
        <v>0</v>
      </c>
    </row>
    <row r="14" spans="1:9" ht="12.75">
      <c r="A14">
        <f t="shared" si="1"/>
        <v>6</v>
      </c>
      <c r="B14" s="26"/>
      <c r="C14" s="82"/>
      <c r="D14" s="82"/>
      <c r="E14" s="82"/>
      <c r="F14" s="82"/>
      <c r="G14" s="82"/>
      <c r="H14" s="82"/>
      <c r="I14" s="81">
        <f t="shared" si="0"/>
        <v>0</v>
      </c>
    </row>
    <row r="15" spans="1:9" ht="12.75">
      <c r="A15">
        <f t="shared" si="1"/>
        <v>7</v>
      </c>
      <c r="B15" s="26"/>
      <c r="C15" s="82"/>
      <c r="D15" s="82"/>
      <c r="E15" s="82"/>
      <c r="F15" s="82"/>
      <c r="G15" s="82"/>
      <c r="H15" s="82"/>
      <c r="I15" s="81">
        <f t="shared" si="0"/>
        <v>0</v>
      </c>
    </row>
    <row r="16" spans="1:9" ht="12.75">
      <c r="A16">
        <f t="shared" si="1"/>
        <v>8</v>
      </c>
      <c r="B16" s="26"/>
      <c r="C16" s="82"/>
      <c r="D16" s="82"/>
      <c r="E16" s="82"/>
      <c r="F16" s="82"/>
      <c r="G16" s="82"/>
      <c r="H16" s="82"/>
      <c r="I16" s="81">
        <f t="shared" si="0"/>
        <v>0</v>
      </c>
    </row>
    <row r="17" spans="1:9" ht="12.75">
      <c r="A17">
        <f t="shared" si="1"/>
        <v>9</v>
      </c>
      <c r="B17" s="26"/>
      <c r="C17" s="82"/>
      <c r="D17" s="82"/>
      <c r="E17" s="82"/>
      <c r="F17" s="82"/>
      <c r="G17" s="82"/>
      <c r="H17" s="82"/>
      <c r="I17" s="81">
        <f t="shared" si="0"/>
        <v>0</v>
      </c>
    </row>
    <row r="18" spans="1:9" ht="12.75">
      <c r="A18">
        <f t="shared" si="1"/>
        <v>10</v>
      </c>
      <c r="B18" s="26"/>
      <c r="C18" s="82"/>
      <c r="D18" s="82"/>
      <c r="E18" s="82"/>
      <c r="F18" s="82"/>
      <c r="G18" s="82"/>
      <c r="H18" s="82"/>
      <c r="I18" s="81">
        <f t="shared" si="0"/>
        <v>0</v>
      </c>
    </row>
    <row r="19" spans="1:9" ht="12.75">
      <c r="A19">
        <f t="shared" si="1"/>
        <v>11</v>
      </c>
      <c r="B19" s="26"/>
      <c r="C19" s="82"/>
      <c r="D19" s="82"/>
      <c r="E19" s="82"/>
      <c r="F19" s="82"/>
      <c r="G19" s="82"/>
      <c r="H19" s="82"/>
      <c r="I19" s="81">
        <f t="shared" si="0"/>
        <v>0</v>
      </c>
    </row>
    <row r="20" spans="1:9" ht="12.75">
      <c r="A20">
        <f t="shared" si="1"/>
        <v>12</v>
      </c>
      <c r="B20" s="26"/>
      <c r="C20" s="82"/>
      <c r="D20" s="82"/>
      <c r="E20" s="82"/>
      <c r="F20" s="82"/>
      <c r="G20" s="82"/>
      <c r="H20" s="82"/>
      <c r="I20" s="81">
        <f t="shared" si="0"/>
        <v>0</v>
      </c>
    </row>
    <row r="21" spans="1:9" ht="12.75">
      <c r="A21">
        <f t="shared" si="1"/>
        <v>13</v>
      </c>
      <c r="B21" s="26"/>
      <c r="C21" s="82"/>
      <c r="D21" s="82"/>
      <c r="E21" s="82"/>
      <c r="F21" s="82"/>
      <c r="G21" s="82"/>
      <c r="H21" s="82"/>
      <c r="I21" s="81">
        <f t="shared" si="0"/>
        <v>0</v>
      </c>
    </row>
    <row r="22" spans="1:9" ht="12.75">
      <c r="A22">
        <f t="shared" si="1"/>
        <v>14</v>
      </c>
      <c r="B22" s="26"/>
      <c r="C22" s="82"/>
      <c r="D22" s="82"/>
      <c r="E22" s="82"/>
      <c r="F22" s="82"/>
      <c r="G22" s="82"/>
      <c r="H22" s="82"/>
      <c r="I22" s="81">
        <f t="shared" si="0"/>
        <v>0</v>
      </c>
    </row>
    <row r="23" spans="1:9" ht="12.75">
      <c r="A23">
        <f t="shared" si="1"/>
        <v>15</v>
      </c>
      <c r="B23" s="26"/>
      <c r="C23" s="82"/>
      <c r="D23" s="82"/>
      <c r="E23" s="82"/>
      <c r="F23" s="82"/>
      <c r="G23" s="82"/>
      <c r="H23" s="82"/>
      <c r="I23" s="81">
        <f t="shared" si="0"/>
        <v>0</v>
      </c>
    </row>
    <row r="24" spans="2:9" s="83" customFormat="1" ht="12.75">
      <c r="B24" s="84"/>
      <c r="C24" s="85"/>
      <c r="D24" s="85"/>
      <c r="E24" s="85"/>
      <c r="F24" s="85"/>
      <c r="G24" s="85"/>
      <c r="H24" s="85"/>
      <c r="I24" s="85"/>
    </row>
    <row r="25" spans="2:9" ht="12.75">
      <c r="B25" s="71" t="s">
        <v>470</v>
      </c>
      <c r="C25" s="82">
        <f aca="true" t="shared" si="2" ref="C25:I25">SUM(C9:C23)</f>
        <v>0</v>
      </c>
      <c r="D25" s="82">
        <f t="shared" si="2"/>
        <v>0</v>
      </c>
      <c r="E25" s="82">
        <f t="shared" si="2"/>
        <v>0</v>
      </c>
      <c r="F25" s="82">
        <f t="shared" si="2"/>
        <v>0</v>
      </c>
      <c r="G25" s="82">
        <f t="shared" si="2"/>
        <v>0</v>
      </c>
      <c r="H25" s="82">
        <f t="shared" si="2"/>
        <v>0</v>
      </c>
      <c r="I25" s="82">
        <f t="shared" si="2"/>
        <v>0</v>
      </c>
    </row>
    <row r="28" spans="2:5" ht="23.25" customHeight="1">
      <c r="B28" s="101" t="s">
        <v>90</v>
      </c>
      <c r="C28" s="100"/>
      <c r="D28" s="100"/>
      <c r="E28" s="100"/>
    </row>
  </sheetData>
  <mergeCells count="5">
    <mergeCell ref="C7:H7"/>
    <mergeCell ref="B4:I4"/>
    <mergeCell ref="B5:I5"/>
    <mergeCell ref="B7:B8"/>
    <mergeCell ref="I7:I8"/>
  </mergeCells>
  <printOptions horizontalCentered="1" verticalCentered="1"/>
  <pageMargins left="0.7874015748031497" right="0.7874015748031497" top="0.984251968503937" bottom="0.984251968503937" header="0" footer="0"/>
  <pageSetup horizontalDpi="300" verticalDpi="300" orientation="landscape" scale="90" r:id="rId1"/>
</worksheet>
</file>

<file path=xl/worksheets/sheet12.xml><?xml version="1.0" encoding="utf-8"?>
<worksheet xmlns="http://schemas.openxmlformats.org/spreadsheetml/2006/main" xmlns:r="http://schemas.openxmlformats.org/officeDocument/2006/relationships">
  <sheetPr codeName="Hoja18">
    <tabColor indexed="40"/>
  </sheetPr>
  <dimension ref="A3:I27"/>
  <sheetViews>
    <sheetView workbookViewId="0" topLeftCell="A1">
      <selection activeCell="C19" sqref="C19"/>
    </sheetView>
  </sheetViews>
  <sheetFormatPr defaultColWidth="11.421875" defaultRowHeight="12.75"/>
  <cols>
    <col min="1" max="1" width="5.57421875" style="0" customWidth="1"/>
    <col min="2" max="2" width="48.421875" style="0" customWidth="1"/>
    <col min="3" max="3" width="12.421875" style="0" customWidth="1"/>
    <col min="4" max="4" width="14.57421875" style="0" customWidth="1"/>
    <col min="5" max="6" width="12.421875" style="0" customWidth="1"/>
    <col min="7" max="7" width="10.57421875" style="0" customWidth="1"/>
  </cols>
  <sheetData>
    <row r="3" spans="2:7" ht="12.75">
      <c r="B3" s="353" t="s">
        <v>483</v>
      </c>
      <c r="C3" s="353"/>
      <c r="D3" s="353"/>
      <c r="E3" s="353"/>
      <c r="F3" s="353"/>
      <c r="G3" s="353"/>
    </row>
    <row r="4" spans="2:9" ht="12.75">
      <c r="B4" s="348" t="s">
        <v>655</v>
      </c>
      <c r="C4" s="348"/>
      <c r="D4" s="348"/>
      <c r="E4" s="348"/>
      <c r="F4" s="348"/>
      <c r="G4" s="348"/>
      <c r="H4" s="27"/>
      <c r="I4" s="27"/>
    </row>
    <row r="5" ht="13.5" thickBot="1">
      <c r="B5" s="53" t="s">
        <v>970</v>
      </c>
    </row>
    <row r="6" spans="2:7" ht="13.5" thickBot="1">
      <c r="B6" s="354" t="s">
        <v>340</v>
      </c>
      <c r="C6" s="356" t="s">
        <v>483</v>
      </c>
      <c r="D6" s="357"/>
      <c r="E6" s="357"/>
      <c r="F6" s="358"/>
      <c r="G6" s="354" t="s">
        <v>342</v>
      </c>
    </row>
    <row r="7" spans="2:7" ht="18.75" thickBot="1">
      <c r="B7" s="355"/>
      <c r="C7" s="148" t="s">
        <v>484</v>
      </c>
      <c r="D7" s="148" t="s">
        <v>485</v>
      </c>
      <c r="E7" s="75" t="s">
        <v>486</v>
      </c>
      <c r="F7" s="75" t="s">
        <v>487</v>
      </c>
      <c r="G7" s="355"/>
    </row>
    <row r="8" spans="1:7" ht="12.75">
      <c r="A8" s="86">
        <v>1</v>
      </c>
      <c r="B8" s="246"/>
      <c r="C8" s="243"/>
      <c r="D8" s="243"/>
      <c r="E8" s="243"/>
      <c r="F8" s="243"/>
      <c r="G8" s="72">
        <f aca="true" t="shared" si="0" ref="G8:G22">SUM(C8:F8)</f>
        <v>0</v>
      </c>
    </row>
    <row r="9" spans="1:7" ht="12.75">
      <c r="A9" s="86">
        <f aca="true" t="shared" si="1" ref="A9:A22">+A8+1</f>
        <v>2</v>
      </c>
      <c r="B9" s="247"/>
      <c r="C9" s="245"/>
      <c r="D9" s="245"/>
      <c r="E9" s="245"/>
      <c r="F9" s="245"/>
      <c r="G9" s="73">
        <f t="shared" si="0"/>
        <v>0</v>
      </c>
    </row>
    <row r="10" spans="1:7" ht="12.75">
      <c r="A10" s="86">
        <f t="shared" si="1"/>
        <v>3</v>
      </c>
      <c r="B10" s="247"/>
      <c r="C10" s="245"/>
      <c r="D10" s="245"/>
      <c r="E10" s="245"/>
      <c r="F10" s="245"/>
      <c r="G10" s="73">
        <f t="shared" si="0"/>
        <v>0</v>
      </c>
    </row>
    <row r="11" spans="1:7" ht="12.75">
      <c r="A11" s="86">
        <f t="shared" si="1"/>
        <v>4</v>
      </c>
      <c r="B11" s="247"/>
      <c r="C11" s="245"/>
      <c r="D11" s="245"/>
      <c r="E11" s="245"/>
      <c r="F11" s="245"/>
      <c r="G11" s="73">
        <f t="shared" si="0"/>
        <v>0</v>
      </c>
    </row>
    <row r="12" spans="1:7" ht="12.75">
      <c r="A12" s="86">
        <f t="shared" si="1"/>
        <v>5</v>
      </c>
      <c r="B12" s="247"/>
      <c r="C12" s="245"/>
      <c r="D12" s="245"/>
      <c r="E12" s="245"/>
      <c r="F12" s="245"/>
      <c r="G12" s="73">
        <f t="shared" si="0"/>
        <v>0</v>
      </c>
    </row>
    <row r="13" spans="1:7" ht="12.75">
      <c r="A13" s="86">
        <f t="shared" si="1"/>
        <v>6</v>
      </c>
      <c r="B13" s="247"/>
      <c r="C13" s="245"/>
      <c r="D13" s="245"/>
      <c r="E13" s="245"/>
      <c r="F13" s="245"/>
      <c r="G13" s="73">
        <f t="shared" si="0"/>
        <v>0</v>
      </c>
    </row>
    <row r="14" spans="1:7" ht="12.75">
      <c r="A14" s="86">
        <f t="shared" si="1"/>
        <v>7</v>
      </c>
      <c r="B14" s="247"/>
      <c r="C14" s="245"/>
      <c r="D14" s="245"/>
      <c r="E14" s="245"/>
      <c r="F14" s="245"/>
      <c r="G14" s="73">
        <f t="shared" si="0"/>
        <v>0</v>
      </c>
    </row>
    <row r="15" spans="1:7" ht="12.75">
      <c r="A15" s="86">
        <f t="shared" si="1"/>
        <v>8</v>
      </c>
      <c r="B15" s="247"/>
      <c r="C15" s="245"/>
      <c r="D15" s="245"/>
      <c r="E15" s="245"/>
      <c r="F15" s="245"/>
      <c r="G15" s="73">
        <f t="shared" si="0"/>
        <v>0</v>
      </c>
    </row>
    <row r="16" spans="1:7" ht="12.75">
      <c r="A16" s="86">
        <f t="shared" si="1"/>
        <v>9</v>
      </c>
      <c r="B16" s="247"/>
      <c r="C16" s="245"/>
      <c r="D16" s="245"/>
      <c r="E16" s="245"/>
      <c r="F16" s="245"/>
      <c r="G16" s="73">
        <f t="shared" si="0"/>
        <v>0</v>
      </c>
    </row>
    <row r="17" spans="1:7" ht="12.75">
      <c r="A17" s="86">
        <f t="shared" si="1"/>
        <v>10</v>
      </c>
      <c r="B17" s="247"/>
      <c r="C17" s="245"/>
      <c r="D17" s="245"/>
      <c r="E17" s="245"/>
      <c r="F17" s="245"/>
      <c r="G17" s="73">
        <f t="shared" si="0"/>
        <v>0</v>
      </c>
    </row>
    <row r="18" spans="1:7" ht="12.75">
      <c r="A18" s="86">
        <f t="shared" si="1"/>
        <v>11</v>
      </c>
      <c r="B18" s="247"/>
      <c r="C18" s="245"/>
      <c r="D18" s="245"/>
      <c r="E18" s="245"/>
      <c r="F18" s="245"/>
      <c r="G18" s="73">
        <f t="shared" si="0"/>
        <v>0</v>
      </c>
    </row>
    <row r="19" spans="1:7" ht="12.75">
      <c r="A19" s="86">
        <f t="shared" si="1"/>
        <v>12</v>
      </c>
      <c r="B19" s="247"/>
      <c r="C19" s="245"/>
      <c r="D19" s="245"/>
      <c r="E19" s="245"/>
      <c r="F19" s="245"/>
      <c r="G19" s="73">
        <f t="shared" si="0"/>
        <v>0</v>
      </c>
    </row>
    <row r="20" spans="1:7" ht="12.75">
      <c r="A20" s="86">
        <f t="shared" si="1"/>
        <v>13</v>
      </c>
      <c r="B20" s="247"/>
      <c r="C20" s="245"/>
      <c r="D20" s="245"/>
      <c r="E20" s="245"/>
      <c r="F20" s="245"/>
      <c r="G20" s="73">
        <f t="shared" si="0"/>
        <v>0</v>
      </c>
    </row>
    <row r="21" spans="1:7" ht="12.75">
      <c r="A21" s="86">
        <f t="shared" si="1"/>
        <v>14</v>
      </c>
      <c r="B21" s="247"/>
      <c r="C21" s="245"/>
      <c r="D21" s="245"/>
      <c r="E21" s="245"/>
      <c r="F21" s="245"/>
      <c r="G21" s="73">
        <f t="shared" si="0"/>
        <v>0</v>
      </c>
    </row>
    <row r="22" spans="1:7" ht="12.75">
      <c r="A22" s="86">
        <f t="shared" si="1"/>
        <v>15</v>
      </c>
      <c r="B22" s="247"/>
      <c r="C22" s="245"/>
      <c r="D22" s="245"/>
      <c r="E22" s="245"/>
      <c r="F22" s="245"/>
      <c r="G22" s="73">
        <f t="shared" si="0"/>
        <v>0</v>
      </c>
    </row>
    <row r="23" spans="2:7" s="83" customFormat="1" ht="12.75">
      <c r="B23" s="84"/>
      <c r="C23" s="87"/>
      <c r="D23" s="87"/>
      <c r="E23" s="87"/>
      <c r="F23" s="87"/>
      <c r="G23" s="87"/>
    </row>
    <row r="24" spans="2:7" ht="12.75">
      <c r="B24" s="48" t="s">
        <v>470</v>
      </c>
      <c r="C24" s="73">
        <f>SUM(C8:C22)</f>
        <v>0</v>
      </c>
      <c r="D24" s="73">
        <f>SUM(D8:D22)</f>
        <v>0</v>
      </c>
      <c r="E24" s="73">
        <f>SUM(E8:E22)</f>
        <v>0</v>
      </c>
      <c r="F24" s="73">
        <f>SUM(F8:F22)</f>
        <v>0</v>
      </c>
      <c r="G24" s="73">
        <f>SUM(G8:G22)</f>
        <v>0</v>
      </c>
    </row>
    <row r="25" ht="12.75">
      <c r="B25" s="53"/>
    </row>
    <row r="27" spans="2:3" ht="21.75" customHeight="1">
      <c r="B27" s="101" t="s">
        <v>975</v>
      </c>
      <c r="C27" s="100"/>
    </row>
  </sheetData>
  <sheetProtection sheet="1" objects="1" scenarios="1" formatCells="0" formatColumns="0" formatRows="0" insertColumns="0" insertHyperlinks="0" deleteColumns="0" deleteRows="0"/>
  <mergeCells count="5">
    <mergeCell ref="C6:F6"/>
    <mergeCell ref="B3:G3"/>
    <mergeCell ref="B6:B7"/>
    <mergeCell ref="G6:G7"/>
    <mergeCell ref="B4:G4"/>
  </mergeCells>
  <printOptions horizontalCentered="1" verticalCentered="1"/>
  <pageMargins left="0.7874015748031497" right="0.7874015748031497" top="0.984251968503937" bottom="0.984251968503937" header="0" footer="0"/>
  <pageSetup horizontalDpi="300" verticalDpi="300" orientation="landscape" scale="85" r:id="rId1"/>
</worksheet>
</file>

<file path=xl/worksheets/sheet13.xml><?xml version="1.0" encoding="utf-8"?>
<worksheet xmlns="http://schemas.openxmlformats.org/spreadsheetml/2006/main" xmlns:r="http://schemas.openxmlformats.org/officeDocument/2006/relationships">
  <sheetPr codeName="Hoja19">
    <tabColor indexed="40"/>
  </sheetPr>
  <dimension ref="A3:H28"/>
  <sheetViews>
    <sheetView workbookViewId="0" topLeftCell="A1">
      <selection activeCell="D23" sqref="D23"/>
    </sheetView>
  </sheetViews>
  <sheetFormatPr defaultColWidth="11.421875" defaultRowHeight="12.75"/>
  <cols>
    <col min="1" max="1" width="6.57421875" style="0" customWidth="1"/>
    <col min="2" max="2" width="40.00390625" style="0" customWidth="1"/>
  </cols>
  <sheetData>
    <row r="3" spans="2:8" ht="12.75">
      <c r="B3" s="353" t="s">
        <v>488</v>
      </c>
      <c r="C3" s="353"/>
      <c r="D3" s="353"/>
      <c r="E3" s="353"/>
      <c r="F3" s="353"/>
      <c r="G3" s="353"/>
      <c r="H3" s="353"/>
    </row>
    <row r="4" spans="2:8" ht="12.75">
      <c r="B4" s="348" t="s">
        <v>971</v>
      </c>
      <c r="C4" s="348"/>
      <c r="D4" s="348"/>
      <c r="E4" s="348"/>
      <c r="F4" s="348"/>
      <c r="G4" s="348"/>
      <c r="H4" s="348"/>
    </row>
    <row r="5" ht="13.5" thickBot="1">
      <c r="B5" s="53" t="s">
        <v>972</v>
      </c>
    </row>
    <row r="6" spans="2:8" ht="13.5" thickBot="1">
      <c r="B6" s="354" t="s">
        <v>340</v>
      </c>
      <c r="C6" s="360" t="s">
        <v>489</v>
      </c>
      <c r="D6" s="361"/>
      <c r="E6" s="361"/>
      <c r="F6" s="361"/>
      <c r="G6" s="362"/>
      <c r="H6" s="354" t="s">
        <v>342</v>
      </c>
    </row>
    <row r="7" spans="2:8" ht="21.75" thickBot="1">
      <c r="B7" s="355"/>
      <c r="C7" s="23" t="s">
        <v>490</v>
      </c>
      <c r="D7" s="23" t="s">
        <v>491</v>
      </c>
      <c r="E7" s="23" t="s">
        <v>492</v>
      </c>
      <c r="F7" s="23" t="s">
        <v>493</v>
      </c>
      <c r="G7" s="24" t="s">
        <v>487</v>
      </c>
      <c r="H7" s="355"/>
    </row>
    <row r="8" spans="1:8" ht="12.75">
      <c r="A8" s="10">
        <v>1</v>
      </c>
      <c r="B8" s="242"/>
      <c r="C8" s="243"/>
      <c r="D8" s="243"/>
      <c r="E8" s="243"/>
      <c r="F8" s="243"/>
      <c r="G8" s="243"/>
      <c r="H8" s="72">
        <f aca="true" t="shared" si="0" ref="H8:H22">SUM(C8:G8)</f>
        <v>0</v>
      </c>
    </row>
    <row r="9" spans="1:8" ht="12.75">
      <c r="A9" s="10">
        <f aca="true" t="shared" si="1" ref="A9:A22">+A8+1</f>
        <v>2</v>
      </c>
      <c r="B9" s="244"/>
      <c r="C9" s="245"/>
      <c r="D9" s="245"/>
      <c r="E9" s="245"/>
      <c r="F9" s="245"/>
      <c r="G9" s="245"/>
      <c r="H9" s="72">
        <f t="shared" si="0"/>
        <v>0</v>
      </c>
    </row>
    <row r="10" spans="1:8" ht="12.75">
      <c r="A10" s="10">
        <f t="shared" si="1"/>
        <v>3</v>
      </c>
      <c r="B10" s="244"/>
      <c r="C10" s="245"/>
      <c r="D10" s="245"/>
      <c r="E10" s="245"/>
      <c r="F10" s="245"/>
      <c r="G10" s="245"/>
      <c r="H10" s="72">
        <f t="shared" si="0"/>
        <v>0</v>
      </c>
    </row>
    <row r="11" spans="1:8" ht="12.75">
      <c r="A11" s="10">
        <f t="shared" si="1"/>
        <v>4</v>
      </c>
      <c r="B11" s="244"/>
      <c r="C11" s="245"/>
      <c r="D11" s="245"/>
      <c r="E11" s="245"/>
      <c r="F11" s="245"/>
      <c r="G11" s="245"/>
      <c r="H11" s="72">
        <f t="shared" si="0"/>
        <v>0</v>
      </c>
    </row>
    <row r="12" spans="1:8" ht="12.75">
      <c r="A12" s="10">
        <f t="shared" si="1"/>
        <v>5</v>
      </c>
      <c r="B12" s="244"/>
      <c r="C12" s="245"/>
      <c r="D12" s="245"/>
      <c r="E12" s="245"/>
      <c r="F12" s="245"/>
      <c r="G12" s="245"/>
      <c r="H12" s="72">
        <f t="shared" si="0"/>
        <v>0</v>
      </c>
    </row>
    <row r="13" spans="1:8" ht="12.75">
      <c r="A13" s="10">
        <f>+A12+1</f>
        <v>6</v>
      </c>
      <c r="B13" s="244"/>
      <c r="C13" s="245"/>
      <c r="D13" s="245"/>
      <c r="E13" s="245"/>
      <c r="F13" s="245"/>
      <c r="G13" s="245"/>
      <c r="H13" s="72">
        <f t="shared" si="0"/>
        <v>0</v>
      </c>
    </row>
    <row r="14" spans="1:8" ht="12.75">
      <c r="A14" s="10">
        <f t="shared" si="1"/>
        <v>7</v>
      </c>
      <c r="B14" s="244"/>
      <c r="C14" s="245"/>
      <c r="D14" s="245"/>
      <c r="E14" s="245"/>
      <c r="F14" s="245"/>
      <c r="G14" s="245"/>
      <c r="H14" s="72">
        <f t="shared" si="0"/>
        <v>0</v>
      </c>
    </row>
    <row r="15" spans="1:8" ht="12.75">
      <c r="A15" s="10">
        <f t="shared" si="1"/>
        <v>8</v>
      </c>
      <c r="B15" s="244"/>
      <c r="C15" s="245"/>
      <c r="D15" s="245"/>
      <c r="E15" s="245"/>
      <c r="F15" s="245"/>
      <c r="G15" s="245"/>
      <c r="H15" s="72">
        <f t="shared" si="0"/>
        <v>0</v>
      </c>
    </row>
    <row r="16" spans="1:8" ht="12.75">
      <c r="A16" s="10">
        <f t="shared" si="1"/>
        <v>9</v>
      </c>
      <c r="B16" s="244"/>
      <c r="C16" s="245"/>
      <c r="D16" s="245"/>
      <c r="E16" s="245"/>
      <c r="F16" s="245"/>
      <c r="G16" s="245"/>
      <c r="H16" s="72">
        <f t="shared" si="0"/>
        <v>0</v>
      </c>
    </row>
    <row r="17" spans="1:8" ht="12.75">
      <c r="A17" s="10">
        <f t="shared" si="1"/>
        <v>10</v>
      </c>
      <c r="B17" s="244"/>
      <c r="C17" s="245"/>
      <c r="D17" s="245"/>
      <c r="E17" s="245"/>
      <c r="F17" s="245"/>
      <c r="G17" s="245"/>
      <c r="H17" s="72">
        <f t="shared" si="0"/>
        <v>0</v>
      </c>
    </row>
    <row r="18" spans="1:8" ht="12.75">
      <c r="A18" s="10">
        <f t="shared" si="1"/>
        <v>11</v>
      </c>
      <c r="B18" s="244"/>
      <c r="C18" s="245"/>
      <c r="D18" s="245"/>
      <c r="E18" s="245"/>
      <c r="F18" s="245"/>
      <c r="G18" s="245"/>
      <c r="H18" s="72">
        <f t="shared" si="0"/>
        <v>0</v>
      </c>
    </row>
    <row r="19" spans="1:8" ht="12.75">
      <c r="A19" s="10">
        <f t="shared" si="1"/>
        <v>12</v>
      </c>
      <c r="B19" s="244"/>
      <c r="C19" s="245"/>
      <c r="D19" s="245"/>
      <c r="E19" s="245"/>
      <c r="F19" s="245"/>
      <c r="G19" s="245"/>
      <c r="H19" s="72">
        <f t="shared" si="0"/>
        <v>0</v>
      </c>
    </row>
    <row r="20" spans="1:8" ht="12.75">
      <c r="A20" s="10">
        <f t="shared" si="1"/>
        <v>13</v>
      </c>
      <c r="B20" s="244"/>
      <c r="C20" s="245"/>
      <c r="D20" s="245"/>
      <c r="E20" s="245"/>
      <c r="F20" s="245"/>
      <c r="G20" s="245"/>
      <c r="H20" s="72">
        <f t="shared" si="0"/>
        <v>0</v>
      </c>
    </row>
    <row r="21" spans="1:8" ht="12.75">
      <c r="A21" s="10">
        <f t="shared" si="1"/>
        <v>14</v>
      </c>
      <c r="B21" s="244"/>
      <c r="C21" s="245"/>
      <c r="D21" s="245"/>
      <c r="E21" s="245"/>
      <c r="F21" s="245"/>
      <c r="G21" s="245"/>
      <c r="H21" s="72">
        <f t="shared" si="0"/>
        <v>0</v>
      </c>
    </row>
    <row r="22" spans="1:8" ht="12.75">
      <c r="A22" s="10">
        <f t="shared" si="1"/>
        <v>15</v>
      </c>
      <c r="B22" s="244"/>
      <c r="C22" s="245"/>
      <c r="D22" s="245"/>
      <c r="E22" s="245"/>
      <c r="F22" s="245"/>
      <c r="G22" s="245"/>
      <c r="H22" s="72">
        <f t="shared" si="0"/>
        <v>0</v>
      </c>
    </row>
    <row r="23" spans="3:8" ht="13.5" thickBot="1">
      <c r="C23" s="34"/>
      <c r="D23" s="34"/>
      <c r="E23" s="34"/>
      <c r="F23" s="34"/>
      <c r="G23" s="34"/>
      <c r="H23" s="34"/>
    </row>
    <row r="24" spans="2:8" ht="13.5" thickBot="1">
      <c r="B24" s="88" t="s">
        <v>470</v>
      </c>
      <c r="C24" s="89">
        <f aca="true" t="shared" si="2" ref="C24:H24">SUM(C8:C22)</f>
        <v>0</v>
      </c>
      <c r="D24" s="89">
        <f t="shared" si="2"/>
        <v>0</v>
      </c>
      <c r="E24" s="89">
        <f t="shared" si="2"/>
        <v>0</v>
      </c>
      <c r="F24" s="89">
        <f t="shared" si="2"/>
        <v>0</v>
      </c>
      <c r="G24" s="89">
        <f t="shared" si="2"/>
        <v>0</v>
      </c>
      <c r="H24" s="89">
        <f t="shared" si="2"/>
        <v>0</v>
      </c>
    </row>
    <row r="28" spans="2:6" ht="21" customHeight="1">
      <c r="B28" s="101" t="s">
        <v>89</v>
      </c>
      <c r="C28" s="100"/>
      <c r="D28" s="100"/>
      <c r="E28" s="100"/>
      <c r="F28" s="100"/>
    </row>
  </sheetData>
  <sheetProtection formatCells="0" formatColumns="0" formatRows="0" insertColumns="0" insertRows="0" insertHyperlinks="0" deleteColumns="0" deleteRows="0"/>
  <mergeCells count="5">
    <mergeCell ref="B6:B7"/>
    <mergeCell ref="H6:H7"/>
    <mergeCell ref="B3:H3"/>
    <mergeCell ref="C6:G6"/>
    <mergeCell ref="B4:H4"/>
  </mergeCells>
  <printOptions horizontalCentered="1" verticalCentered="1"/>
  <pageMargins left="0.7874015748031497" right="0.7874015748031497" top="0.984251968503937" bottom="0.984251968503937" header="0" footer="0"/>
  <pageSetup horizontalDpi="300" verticalDpi="300" orientation="landscape" scale="90" r:id="rId1"/>
</worksheet>
</file>

<file path=xl/worksheets/sheet14.xml><?xml version="1.0" encoding="utf-8"?>
<worksheet xmlns="http://schemas.openxmlformats.org/spreadsheetml/2006/main" xmlns:r="http://schemas.openxmlformats.org/officeDocument/2006/relationships">
  <sheetPr codeName="Hoja4"/>
  <dimension ref="B3:E970"/>
  <sheetViews>
    <sheetView workbookViewId="0" topLeftCell="A1">
      <selection activeCell="A1" sqref="A1"/>
    </sheetView>
  </sheetViews>
  <sheetFormatPr defaultColWidth="11.421875" defaultRowHeight="12.75"/>
  <cols>
    <col min="1" max="1" width="4.28125" style="0" customWidth="1"/>
    <col min="2" max="2" width="8.140625" style="0" customWidth="1"/>
    <col min="3" max="3" width="65.7109375" style="0" customWidth="1"/>
    <col min="4" max="4" width="9.140625" style="0" customWidth="1"/>
  </cols>
  <sheetData>
    <row r="3" spans="2:5" ht="15.75">
      <c r="B3" s="365" t="s">
        <v>608</v>
      </c>
      <c r="C3" s="365"/>
      <c r="D3" s="365"/>
      <c r="E3" s="365"/>
    </row>
    <row r="4" spans="2:5" ht="15.75">
      <c r="B4" s="176" t="s">
        <v>609</v>
      </c>
      <c r="C4" s="177">
        <f>+Basicos!C12</f>
        <v>0</v>
      </c>
      <c r="D4" s="178"/>
      <c r="E4" s="178"/>
    </row>
    <row r="5" spans="2:5" ht="12.75">
      <c r="B5" s="176" t="s">
        <v>610</v>
      </c>
      <c r="C5" s="265">
        <f>+Basicos!G8</f>
        <v>0</v>
      </c>
      <c r="D5" s="178"/>
      <c r="E5" s="178"/>
    </row>
    <row r="6" spans="2:5" ht="12.75">
      <c r="B6" s="178"/>
      <c r="C6" s="178"/>
      <c r="D6" s="178"/>
      <c r="E6" s="78" t="s">
        <v>611</v>
      </c>
    </row>
    <row r="7" spans="2:5" ht="18" customHeight="1">
      <c r="B7" s="363" t="s">
        <v>923</v>
      </c>
      <c r="C7" s="364"/>
      <c r="D7" s="191"/>
      <c r="E7" s="197"/>
    </row>
    <row r="8" spans="2:5" ht="18" customHeight="1">
      <c r="B8" s="363" t="str">
        <f>+Formu!B5</f>
        <v>1.1  Formulación del direccionamiento estratégico</v>
      </c>
      <c r="C8" s="364"/>
      <c r="D8" s="191"/>
      <c r="E8" s="195">
        <f>VLOOKUP(B8,CALI!$B$6:$H$35,7,FALSE)</f>
        <v>0</v>
      </c>
    </row>
    <row r="9" spans="2:5" ht="12.75">
      <c r="B9" s="189" t="str">
        <f>+Formu!B6</f>
        <v>1.1.1</v>
      </c>
      <c r="C9" s="190" t="str">
        <f>+Formu!C6</f>
        <v>¿Hay una misión explícitamente señalada?</v>
      </c>
      <c r="D9" s="233">
        <f>+Formu!D6</f>
      </c>
      <c r="E9" s="196"/>
    </row>
    <row r="10" spans="2:5" ht="12.75">
      <c r="B10" s="189" t="str">
        <f>+Formu!B7</f>
        <v>1.1.2</v>
      </c>
      <c r="C10" s="190" t="str">
        <f>+Formu!C7</f>
        <v>¿Hay una visión explícitamente señalada?</v>
      </c>
      <c r="D10" s="233">
        <f>+Formu!D7</f>
      </c>
      <c r="E10" s="197"/>
    </row>
    <row r="11" spans="2:5" ht="33.75">
      <c r="B11" s="189" t="str">
        <f>+Formu!B8</f>
        <v>1.1.3</v>
      </c>
      <c r="C11" s="190" t="str">
        <f>+Formu!C8</f>
        <v>¿Existe congruencia entre la misión y visión aprobadas por la Alianza y los principios y objetivos de la política gubernamental “Revolución Educativa” en cuanto a la naturaleza y propósitos del programa CERES?</v>
      </c>
      <c r="D11" s="233">
        <f>+Formu!D8</f>
      </c>
      <c r="E11" s="198"/>
    </row>
    <row r="12" spans="2:5" ht="22.5">
      <c r="B12" s="189" t="str">
        <f>+Formu!B9</f>
        <v>1.1.4</v>
      </c>
      <c r="C12" s="190" t="str">
        <f>+Formu!C9</f>
        <v>Teniendo en cuenta la información utilizada en la formulación del direccionamiento estratégico, se puede decir que:</v>
      </c>
      <c r="D12" s="233"/>
      <c r="E12" s="198"/>
    </row>
    <row r="13" spans="2:5" ht="12.75">
      <c r="B13" s="189"/>
      <c r="C13" s="192" t="str">
        <f>+Formu!C10</f>
        <v>La sustentación es básicamente inexistente</v>
      </c>
      <c r="D13" s="236" t="str">
        <f>+Formu!D10</f>
        <v> </v>
      </c>
      <c r="E13" s="198"/>
    </row>
    <row r="14" spans="2:5" ht="12.75">
      <c r="B14" s="189"/>
      <c r="C14" s="192" t="str">
        <f>+Formu!C11</f>
        <v>La sustentación es débil por falta de fuentes confiables de información en la región</v>
      </c>
      <c r="D14" s="236" t="str">
        <f>+Formu!D11</f>
        <v> </v>
      </c>
      <c r="E14" s="198"/>
    </row>
    <row r="15" spans="2:5" ht="12.75">
      <c r="B15" s="189"/>
      <c r="C15" s="192" t="str">
        <f>+Formu!C12</f>
        <v>La sustentación es razonable. Los OE están aceptablemente sustentados</v>
      </c>
      <c r="D15" s="236" t="str">
        <f>+Formu!D12</f>
        <v> </v>
      </c>
      <c r="E15" s="198"/>
    </row>
    <row r="16" spans="2:5" ht="12.75">
      <c r="B16" s="189"/>
      <c r="C16" s="192" t="str">
        <f>+Formu!C13</f>
        <v>La sustentación es buena. Los OE y las metas tienen sustentación</v>
      </c>
      <c r="D16" s="236" t="str">
        <f>+Formu!D13</f>
        <v> </v>
      </c>
      <c r="E16" s="198"/>
    </row>
    <row r="17" spans="2:5" ht="22.5">
      <c r="B17" s="189"/>
      <c r="C17" s="192" t="str">
        <f>+Formu!C14</f>
        <v>La sustentación es excelente. Tanto los OE como las metas están plenamente sustentados</v>
      </c>
      <c r="D17" s="236" t="str">
        <f>+Formu!D14</f>
        <v> </v>
      </c>
      <c r="E17" s="198"/>
    </row>
    <row r="18" spans="2:5" ht="12.75">
      <c r="B18" s="189" t="str">
        <f>+Formu!B15</f>
        <v>1.1.5</v>
      </c>
      <c r="C18" s="190" t="str">
        <f>+Formu!C15</f>
        <v>¿El direccionamiento estratégico está disponible en un documento?</v>
      </c>
      <c r="D18" s="233">
        <f>+Formu!D15</f>
      </c>
      <c r="E18" s="4"/>
    </row>
    <row r="19" spans="2:5" ht="12.75">
      <c r="B19" s="189" t="str">
        <f>+Formu!B16</f>
        <v>1.1.6</v>
      </c>
      <c r="C19" s="190" t="str">
        <f>+Formu!C16</f>
        <v>¿Cuantos años abarca el  direccionamiento Estratégico del CERES?</v>
      </c>
      <c r="D19" s="233"/>
      <c r="E19" s="4"/>
    </row>
    <row r="20" spans="2:5" ht="12.75">
      <c r="B20" s="189"/>
      <c r="C20" s="192" t="str">
        <f>+Formu!C17</f>
        <v>No hay horizonte definido</v>
      </c>
      <c r="D20" s="236" t="str">
        <f>+Formu!D17</f>
        <v> </v>
      </c>
      <c r="E20" s="198"/>
    </row>
    <row r="21" spans="2:5" ht="12.75">
      <c r="B21" s="189"/>
      <c r="C21" s="192" t="str">
        <f>+Formu!C18</f>
        <v>1 año</v>
      </c>
      <c r="D21" s="236" t="str">
        <f>+Formu!D18</f>
        <v> </v>
      </c>
      <c r="E21" s="198"/>
    </row>
    <row r="22" spans="2:5" ht="12.75">
      <c r="B22" s="189"/>
      <c r="C22" s="192" t="str">
        <f>+Formu!C19</f>
        <v>2 a 3 años</v>
      </c>
      <c r="D22" s="236" t="str">
        <f>+Formu!D19</f>
        <v> </v>
      </c>
      <c r="E22" s="198"/>
    </row>
    <row r="23" spans="2:5" ht="12.75">
      <c r="B23" s="189"/>
      <c r="C23" s="192" t="str">
        <f>+Formu!C20</f>
        <v>4 o más años</v>
      </c>
      <c r="D23" s="236" t="str">
        <f>+Formu!D20</f>
        <v> </v>
      </c>
      <c r="E23" s="198"/>
    </row>
    <row r="24" spans="2:5" ht="12.75">
      <c r="B24" s="189" t="str">
        <f>+Formu!B21</f>
        <v>1.1.7</v>
      </c>
      <c r="C24" s="190" t="str">
        <f>+Formu!C21</f>
        <v>La sustentación de los distintos elementos del Plan Estratégico es:</v>
      </c>
      <c r="D24" s="233"/>
      <c r="E24" s="198"/>
    </row>
    <row r="25" spans="2:5" ht="12.75">
      <c r="B25" s="189"/>
      <c r="C25" s="192" t="str">
        <f>+Formu!C22</f>
        <v>Deficiente</v>
      </c>
      <c r="D25" s="236" t="str">
        <f>+Formu!D22</f>
        <v> </v>
      </c>
      <c r="E25" s="198"/>
    </row>
    <row r="26" spans="2:5" ht="12.75">
      <c r="B26" s="189"/>
      <c r="C26" s="192" t="str">
        <f>+Formu!C23</f>
        <v>Regular</v>
      </c>
      <c r="D26" s="236" t="str">
        <f>+Formu!D23</f>
        <v> </v>
      </c>
      <c r="E26" s="198"/>
    </row>
    <row r="27" spans="2:5" ht="12.75">
      <c r="B27" s="189"/>
      <c r="C27" s="192" t="str">
        <f>+Formu!C24</f>
        <v>Buena</v>
      </c>
      <c r="D27" s="236" t="str">
        <f>+Formu!D24</f>
        <v> </v>
      </c>
      <c r="E27" s="198"/>
    </row>
    <row r="28" spans="2:5" ht="12.75">
      <c r="B28" s="189"/>
      <c r="C28" s="192" t="str">
        <f>+Formu!C25</f>
        <v>Excelente</v>
      </c>
      <c r="D28" s="236" t="str">
        <f>+Formu!D25</f>
        <v> </v>
      </c>
      <c r="E28" s="198"/>
    </row>
    <row r="29" spans="2:5" ht="12.75" hidden="1">
      <c r="B29" s="189"/>
      <c r="C29" s="190"/>
      <c r="D29" s="233"/>
      <c r="E29" s="198"/>
    </row>
    <row r="30" spans="2:5" ht="12.75" hidden="1">
      <c r="B30" s="189"/>
      <c r="C30" s="190"/>
      <c r="D30" s="233"/>
      <c r="E30" s="198"/>
    </row>
    <row r="31" spans="2:5" ht="12.75" hidden="1">
      <c r="B31" s="189"/>
      <c r="C31" s="190"/>
      <c r="D31" s="233"/>
      <c r="E31" s="198"/>
    </row>
    <row r="32" spans="2:5" ht="12.75" hidden="1">
      <c r="B32" s="189"/>
      <c r="C32" s="190"/>
      <c r="D32" s="233"/>
      <c r="E32" s="198"/>
    </row>
    <row r="33" spans="2:5" ht="16.5" customHeight="1">
      <c r="B33" s="189" t="str">
        <f>+Formu!B29</f>
        <v>1.1.8</v>
      </c>
      <c r="C33" s="190" t="str">
        <f>+Formu!C29</f>
        <v>¿El documento del Plan Estratégico se revisa y complementa anualmente por escrito?</v>
      </c>
      <c r="D33" s="233">
        <f>+Formu!D29</f>
      </c>
      <c r="E33" s="196"/>
    </row>
    <row r="34" spans="2:5" ht="12.75" hidden="1">
      <c r="B34" s="189"/>
      <c r="C34" s="190"/>
      <c r="D34" s="233"/>
      <c r="E34" s="196"/>
    </row>
    <row r="35" spans="2:5" ht="12.75" hidden="1">
      <c r="B35" s="189"/>
      <c r="C35" s="190"/>
      <c r="D35" s="233"/>
      <c r="E35" s="196"/>
    </row>
    <row r="36" spans="2:5" ht="12.75" hidden="1">
      <c r="B36" s="189"/>
      <c r="C36" s="190"/>
      <c r="D36" s="233"/>
      <c r="E36" s="196"/>
    </row>
    <row r="37" spans="2:5" ht="18" customHeight="1">
      <c r="B37" s="363" t="str">
        <f>+Formu!B32</f>
        <v>1.2  Despliegue y apropiación del direccionamiento estratégico</v>
      </c>
      <c r="C37" s="364"/>
      <c r="D37" s="233"/>
      <c r="E37" s="195">
        <f>VLOOKUP(B37,CALI!$B$6:$H$35,7,FALSE)</f>
        <v>0</v>
      </c>
    </row>
    <row r="38" spans="2:5" ht="33.75">
      <c r="B38" s="189" t="str">
        <f>+Formu!B33</f>
        <v>1.2.1</v>
      </c>
      <c r="C38" s="190" t="str">
        <f>+Formu!C33</f>
        <v>¿Qué estrategias tiene la Alianza para hacer la difusión y discusión de la misión y visión vigentes por los estudiantes, profesores y funcionarios del CERES y por la comunidad en general?</v>
      </c>
      <c r="D38" s="233"/>
      <c r="E38" s="196"/>
    </row>
    <row r="39" spans="2:5" ht="12.75">
      <c r="B39" s="189"/>
      <c r="C39" s="192" t="str">
        <f>+Formu!C34</f>
        <v>No hay estrategias definidas para este propósito</v>
      </c>
      <c r="D39" s="236" t="str">
        <f>+Formu!D34</f>
        <v> </v>
      </c>
      <c r="E39" s="196"/>
    </row>
    <row r="40" spans="2:5" ht="12.75">
      <c r="B40" s="189"/>
      <c r="C40" s="192" t="str">
        <f>+Formu!C35</f>
        <v>La misión y visión aparecen claramente en los documentos de inducción al CERES</v>
      </c>
      <c r="D40" s="236" t="str">
        <f>+Formu!D35</f>
        <v> </v>
      </c>
      <c r="E40" s="196"/>
    </row>
    <row r="41" spans="2:5" ht="22.5">
      <c r="B41" s="189"/>
      <c r="C41" s="192" t="str">
        <f>+Formu!C36</f>
        <v>Además de lo anterior, la misión y visión se exponen en numerosos puntos de las instalaciones</v>
      </c>
      <c r="D41" s="236" t="str">
        <f>+Formu!D36</f>
        <v> </v>
      </c>
      <c r="E41" s="4"/>
    </row>
    <row r="42" spans="2:5" ht="22.5">
      <c r="B42" s="189"/>
      <c r="C42" s="192" t="str">
        <f>+Formu!C37</f>
        <v>Hay estrategias personalizadas de divulgación y apropiación, tanto al interior del CERES como a nivel de la comunidad</v>
      </c>
      <c r="D42" s="236" t="str">
        <f>+Formu!D37</f>
        <v> </v>
      </c>
      <c r="E42" s="198"/>
    </row>
    <row r="43" spans="2:5" ht="33.75">
      <c r="B43" s="189"/>
      <c r="C43" s="192" t="str">
        <f>+Formu!C38</f>
        <v>Hay estrategias de divulgación y apropiación que, además de difundir la misión, la visión y los OE, estimulan su discusión y retro-alimentación por parte de los estamentos de interés</v>
      </c>
      <c r="D43" s="236" t="str">
        <f>+Formu!D38</f>
        <v> </v>
      </c>
      <c r="E43" s="198"/>
    </row>
    <row r="44" spans="2:5" ht="13.5" customHeight="1">
      <c r="B44" s="189" t="str">
        <f>+Formu!B39</f>
        <v>1.2.2</v>
      </c>
      <c r="C44" s="190" t="str">
        <f>+Formu!C39</f>
        <v>¿Quién define las estrategias y actividades de difusión y apropiación de la misión, visión y OE?</v>
      </c>
      <c r="D44" s="233"/>
      <c r="E44" s="198"/>
    </row>
    <row r="45" spans="2:5" ht="12.75">
      <c r="B45" s="189"/>
      <c r="C45" s="192" t="str">
        <f>+Formu!C40</f>
        <v>No hay estrategias definidas para este propósito</v>
      </c>
      <c r="D45" s="236" t="str">
        <f>+Formu!D40</f>
        <v> </v>
      </c>
      <c r="E45" s="198"/>
    </row>
    <row r="46" spans="2:5" ht="12.75">
      <c r="B46" s="189"/>
      <c r="C46" s="192" t="str">
        <f>+Formu!C41</f>
        <v>No hay responsables designados. Pueden venir de los directivos o de los profesores</v>
      </c>
      <c r="D46" s="236" t="str">
        <f>+Formu!D41</f>
        <v> </v>
      </c>
      <c r="E46" s="198"/>
    </row>
    <row r="47" spans="2:5" ht="12.75">
      <c r="B47" s="189"/>
      <c r="C47" s="192" t="str">
        <f>+Formu!C42</f>
        <v>Las estrategias son definidas por el Operador del CERES</v>
      </c>
      <c r="D47" s="236" t="str">
        <f>+Formu!D42</f>
        <v> </v>
      </c>
      <c r="E47" s="198"/>
    </row>
    <row r="48" spans="2:5" ht="12.75">
      <c r="B48" s="189"/>
      <c r="C48" s="192" t="str">
        <f>+Formu!C43</f>
        <v>Las estrategias son definidas por el Comité Operativo de la Alianza</v>
      </c>
      <c r="D48" s="236" t="str">
        <f>+Formu!D43</f>
        <v> </v>
      </c>
      <c r="E48" s="198"/>
    </row>
    <row r="49" spans="2:5" ht="33.75">
      <c r="B49" s="189" t="str">
        <f>+Formu!B44</f>
        <v>1.2.3</v>
      </c>
      <c r="C49" s="190" t="str">
        <f>+Formu!C44</f>
        <v>¿El Plan Estratégico incluye un plan de acción con discriminación anual, y un cronograma consecuente con dicho plan y congruente con la misión/visión vigentes y el análisis FODA (Fortalezas, Oportunidades, Debilidades, Amenazas) de la organización?</v>
      </c>
      <c r="D49" s="233">
        <f>+Formu!D44</f>
      </c>
      <c r="E49" s="198"/>
    </row>
    <row r="50" spans="2:5" ht="33.75">
      <c r="B50" s="189" t="str">
        <f>+Formu!B45</f>
        <v>1.2.4</v>
      </c>
      <c r="C50" s="190" t="str">
        <f>+Formu!C45</f>
        <v>¿Qué mecanismos de control existen para garantizar que la misión, visión y objetivos estratégicos son internalizados en los planes de acción a corto plazo y en el desarrollo de las actividades del día a día del CERES y de la Alianza?</v>
      </c>
      <c r="D50" s="233"/>
      <c r="E50" s="198"/>
    </row>
    <row r="51" spans="2:5" ht="12.75">
      <c r="B51" s="189"/>
      <c r="C51" s="192" t="str">
        <f>+Formu!C46</f>
        <v>No hay mecanismos de control para este propósito</v>
      </c>
      <c r="D51" s="236" t="str">
        <f>+Formu!D46</f>
        <v> </v>
      </c>
      <c r="E51" s="198"/>
    </row>
    <row r="52" spans="2:5" ht="12.75">
      <c r="B52" s="189"/>
      <c r="C52" s="192" t="str">
        <f>+Formu!C47</f>
        <v>Depende de quien revise los planes de acción a corto plazo</v>
      </c>
      <c r="D52" s="236" t="str">
        <f>+Formu!D47</f>
        <v> </v>
      </c>
      <c r="E52" s="198"/>
    </row>
    <row r="53" spans="2:5" ht="12.75">
      <c r="B53" s="189"/>
      <c r="C53" s="192" t="str">
        <f>+Formu!C48</f>
        <v>Hay directrices y controles específicos en este sentido, aplicados por el Operador</v>
      </c>
      <c r="D53" s="236" t="str">
        <f>+Formu!D48</f>
        <v> </v>
      </c>
      <c r="E53" s="198"/>
    </row>
    <row r="54" spans="2:5" ht="12.75" hidden="1">
      <c r="B54" s="189"/>
      <c r="C54" s="190"/>
      <c r="D54" s="233"/>
      <c r="E54" s="198"/>
    </row>
    <row r="55" spans="2:5" ht="12.75" hidden="1">
      <c r="B55" s="189"/>
      <c r="C55" s="190"/>
      <c r="D55" s="233"/>
      <c r="E55" s="198"/>
    </row>
    <row r="56" spans="2:5" ht="18" customHeight="1">
      <c r="B56" s="363" t="str">
        <f>+Formu!B51</f>
        <v>1.3  Alineación de la estructura organizacional</v>
      </c>
      <c r="C56" s="364"/>
      <c r="D56" s="233"/>
      <c r="E56" s="195">
        <f>VLOOKUP(B56,CALI!$B$6:$H$35,7,FALSE)</f>
        <v>0</v>
      </c>
    </row>
    <row r="57" spans="2:5" ht="12.75">
      <c r="B57" s="189" t="str">
        <f>+Formu!B52</f>
        <v>1.3.1</v>
      </c>
      <c r="C57" s="190" t="str">
        <f>+Formu!C52</f>
        <v>¿El CERES tiene una estructura organizacional formal?</v>
      </c>
      <c r="D57" s="233">
        <f>+Formu!D52</f>
      </c>
      <c r="E57" s="198"/>
    </row>
    <row r="58" spans="2:5" ht="12.75">
      <c r="B58" s="189" t="str">
        <f>+Formu!B53</f>
        <v>1.3.2</v>
      </c>
      <c r="C58" s="190" t="str">
        <f>+Formu!C53</f>
        <v>¿Qué grado de desarrollo operacional tiene la estructura organizacional del CERES?</v>
      </c>
      <c r="D58" s="233"/>
      <c r="E58" s="4"/>
    </row>
    <row r="59" spans="2:5" ht="22.5">
      <c r="B59" s="189"/>
      <c r="C59" s="192" t="str">
        <f>+Formu!C54</f>
        <v>Aparte el organigrama, no hay otros desarrollos asociados con la estructura organizacional</v>
      </c>
      <c r="D59" s="236" t="str">
        <f>+Formu!D54</f>
        <v> </v>
      </c>
      <c r="E59" s="196"/>
    </row>
    <row r="60" spans="2:5" ht="12.75">
      <c r="B60" s="189"/>
      <c r="C60" s="192" t="str">
        <f>+Formu!C55</f>
        <v>Existe un manual de funciones por dependencias</v>
      </c>
      <c r="D60" s="236" t="str">
        <f>+Formu!D55</f>
        <v> </v>
      </c>
      <c r="E60" s="4"/>
    </row>
    <row r="61" spans="2:5" ht="12.75">
      <c r="B61" s="189"/>
      <c r="C61" s="192" t="str">
        <f>+Formu!C56</f>
        <v>Existe un manual de funciones por dependencias y cargos</v>
      </c>
      <c r="D61" s="236" t="str">
        <f>+Formu!D56</f>
        <v> </v>
      </c>
      <c r="E61" s="198"/>
    </row>
    <row r="62" spans="2:5" ht="12.75">
      <c r="B62" s="189"/>
      <c r="C62" s="192" t="str">
        <f>+Formu!C57</f>
        <v>Existen los manuales anteriores y algunos manuales de procesos y procedimientos</v>
      </c>
      <c r="D62" s="236" t="str">
        <f>+Formu!D57</f>
        <v> </v>
      </c>
      <c r="E62" s="198"/>
    </row>
    <row r="63" spans="2:5" ht="22.5">
      <c r="B63" s="189"/>
      <c r="C63" s="192" t="str">
        <f>+Formu!C58</f>
        <v>Toda la operación del CERES está formalizada, tanto a nivel de funciones como de procesos</v>
      </c>
      <c r="D63" s="236" t="str">
        <f>+Formu!D58</f>
        <v> </v>
      </c>
      <c r="E63" s="198"/>
    </row>
    <row r="64" spans="2:5" ht="22.5">
      <c r="B64" s="189" t="str">
        <f>+Formu!B59</f>
        <v>1.3.3</v>
      </c>
      <c r="C64" s="190" t="str">
        <f>+Formu!C59</f>
        <v>¿La estructura organizacional existente contempla áreas especializadas para el desarrollo de la gestión académica y administrativa/financiera?</v>
      </c>
      <c r="D64" s="233">
        <f>+Formu!D59</f>
      </c>
      <c r="E64" s="198"/>
    </row>
    <row r="65" spans="2:5" ht="22.5">
      <c r="B65" s="189" t="str">
        <f>+Formu!B60</f>
        <v>1.3.4</v>
      </c>
      <c r="C65" s="190" t="str">
        <f>+Formu!C60</f>
        <v>¿Existe dentro de la organización del CERES alguna dependencia o instancia responsable por la planeación institucional?</v>
      </c>
      <c r="D65" s="233">
        <f>+Formu!D60</f>
      </c>
      <c r="E65" s="198"/>
    </row>
    <row r="66" spans="2:5" ht="12.75">
      <c r="B66" s="189"/>
      <c r="C66" s="192" t="str">
        <f>+Formu!C61</f>
        <v>En caso afirmativo, menciónela</v>
      </c>
      <c r="D66" s="233"/>
      <c r="E66" s="198"/>
    </row>
    <row r="67" spans="2:5" ht="27" customHeight="1">
      <c r="B67" s="189"/>
      <c r="C67" s="193" t="str">
        <f>+Formu!C62</f>
        <v>RESPUESTA</v>
      </c>
      <c r="D67" s="233"/>
      <c r="E67" s="198"/>
    </row>
    <row r="68" spans="2:5" ht="12.75">
      <c r="B68" s="189" t="str">
        <f>+Formu!B63</f>
        <v>1.3.5</v>
      </c>
      <c r="C68" s="190" t="str">
        <f>+Formu!C63</f>
        <v>¿Existe una planta de personal asociada a la estructura organizacional del CERES?</v>
      </c>
      <c r="D68" s="233">
        <f>+Formu!D63</f>
      </c>
      <c r="E68" s="198"/>
    </row>
    <row r="69" spans="2:5" ht="12.75">
      <c r="B69" s="189" t="str">
        <f>+Formu!B64</f>
        <v>1.3.6</v>
      </c>
      <c r="C69" s="190" t="str">
        <f>+Formu!C64</f>
        <v>¿Cuántos niveles jerárquicos contempla la estructura organizacional vigente?</v>
      </c>
      <c r="D69" s="233"/>
      <c r="E69" s="198"/>
    </row>
    <row r="70" spans="2:5" ht="12.75">
      <c r="B70" s="189"/>
      <c r="C70" s="192" t="str">
        <f>+Formu!C65</f>
        <v>Más de cinco niveles</v>
      </c>
      <c r="D70" s="236" t="str">
        <f>+Formu!D65</f>
        <v> </v>
      </c>
      <c r="E70" s="198"/>
    </row>
    <row r="71" spans="2:5" ht="12.75">
      <c r="B71" s="189"/>
      <c r="C71" s="192" t="str">
        <f>+Formu!C66</f>
        <v>Entre tres y cuatro niveles</v>
      </c>
      <c r="D71" s="236" t="str">
        <f>+Formu!D66</f>
        <v> </v>
      </c>
      <c r="E71" s="198"/>
    </row>
    <row r="72" spans="2:5" ht="12.75">
      <c r="B72" s="189"/>
      <c r="C72" s="192" t="str">
        <f>+Formu!C67</f>
        <v>Tres o menos niveles</v>
      </c>
      <c r="D72" s="236" t="str">
        <f>+Formu!D67</f>
        <v> </v>
      </c>
      <c r="E72" s="198"/>
    </row>
    <row r="73" spans="2:5" ht="12.75" hidden="1">
      <c r="B73" s="189"/>
      <c r="C73" s="190"/>
      <c r="D73" s="233"/>
      <c r="E73" s="198"/>
    </row>
    <row r="74" spans="2:5" ht="18" customHeight="1">
      <c r="B74" s="363" t="str">
        <f>+Formu!B69</f>
        <v>1.4  Proyecto Educativo de la Alianza (PEA)</v>
      </c>
      <c r="C74" s="364"/>
      <c r="D74" s="233"/>
      <c r="E74" s="195">
        <f>VLOOKUP(B74,CALI!$B$6:$H$35,7,FALSE)</f>
        <v>0</v>
      </c>
    </row>
    <row r="75" spans="2:5" ht="22.5">
      <c r="B75" s="189" t="str">
        <f>+Formu!B70</f>
        <v>1.4.1</v>
      </c>
      <c r="C75" s="190" t="str">
        <f>+Formu!C70</f>
        <v>¿Existe un Proyecto Educativo de la Alianza formalmente estructurado y disponible en un documento aprobado por todos los miembros de la Alianza?</v>
      </c>
      <c r="D75" s="233">
        <f>+Formu!D70</f>
      </c>
      <c r="E75" s="198"/>
    </row>
    <row r="76" spans="2:5" ht="22.5">
      <c r="B76" s="189" t="str">
        <f>+Formu!B71</f>
        <v>1.4.2</v>
      </c>
      <c r="C76" s="190" t="str">
        <f>+Formu!C71</f>
        <v>¿El Proyecto Educativo de la Alianza aprobado es congruente con la misión/visión vigentes y el análisis FODA realizado?</v>
      </c>
      <c r="D76" s="233">
        <f>+Formu!D71</f>
      </c>
      <c r="E76" s="4"/>
    </row>
    <row r="77" spans="2:5" ht="12.75">
      <c r="B77" s="189" t="str">
        <f>+Formu!B72</f>
        <v>1.4.3</v>
      </c>
      <c r="C77" s="190" t="str">
        <f>+Formu!C72</f>
        <v>El Proyecto Educativo de la Alianza vigente tuvo su origen en:</v>
      </c>
      <c r="D77" s="233"/>
      <c r="E77" s="198"/>
    </row>
    <row r="78" spans="2:5" ht="12.75">
      <c r="B78" s="189"/>
      <c r="C78" s="192" t="str">
        <f>+Formu!C73</f>
        <v>La IES operador del CERES</v>
      </c>
      <c r="D78" s="236" t="str">
        <f>+Formu!D73</f>
        <v> </v>
      </c>
      <c r="E78" s="4"/>
    </row>
    <row r="79" spans="2:5" ht="12.75">
      <c r="B79" s="189"/>
      <c r="C79" s="192" t="str">
        <f>+Formu!C74</f>
        <v>Las IES que forman parte de la Alianza</v>
      </c>
      <c r="D79" s="236" t="str">
        <f>+Formu!D74</f>
        <v> </v>
      </c>
      <c r="E79" s="198"/>
    </row>
    <row r="80" spans="2:5" ht="12.75">
      <c r="B80" s="189"/>
      <c r="C80" s="192" t="str">
        <f>+Formu!C75</f>
        <v>La opinión de los miembros de Alianza expresada en una o más reuniones</v>
      </c>
      <c r="D80" s="236" t="str">
        <f>+Formu!D75</f>
        <v> </v>
      </c>
      <c r="E80" s="198"/>
    </row>
    <row r="81" spans="2:5" ht="12.75">
      <c r="B81" s="189"/>
      <c r="C81" s="192" t="str">
        <f>+Formu!C76</f>
        <v>La opinión de los miembros de la Alianza y de algunas fuerzas vivas de la región</v>
      </c>
      <c r="D81" s="236" t="str">
        <f>+Formu!D76</f>
        <v> </v>
      </c>
      <c r="E81" s="198"/>
    </row>
    <row r="82" spans="2:5" ht="12.75">
      <c r="B82" s="189"/>
      <c r="C82" s="192" t="str">
        <f>+Formu!C77</f>
        <v>Un estudio sustentado sobre las necesidades y posibilidades de la región.</v>
      </c>
      <c r="D82" s="236" t="str">
        <f>+Formu!D77</f>
        <v> </v>
      </c>
      <c r="E82" s="198"/>
    </row>
    <row r="83" spans="2:5" ht="12.75">
      <c r="B83" s="189" t="str">
        <f>+Formu!B78</f>
        <v>1.4.4</v>
      </c>
      <c r="C83" s="190" t="str">
        <f>+Formu!C78</f>
        <v>¿Cuantos años abarca el proyecto educativo de la Alianza?</v>
      </c>
      <c r="D83" s="233"/>
      <c r="E83" s="198"/>
    </row>
    <row r="84" spans="2:5" ht="12.75">
      <c r="B84" s="189"/>
      <c r="C84" s="192" t="str">
        <f>+Formu!C79</f>
        <v>No hay horizonte definido</v>
      </c>
      <c r="D84" s="236" t="str">
        <f>+Formu!D79</f>
        <v> </v>
      </c>
      <c r="E84" s="198"/>
    </row>
    <row r="85" spans="2:5" ht="12.75">
      <c r="B85" s="189"/>
      <c r="C85" s="192" t="str">
        <f>+Formu!C80</f>
        <v>1 año</v>
      </c>
      <c r="D85" s="236" t="str">
        <f>+Formu!D80</f>
        <v> </v>
      </c>
      <c r="E85" s="198"/>
    </row>
    <row r="86" spans="2:5" ht="12.75">
      <c r="B86" s="189"/>
      <c r="C86" s="192" t="str">
        <f>+Formu!C81</f>
        <v>2 años</v>
      </c>
      <c r="D86" s="236" t="str">
        <f>+Formu!D81</f>
        <v> </v>
      </c>
      <c r="E86" s="198"/>
    </row>
    <row r="87" spans="2:5" ht="12.75">
      <c r="B87" s="189"/>
      <c r="C87" s="192" t="str">
        <f>+Formu!C82</f>
        <v>3 a 4 años</v>
      </c>
      <c r="D87" s="236" t="str">
        <f>+Formu!D82</f>
        <v> </v>
      </c>
      <c r="E87" s="199"/>
    </row>
    <row r="88" spans="2:5" ht="12.75">
      <c r="B88" s="189"/>
      <c r="C88" s="192" t="str">
        <f>+Formu!C83</f>
        <v>Más de 4 años</v>
      </c>
      <c r="D88" s="236" t="str">
        <f>+Formu!D83</f>
        <v> </v>
      </c>
      <c r="E88" s="199"/>
    </row>
    <row r="89" spans="2:5" ht="33.75">
      <c r="B89" s="189" t="str">
        <f>+Formu!B84</f>
        <v>1.4.5</v>
      </c>
      <c r="C89" s="190" t="str">
        <f>+Formu!C84</f>
        <v>¿El Proyecto Educativo de la Alianza incluye un plan de acción con discriminación anual, y un cronograma consecuente con dicho plan y congruente con la misión/visión vigentes y el análisis FODA?</v>
      </c>
      <c r="D89" s="233">
        <f>+Formu!D84</f>
      </c>
      <c r="E89" s="199"/>
    </row>
    <row r="90" spans="2:5" ht="12.75">
      <c r="B90" s="189" t="str">
        <f>+Formu!B85</f>
        <v>1.4.6</v>
      </c>
      <c r="C90" s="190" t="str">
        <f>+Formu!C85</f>
        <v>La sustentación de los distintos elementos del Proyecto Educativo de la Alianza es:</v>
      </c>
      <c r="D90" s="233"/>
      <c r="E90" s="199"/>
    </row>
    <row r="91" spans="2:5" ht="12.75">
      <c r="B91" s="189"/>
      <c r="C91" s="192" t="str">
        <f>+Formu!C86</f>
        <v>Básicamente inexistente</v>
      </c>
      <c r="D91" s="236" t="str">
        <f>+Formu!D86</f>
        <v> </v>
      </c>
      <c r="E91" s="199"/>
    </row>
    <row r="92" spans="2:5" ht="12.75">
      <c r="B92" s="189"/>
      <c r="C92" s="192" t="str">
        <f>+Formu!C87</f>
        <v>Deficiente</v>
      </c>
      <c r="D92" s="236" t="str">
        <f>+Formu!D87</f>
        <v> </v>
      </c>
      <c r="E92" s="199"/>
    </row>
    <row r="93" spans="2:5" ht="12.75">
      <c r="B93" s="189"/>
      <c r="C93" s="192" t="str">
        <f>+Formu!C88</f>
        <v>Regular</v>
      </c>
      <c r="D93" s="236" t="str">
        <f>+Formu!D88</f>
        <v> </v>
      </c>
      <c r="E93" s="198"/>
    </row>
    <row r="94" spans="2:5" ht="12.75">
      <c r="B94" s="189"/>
      <c r="C94" s="192" t="str">
        <f>+Formu!C89</f>
        <v>Buena</v>
      </c>
      <c r="D94" s="236" t="str">
        <f>+Formu!D89</f>
        <v> </v>
      </c>
      <c r="E94" s="198"/>
    </row>
    <row r="95" spans="2:5" ht="12.75">
      <c r="B95" s="189"/>
      <c r="C95" s="192" t="str">
        <f>+Formu!C90</f>
        <v>Excelente</v>
      </c>
      <c r="D95" s="236" t="str">
        <f>+Formu!D90</f>
        <v> </v>
      </c>
      <c r="E95" s="198"/>
    </row>
    <row r="96" spans="2:5" ht="22.5">
      <c r="B96" s="189" t="str">
        <f>+Formu!B91</f>
        <v>1.4.7</v>
      </c>
      <c r="C96" s="190" t="str">
        <f>+Formu!C91</f>
        <v>¿El documento del Proyecto Educativo de la Alianza se revisa y complementa anualmente por escrito con base en los resultados y desempeño del CERES?</v>
      </c>
      <c r="D96" s="233">
        <f>+Formu!D91</f>
      </c>
      <c r="E96" s="198"/>
    </row>
    <row r="97" spans="2:5" ht="12.75">
      <c r="B97" s="189" t="str">
        <f>+Formu!B92</f>
        <v>1.4.8</v>
      </c>
      <c r="C97" s="190" t="str">
        <f>+Formu!C92</f>
        <v>¿Se han cancelado programas que se ofrecieron inicialmente?</v>
      </c>
      <c r="D97" s="233">
        <f>+Formu!D92</f>
      </c>
      <c r="E97" s="198"/>
    </row>
    <row r="98" spans="2:5" ht="12.75" hidden="1">
      <c r="B98" s="189"/>
      <c r="C98" s="190"/>
      <c r="D98" s="233"/>
      <c r="E98" s="198"/>
    </row>
    <row r="99" spans="2:5" ht="12.75" hidden="1">
      <c r="B99" s="189"/>
      <c r="C99" s="190"/>
      <c r="D99" s="233"/>
      <c r="E99" s="198"/>
    </row>
    <row r="100" spans="2:5" ht="23.25" customHeight="1">
      <c r="B100" s="363" t="str">
        <f>+Formu!B95</f>
        <v>1.5 Seguimiento, evaluación y mejoramiento del direccionamiento estratégico</v>
      </c>
      <c r="C100" s="364"/>
      <c r="D100" s="233"/>
      <c r="E100" s="195">
        <f>VLOOKUP(B100,CALI!$B$6:$H$35,7,FALSE)</f>
        <v>0</v>
      </c>
    </row>
    <row r="101" spans="2:5" ht="22.5">
      <c r="B101" s="189" t="str">
        <f>+Formu!B96</f>
        <v>1.5.1</v>
      </c>
      <c r="C101" s="190" t="str">
        <f>+Formu!C96</f>
        <v>¿Existe una estrategia formalmente establecida para hacer el seguimiento y la evaluación del direccionamiento estratégico?</v>
      </c>
      <c r="D101" s="233">
        <f>+Formu!D96</f>
      </c>
      <c r="E101" s="198"/>
    </row>
    <row r="102" spans="2:5" ht="12.75">
      <c r="B102" s="189"/>
      <c r="C102" s="192" t="str">
        <f>+Formu!C97</f>
        <v>En caso afirmativo, menciónela</v>
      </c>
      <c r="D102" s="233"/>
      <c r="E102" s="4"/>
    </row>
    <row r="103" spans="2:5" ht="29.25" customHeight="1">
      <c r="B103" s="189"/>
      <c r="C103" s="193" t="str">
        <f>+Formu!C98</f>
        <v>RESPUESTA</v>
      </c>
      <c r="D103" s="233"/>
      <c r="E103" s="196"/>
    </row>
    <row r="104" spans="2:5" ht="12.75">
      <c r="B104" s="189" t="str">
        <f>+Formu!B99</f>
        <v>1.5.2</v>
      </c>
      <c r="C104" s="190" t="str">
        <f>+Formu!C99</f>
        <v>El seguimiento al direccionamiento estratégico se hace considerando:</v>
      </c>
      <c r="D104" s="233"/>
      <c r="E104" s="4"/>
    </row>
    <row r="105" spans="2:5" ht="12.75">
      <c r="B105" s="189"/>
      <c r="C105" s="192" t="str">
        <f>+Formu!C100</f>
        <v>El componente académico</v>
      </c>
      <c r="D105" s="236" t="str">
        <f>+Formu!D100</f>
        <v> </v>
      </c>
      <c r="E105" s="198"/>
    </row>
    <row r="106" spans="2:5" ht="12.75">
      <c r="B106" s="189"/>
      <c r="C106" s="192" t="str">
        <f>+Formu!C101</f>
        <v>El componente académico y administrativo/financiero</v>
      </c>
      <c r="D106" s="236" t="str">
        <f>+Formu!D101</f>
        <v> </v>
      </c>
      <c r="E106" s="198"/>
    </row>
    <row r="107" spans="2:5" ht="12.75">
      <c r="B107" s="189"/>
      <c r="C107" s="192" t="str">
        <f>+Formu!C102</f>
        <v>Los dos componentes anteriores y el de comunidad educativa</v>
      </c>
      <c r="D107" s="236" t="str">
        <f>+Formu!D102</f>
        <v> </v>
      </c>
      <c r="E107" s="198"/>
    </row>
    <row r="108" spans="2:5" ht="12.75">
      <c r="B108" s="189"/>
      <c r="C108" s="192" t="str">
        <f>+Formu!C103</f>
        <v>Los tres componentes anteriores y el medio externo</v>
      </c>
      <c r="D108" s="236" t="str">
        <f>+Formu!D103</f>
        <v> </v>
      </c>
      <c r="E108" s="198"/>
    </row>
    <row r="109" spans="2:5" ht="12.75">
      <c r="B109" s="189" t="str">
        <f>+Formu!B104</f>
        <v>1.5.3</v>
      </c>
      <c r="C109" s="190" t="str">
        <f>+Formu!C104</f>
        <v>El seguimiento al direccionamiento estratégico está a cargo de:</v>
      </c>
      <c r="D109" s="233"/>
      <c r="E109" s="198"/>
    </row>
    <row r="110" spans="2:5" ht="12.75">
      <c r="B110" s="189"/>
      <c r="C110" s="192" t="str">
        <f>+Formu!C105</f>
        <v>No hay un responsable definido</v>
      </c>
      <c r="D110" s="236" t="str">
        <f>+Formu!D105</f>
        <v> </v>
      </c>
      <c r="E110" s="198"/>
    </row>
    <row r="111" spans="2:5" ht="12.75">
      <c r="B111" s="189"/>
      <c r="C111" s="192" t="str">
        <f>+Formu!C106</f>
        <v>Los responsables varían, según las circunstancias</v>
      </c>
      <c r="D111" s="236" t="str">
        <f>+Formu!D106</f>
        <v> </v>
      </c>
      <c r="E111" s="198"/>
    </row>
    <row r="112" spans="2:5" ht="12.75">
      <c r="B112" s="189"/>
      <c r="C112" s="192" t="str">
        <f>+Formu!C107</f>
        <v>El Operador del CERES</v>
      </c>
      <c r="D112" s="236" t="str">
        <f>+Formu!D107</f>
        <v> </v>
      </c>
      <c r="E112" s="198"/>
    </row>
    <row r="113" spans="2:5" ht="12.75">
      <c r="B113" s="189"/>
      <c r="C113" s="192" t="str">
        <f>+Formu!C108</f>
        <v>El Operador del CERES, reportando al Comité Operativo de la Alianza</v>
      </c>
      <c r="D113" s="236" t="str">
        <f>+Formu!D108</f>
        <v> </v>
      </c>
      <c r="E113" s="198"/>
    </row>
    <row r="114" spans="2:5" ht="12.75">
      <c r="B114" s="189" t="str">
        <f>+Formu!B109</f>
        <v>1.5.4</v>
      </c>
      <c r="C114" s="190" t="str">
        <f>+Formu!C109</f>
        <v>¿Cada uno de los objetivos estratégicos tiene asociado uno a más indicadores?</v>
      </c>
      <c r="D114" s="233">
        <f>+Formu!D109</f>
      </c>
      <c r="E114" s="198"/>
    </row>
    <row r="115" spans="2:5" ht="12.75" customHeight="1">
      <c r="B115" s="189" t="str">
        <f>+Formu!B110</f>
        <v>1.5.5</v>
      </c>
      <c r="C115" s="190" t="str">
        <f>+Formu!C110</f>
        <v>¿Cada una de las metas tiene uno o varios indicadores asociados?</v>
      </c>
      <c r="D115" s="233">
        <f>+Formu!D110</f>
      </c>
      <c r="E115" s="198"/>
    </row>
    <row r="116" spans="2:5" ht="12.75" customHeight="1">
      <c r="B116" s="189" t="str">
        <f>+Formu!B111</f>
        <v>1.5.6</v>
      </c>
      <c r="C116" s="190" t="str">
        <f>+Formu!C111</f>
        <v>¿El proceso de seguimiento y evaluación cuenta con una herramienta computacional de apoyo?</v>
      </c>
      <c r="D116" s="233">
        <f>+Formu!D111</f>
      </c>
      <c r="E116" s="198"/>
    </row>
    <row r="117" spans="2:5" ht="12.75" hidden="1">
      <c r="B117" s="189"/>
      <c r="C117" s="190"/>
      <c r="D117" s="233"/>
      <c r="E117" s="198"/>
    </row>
    <row r="118" spans="2:5" ht="12.75" hidden="1">
      <c r="B118" s="189"/>
      <c r="C118" s="190"/>
      <c r="D118" s="233"/>
      <c r="E118" s="198"/>
    </row>
    <row r="119" spans="2:5" ht="18" customHeight="1">
      <c r="B119" s="363" t="str">
        <f>+Formu!B114</f>
        <v>2.   Conformación y operación de la Alianza</v>
      </c>
      <c r="C119" s="364"/>
      <c r="D119" s="233"/>
      <c r="E119" s="197"/>
    </row>
    <row r="120" spans="2:5" ht="18" customHeight="1" hidden="1">
      <c r="B120" s="363"/>
      <c r="C120" s="364"/>
      <c r="D120" s="233"/>
      <c r="E120" s="197"/>
    </row>
    <row r="121" spans="2:5" ht="18" customHeight="1">
      <c r="B121" s="363" t="str">
        <f>+Formu!B116</f>
        <v>2.1  Consolidación de la Alianza</v>
      </c>
      <c r="C121" s="364"/>
      <c r="D121" s="233"/>
      <c r="E121" s="195">
        <f>VLOOKUP(B121,CALI!$B$6:$H$35,7,FALSE)</f>
        <v>0</v>
      </c>
    </row>
    <row r="122" spans="2:5" ht="22.5">
      <c r="B122" s="189" t="str">
        <f>+Formu!B117</f>
        <v>2.1.1</v>
      </c>
      <c r="C122" s="190" t="str">
        <f>+Formu!C117</f>
        <v>¿La misión, visión, objetivos estratégicos (OE) y las metas  se construyeron con la participación de todos los miembros de la Alianza?</v>
      </c>
      <c r="D122" s="233">
        <f>+Formu!D117</f>
      </c>
      <c r="E122" s="197"/>
    </row>
    <row r="123" spans="2:5" ht="22.5">
      <c r="B123" s="189" t="str">
        <f>+Formu!B118</f>
        <v>2.1.2</v>
      </c>
      <c r="C123" s="190" t="str">
        <f>+Formu!C118</f>
        <v>¿El documento de direccionamiento estratégico fue aprobado por todos los miembros de la Alianza?</v>
      </c>
      <c r="D123" s="233">
        <f>+Formu!D118</f>
      </c>
      <c r="E123" s="4"/>
    </row>
    <row r="124" spans="2:5" ht="12.75">
      <c r="B124" s="189" t="str">
        <f>+Formu!B119</f>
        <v>2.1.3</v>
      </c>
      <c r="C124" s="190" t="str">
        <f>+Formu!C119</f>
        <v>¿Hay un documento formal de constitución de la Alianza? (Anexar)</v>
      </c>
      <c r="D124" s="233">
        <f>+Formu!D119</f>
      </c>
      <c r="E124" s="4"/>
    </row>
    <row r="125" spans="2:5" ht="12.75">
      <c r="B125" s="189" t="str">
        <f>+Formu!B120</f>
        <v>2.1.4</v>
      </c>
      <c r="C125" s="190" t="str">
        <f>+Formu!C120</f>
        <v>¿Que fuerza legal tiene el documento de constitución de la Alianza?</v>
      </c>
      <c r="D125" s="233"/>
      <c r="E125" s="4"/>
    </row>
    <row r="126" spans="2:5" ht="12.75">
      <c r="B126" s="189"/>
      <c r="C126" s="192" t="str">
        <f>+Formu!C121</f>
        <v>No hay documento formal</v>
      </c>
      <c r="D126" s="236" t="str">
        <f>+Formu!D121</f>
        <v> </v>
      </c>
      <c r="E126" s="198"/>
    </row>
    <row r="127" spans="2:5" ht="12.75">
      <c r="B127" s="189"/>
      <c r="C127" s="192" t="str">
        <f>+Formu!C122</f>
        <v>Figura Jurídica (Unión temporal, Consorcio, Convenio de Asociación)</v>
      </c>
      <c r="D127" s="236" t="str">
        <f>+Formu!D122</f>
        <v> </v>
      </c>
      <c r="E127" s="198"/>
    </row>
    <row r="128" spans="2:5" ht="12.75">
      <c r="B128" s="189"/>
      <c r="C128" s="192" t="str">
        <f>+Formu!C123</f>
        <v>Persona Jurídica</v>
      </c>
      <c r="D128" s="236" t="str">
        <f>+Formu!D123</f>
        <v> </v>
      </c>
      <c r="E128" s="198"/>
    </row>
    <row r="129" spans="2:5" ht="12.75">
      <c r="B129" s="189" t="str">
        <f>+Formu!B124</f>
        <v>2.1.5</v>
      </c>
      <c r="C129" s="190" t="str">
        <f>+Formu!C124</f>
        <v>¿La Asamblea Departamental dio su aprobación para construir la Alianza?</v>
      </c>
      <c r="D129" s="233">
        <f>+Formu!D124</f>
      </c>
      <c r="E129" s="198"/>
    </row>
    <row r="130" spans="2:5" ht="12.75">
      <c r="B130" s="189" t="str">
        <f>+Formu!B125</f>
        <v>2.1.6</v>
      </c>
      <c r="C130" s="190" t="str">
        <f>+Formu!C125</f>
        <v>¿El Concejo municipal dio su aprobación para constituir la Alianza?</v>
      </c>
      <c r="D130" s="233">
        <f>+Formu!D125</f>
      </c>
      <c r="E130" s="198"/>
    </row>
    <row r="131" spans="2:5" ht="22.5">
      <c r="B131" s="189" t="str">
        <f>+Formu!B126</f>
        <v>2.1.7</v>
      </c>
      <c r="C131" s="190" t="str">
        <f>+Formu!C126</f>
        <v>¿Hay mecanismos previstos para asegurar la permanencia de la Alianza, independientemente de la permanencia de las personas originalmente involucradas?</v>
      </c>
      <c r="D131" s="233">
        <f>+Formu!D126</f>
      </c>
      <c r="E131" s="198"/>
    </row>
    <row r="132" spans="2:5" ht="13.5" customHeight="1">
      <c r="B132" s="189" t="str">
        <f>+Formu!B127</f>
        <v>2.1.8</v>
      </c>
      <c r="C132" s="190" t="str">
        <f>+Formu!C127</f>
        <v>¿Los compromisos y responsabilidades de los miembros se encuentran definidos por escrito?</v>
      </c>
      <c r="D132" s="233">
        <f>+Formu!D127</f>
      </c>
      <c r="E132" s="198"/>
    </row>
    <row r="133" spans="2:5" ht="22.5">
      <c r="B133" s="189" t="str">
        <f>+Formu!B128</f>
        <v>2.1.9</v>
      </c>
      <c r="C133" s="190" t="str">
        <f>+Formu!C128</f>
        <v>¿Esos compromisos y responsabilidades se consideran suficientes para garantizar la adecuada atención de las necesidades del CERES?</v>
      </c>
      <c r="D133" s="233">
        <f>+Formu!D128</f>
      </c>
      <c r="E133" s="198"/>
    </row>
    <row r="134" spans="2:5" ht="12.75">
      <c r="B134" s="189" t="str">
        <f>+Formu!B129</f>
        <v>2.1.10</v>
      </c>
      <c r="C134" s="190" t="str">
        <f>+Formu!C129</f>
        <v>¿Hay mecanismos previstos para el seguimiento de los compromisos de los miembros?</v>
      </c>
      <c r="D134" s="233">
        <f>+Formu!D129</f>
      </c>
      <c r="E134" s="198"/>
    </row>
    <row r="135" spans="2:5" ht="12.75">
      <c r="B135" s="189" t="str">
        <f>+Formu!B130</f>
        <v>2.1.11</v>
      </c>
      <c r="C135" s="190" t="str">
        <f>+Formu!C130</f>
        <v>¿Hay mecanismos de aseguramiento de los compromisos, incluyendo sanciones?</v>
      </c>
      <c r="D135" s="233">
        <f>+Formu!D130</f>
      </c>
      <c r="E135" s="198"/>
    </row>
    <row r="136" spans="2:5" ht="12.75">
      <c r="B136" s="189" t="str">
        <f>+Formu!B131</f>
        <v>2.1.12</v>
      </c>
      <c r="C136" s="190" t="str">
        <f>+Formu!C131</f>
        <v>¿Hay mecanismos para la resolución de conflictos?</v>
      </c>
      <c r="D136" s="233">
        <f>+Formu!D131</f>
      </c>
      <c r="E136" s="198"/>
    </row>
    <row r="137" spans="2:5" ht="22.5">
      <c r="B137" s="189" t="str">
        <f>+Formu!B132</f>
        <v>2.1.13</v>
      </c>
      <c r="C137" s="190" t="str">
        <f>+Formu!C132</f>
        <v>Hasta el momento, ¿Cómo ha sido el cumplimiento de los compromisos y responsabilidades pactados?</v>
      </c>
      <c r="D137" s="233"/>
      <c r="E137" s="198"/>
    </row>
    <row r="138" spans="2:5" ht="12.75">
      <c r="B138" s="189"/>
      <c r="C138" s="192" t="str">
        <f>+Formu!C133</f>
        <v>Malo en general</v>
      </c>
      <c r="D138" s="236" t="str">
        <f>+Formu!D133</f>
        <v> </v>
      </c>
      <c r="E138" s="198"/>
    </row>
    <row r="139" spans="2:5" ht="12.75">
      <c r="B139" s="189"/>
      <c r="C139" s="192" t="str">
        <f>+Formu!C134</f>
        <v>Malo en algunos casos</v>
      </c>
      <c r="D139" s="236" t="str">
        <f>+Formu!D134</f>
        <v> </v>
      </c>
      <c r="E139" s="198"/>
    </row>
    <row r="140" spans="2:5" ht="12.75">
      <c r="B140" s="189"/>
      <c r="C140" s="192" t="str">
        <f>+Formu!C135</f>
        <v>Regular en general</v>
      </c>
      <c r="D140" s="236" t="str">
        <f>+Formu!D135</f>
        <v> </v>
      </c>
      <c r="E140" s="198"/>
    </row>
    <row r="141" spans="2:5" ht="12.75">
      <c r="B141" s="189"/>
      <c r="C141" s="192" t="str">
        <f>+Formu!C136</f>
        <v>Bueno o excelente en algunos casos</v>
      </c>
      <c r="D141" s="236" t="str">
        <f>+Formu!D136</f>
        <v> </v>
      </c>
      <c r="E141" s="198"/>
    </row>
    <row r="142" spans="2:5" ht="12.75">
      <c r="B142" s="189"/>
      <c r="C142" s="192" t="str">
        <f>+Formu!C137</f>
        <v>Excelente en general</v>
      </c>
      <c r="D142" s="236" t="str">
        <f>+Formu!D137</f>
        <v> </v>
      </c>
      <c r="E142" s="198"/>
    </row>
    <row r="143" spans="2:5" ht="12.75">
      <c r="B143" s="189" t="str">
        <f>+Formu!B138</f>
        <v>2.1.14</v>
      </c>
      <c r="C143" s="190" t="str">
        <f>+Formu!C138</f>
        <v>Hasta la fecha, ¿Ha habido incumplimientos de algunos miembros de la Alianza?</v>
      </c>
      <c r="D143" s="233">
        <f>+Formu!D138</f>
      </c>
      <c r="E143" s="198"/>
    </row>
    <row r="144" spans="2:5" ht="12.75">
      <c r="B144" s="189" t="str">
        <f>+Formu!B139</f>
        <v>2.1.15</v>
      </c>
      <c r="C144" s="190" t="str">
        <f>+Formu!C139</f>
        <v>En caso afirmativo, ¿Se han impuesto sanciones?</v>
      </c>
      <c r="D144" s="233">
        <f>+Formu!D139</f>
      </c>
      <c r="E144" s="198"/>
    </row>
    <row r="145" spans="2:5" ht="12.75" hidden="1">
      <c r="B145" s="189"/>
      <c r="C145" s="190"/>
      <c r="D145" s="233"/>
      <c r="E145" s="198"/>
    </row>
    <row r="146" spans="2:5" ht="18" customHeight="1">
      <c r="B146" s="363" t="str">
        <f>+Formu!B141</f>
        <v>2.2  Fortaleza de la Alianza</v>
      </c>
      <c r="C146" s="364"/>
      <c r="D146" s="233"/>
      <c r="E146" s="195">
        <f>VLOOKUP(B146,CALI!$B$6:$H$35,7,FALSE)</f>
        <v>0</v>
      </c>
    </row>
    <row r="147" spans="2:5" ht="33.75">
      <c r="B147" s="189" t="str">
        <f>+Formu!B142</f>
        <v>2.2.1</v>
      </c>
      <c r="C147" s="190" t="str">
        <f>+Formu!C142</f>
        <v>¿En la Alianza están representados el sector académico (Instituciones de Educación Superior), sector productivo, el sector gubernamental regional y el sector gubernamental local?</v>
      </c>
      <c r="D147" s="233">
        <f>+Formu!D142</f>
      </c>
      <c r="E147" s="198"/>
    </row>
    <row r="148" spans="2:5" ht="12.75">
      <c r="B148" s="189" t="str">
        <f>+Formu!B143</f>
        <v>2.2.2</v>
      </c>
      <c r="C148" s="190" t="str">
        <f>+Formu!C143</f>
        <v>¿Al menos dos de los miembros de la Alianza representan el sector productivo?</v>
      </c>
      <c r="D148" s="233">
        <f>+Formu!D143</f>
      </c>
      <c r="E148" s="4"/>
    </row>
    <row r="149" spans="2:5" ht="22.5">
      <c r="B149" s="189" t="str">
        <f>+Formu!B144</f>
        <v>2.2.3</v>
      </c>
      <c r="C149" s="190" t="str">
        <f>+Formu!C144</f>
        <v>¿Las empresas miembros de la Alianza representantes del sector productivo están relacionadas con las apuestas productivas del departamento o la región?</v>
      </c>
      <c r="D149" s="233">
        <f>+Formu!D144</f>
      </c>
      <c r="E149" s="196"/>
    </row>
    <row r="150" spans="2:5" ht="26.25" customHeight="1">
      <c r="B150" s="189" t="str">
        <f>+Formu!B145</f>
        <v>2.2.4</v>
      </c>
      <c r="C150" s="190" t="str">
        <f>+Formu!C145</f>
        <v>¿Las empresas miembros de la Alianza son representativas del sector productivo en al menos uno de los siguientes atributos: # de empleos, ventas, liderazgo regional, liderazgo nacional?</v>
      </c>
      <c r="D150" s="233">
        <f>+Formu!D145</f>
      </c>
      <c r="E150" s="4"/>
    </row>
    <row r="151" spans="2:5" ht="12.75">
      <c r="B151" s="189" t="str">
        <f>+Formu!B146</f>
        <v>2.2.5</v>
      </c>
      <c r="C151" s="190" t="str">
        <f>+Formu!C146</f>
        <v>¿Hay otras empresas que hayan manifestado interés en vincularse al proyecto?</v>
      </c>
      <c r="D151" s="233">
        <f>+Formu!D146</f>
      </c>
      <c r="E151" s="198"/>
    </row>
    <row r="152" spans="2:5" ht="12.75">
      <c r="B152" s="189" t="str">
        <f>+Formu!B147</f>
        <v>2.2.6</v>
      </c>
      <c r="C152" s="190" t="str">
        <f>+Formu!C147</f>
        <v>¿El sector productivo ha comprometido recursos  para el CERES?</v>
      </c>
      <c r="D152" s="233">
        <f>+Formu!D147</f>
      </c>
      <c r="E152" s="198"/>
    </row>
    <row r="153" spans="2:5" ht="33.75">
      <c r="B153" s="189" t="str">
        <f>+Formu!B148</f>
        <v>2.2.7</v>
      </c>
      <c r="C153" s="190" t="str">
        <f>+Formu!C148</f>
        <v>¿La participación del sector productivo se refleja en acciones y metas concretas con respecto al desarrollo de los programas educativos (por ejemplo, pasantías, formación de su personal u otros)?</v>
      </c>
      <c r="D153" s="233">
        <f>+Formu!D148</f>
      </c>
      <c r="E153" s="198"/>
    </row>
    <row r="154" spans="2:5" ht="22.5">
      <c r="B154" s="189" t="str">
        <f>+Formu!B149</f>
        <v>2.2.8</v>
      </c>
      <c r="C154" s="190" t="str">
        <f>+Formu!C149</f>
        <v>¿La Institución de Educación Superior Operadora ha manejado al menos 3 programas a distancia en el pasado?</v>
      </c>
      <c r="D154" s="233">
        <f>+Formu!D149</f>
      </c>
      <c r="E154" s="198"/>
    </row>
    <row r="155" spans="2:5" ht="22.5">
      <c r="B155" s="189" t="str">
        <f>+Formu!B150</f>
        <v>2.2.9</v>
      </c>
      <c r="C155" s="190" t="str">
        <f>+Formu!C150</f>
        <v>¿Al menos el 50% de los programas de la Institución de Educación Superior Operadora en su sede central está acreditado?</v>
      </c>
      <c r="D155" s="233">
        <f>+Formu!D150</f>
      </c>
      <c r="E155" s="198"/>
    </row>
    <row r="156" spans="2:5" ht="22.5">
      <c r="B156" s="189" t="str">
        <f>+Formu!B151</f>
        <v>2.2.10</v>
      </c>
      <c r="C156" s="190" t="str">
        <f>+Formu!C151</f>
        <v>¿Todas las Instituciones de Educación Superior oferentes tienen al menos el 20% de sus programas acreditados?</v>
      </c>
      <c r="D156" s="233">
        <f>+Formu!D151</f>
      </c>
      <c r="E156" s="198"/>
    </row>
    <row r="157" spans="2:5" ht="12.75">
      <c r="B157" s="189" t="str">
        <f>+Formu!B152</f>
        <v>2.2.11</v>
      </c>
      <c r="C157" s="190" t="str">
        <f>+Formu!C152</f>
        <v>¿El gobierno departamental es económicamente fuerte?</v>
      </c>
      <c r="D157" s="233">
        <f>+Formu!D152</f>
      </c>
      <c r="E157" s="198"/>
    </row>
    <row r="158" spans="2:5" ht="12.75">
      <c r="B158" s="189" t="str">
        <f>+Formu!B153</f>
        <v>2.2.12</v>
      </c>
      <c r="C158" s="190" t="str">
        <f>+Formu!C153</f>
        <v>¿El Departamento aporta recursos en efectivo o a través de becas?</v>
      </c>
      <c r="D158" s="233">
        <f>+Formu!D153</f>
      </c>
      <c r="E158" s="198"/>
    </row>
    <row r="159" spans="2:5" ht="12.75">
      <c r="B159" s="189" t="str">
        <f>+Formu!B154</f>
        <v>2.2.13</v>
      </c>
      <c r="C159" s="190" t="str">
        <f>+Formu!C154</f>
        <v>El Departamento ha comprometido recursos a largo plazo para el CERES?</v>
      </c>
      <c r="D159" s="233">
        <f>+Formu!D154</f>
      </c>
      <c r="E159" s="198"/>
    </row>
    <row r="160" spans="2:5" ht="12.75">
      <c r="B160" s="189" t="str">
        <f>+Formu!B155</f>
        <v>2.2.14</v>
      </c>
      <c r="C160" s="190" t="str">
        <f>+Formu!C155</f>
        <v>La participación del departamento en la Alianza está en cabeza de:</v>
      </c>
      <c r="D160" s="233"/>
      <c r="E160" s="198"/>
    </row>
    <row r="161" spans="2:5" ht="12.75">
      <c r="B161" s="189"/>
      <c r="C161" s="192" t="str">
        <f>+Formu!C156</f>
        <v>Secretario de Educación</v>
      </c>
      <c r="D161" s="236" t="str">
        <f>+Formu!D156</f>
        <v> </v>
      </c>
      <c r="E161" s="198"/>
    </row>
    <row r="162" spans="2:5" ht="12.75">
      <c r="B162" s="189"/>
      <c r="C162" s="192" t="str">
        <f>+Formu!C157</f>
        <v>Funcionario de menor rango, con atribuciones y responsabilidades precisas</v>
      </c>
      <c r="D162" s="236" t="str">
        <f>+Formu!D157</f>
        <v> </v>
      </c>
      <c r="E162" s="198"/>
    </row>
    <row r="163" spans="2:5" ht="12.75">
      <c r="B163" s="189"/>
      <c r="C163" s="192" t="str">
        <f>+Formu!C158</f>
        <v>Funcionario de menor rango, sin atribuciones ni responsabilidades precisas</v>
      </c>
      <c r="D163" s="236" t="str">
        <f>+Formu!D158</f>
        <v> </v>
      </c>
      <c r="E163" s="198"/>
    </row>
    <row r="164" spans="2:5" ht="12.75">
      <c r="B164" s="189" t="str">
        <f>+Formu!B159</f>
        <v>2.2.15</v>
      </c>
      <c r="C164" s="190" t="str">
        <f>+Formu!C159</f>
        <v>¿El gobierno municipal es económicamente fuerte?</v>
      </c>
      <c r="D164" s="233">
        <f>+Formu!D159</f>
      </c>
      <c r="E164" s="198"/>
    </row>
    <row r="165" spans="2:5" ht="12.75">
      <c r="B165" s="189" t="str">
        <f>+Formu!B160</f>
        <v>2.2.16</v>
      </c>
      <c r="C165" s="190" t="str">
        <f>+Formu!C160</f>
        <v>¿El gobierno municipal aporta recursos en efectivo o a través de becas?</v>
      </c>
      <c r="D165" s="233">
        <f>+Formu!D160</f>
      </c>
      <c r="E165" s="198"/>
    </row>
    <row r="166" spans="2:5" ht="12.75">
      <c r="B166" s="189" t="str">
        <f>+Formu!B161</f>
        <v>2.2.17</v>
      </c>
      <c r="C166" s="190" t="str">
        <f>+Formu!C161</f>
        <v>¿El Municipio capacita algunos de sus funcionarios en el CERES?</v>
      </c>
      <c r="D166" s="233">
        <f>+Formu!D161</f>
      </c>
      <c r="E166" s="198"/>
    </row>
    <row r="167" spans="2:5" ht="12.75">
      <c r="B167" s="189" t="str">
        <f>+Formu!B162</f>
        <v>2.2.18</v>
      </c>
      <c r="C167" s="190" t="str">
        <f>+Formu!C162</f>
        <v>¿El Municipio ha comprometido recursos a largo plazo para el CERES?</v>
      </c>
      <c r="D167" s="233">
        <f>+Formu!D162</f>
      </c>
      <c r="E167" s="198"/>
    </row>
    <row r="168" spans="2:5" ht="12.75">
      <c r="B168" s="189" t="str">
        <f>+Formu!B163</f>
        <v>2.2.19</v>
      </c>
      <c r="C168" s="190" t="str">
        <f>+Formu!C163</f>
        <v>La participación del municipio está en cabeza de:</v>
      </c>
      <c r="D168" s="233"/>
      <c r="E168" s="198"/>
    </row>
    <row r="169" spans="2:5" ht="12.75">
      <c r="B169" s="189"/>
      <c r="C169" s="192" t="str">
        <f>+Formu!C164</f>
        <v>Alcalde o Secretario de Educación</v>
      </c>
      <c r="D169" s="236" t="str">
        <f>+Formu!D164</f>
        <v> </v>
      </c>
      <c r="E169" s="198"/>
    </row>
    <row r="170" spans="2:5" ht="12.75">
      <c r="B170" s="189"/>
      <c r="C170" s="192" t="str">
        <f>+Formu!C165</f>
        <v>Funcionario de menor rango con atribuciones y responsabilidades precisas</v>
      </c>
      <c r="D170" s="236" t="str">
        <f>+Formu!D165</f>
        <v> </v>
      </c>
      <c r="E170" s="198"/>
    </row>
    <row r="171" spans="2:5" ht="12.75">
      <c r="B171" s="189"/>
      <c r="C171" s="192" t="str">
        <f>+Formu!C166</f>
        <v>Funcionario de menor rango sin atribuciones ni responsabilidades precisas</v>
      </c>
      <c r="D171" s="236" t="str">
        <f>+Formu!D166</f>
        <v> </v>
      </c>
      <c r="E171" s="198"/>
    </row>
    <row r="172" spans="2:5" ht="12.75">
      <c r="B172" s="189" t="str">
        <f>+Formu!B167</f>
        <v>2.2.20</v>
      </c>
      <c r="C172" s="190" t="str">
        <f>+Formu!C167</f>
        <v>El compromiso de apoyo al CERES por parte del municipio ha sido:</v>
      </c>
      <c r="D172" s="233"/>
      <c r="E172" s="198"/>
    </row>
    <row r="173" spans="2:5" ht="12.75">
      <c r="B173" s="189"/>
      <c r="C173" s="192" t="str">
        <f>+Formu!C168</f>
        <v>Decreciente con el tiempo</v>
      </c>
      <c r="D173" s="236" t="str">
        <f>+Formu!D168</f>
        <v> </v>
      </c>
      <c r="E173" s="198"/>
    </row>
    <row r="174" spans="2:5" ht="12.75">
      <c r="B174" s="189"/>
      <c r="C174" s="192" t="str">
        <f>+Formu!C169</f>
        <v>Constante en el tiempo</v>
      </c>
      <c r="D174" s="236" t="str">
        <f>+Formu!D169</f>
        <v> </v>
      </c>
      <c r="E174" s="198"/>
    </row>
    <row r="175" spans="2:5" ht="12.75">
      <c r="B175" s="189"/>
      <c r="C175" s="192" t="str">
        <f>+Formu!C170</f>
        <v>Creciente con el tiempo</v>
      </c>
      <c r="D175" s="236" t="str">
        <f>+Formu!D170</f>
        <v> </v>
      </c>
      <c r="E175" s="198"/>
    </row>
    <row r="176" spans="2:5" ht="12.75">
      <c r="B176" s="189" t="str">
        <f>+Formu!B171</f>
        <v>2.2.21</v>
      </c>
      <c r="C176" s="190" t="str">
        <f>+Formu!C171</f>
        <v>Las Instituciones de Educación Superior oferentes de programas, en general:</v>
      </c>
      <c r="D176" s="233"/>
      <c r="E176" s="198"/>
    </row>
    <row r="177" spans="2:5" ht="12.75">
      <c r="B177" s="189"/>
      <c r="C177" s="192" t="str">
        <f>+Formu!C172</f>
        <v>Limitan su acción a la oferta del programa o programas</v>
      </c>
      <c r="D177" s="236" t="str">
        <f>+Formu!D172</f>
        <v> </v>
      </c>
      <c r="E177" s="198"/>
    </row>
    <row r="178" spans="2:5" ht="12.75">
      <c r="B178" s="189"/>
      <c r="C178" s="192" t="str">
        <f>+Formu!C173</f>
        <v>Colaboran con el operador del CERES a solicitud de éste</v>
      </c>
      <c r="D178" s="236" t="str">
        <f>+Formu!D173</f>
        <v> </v>
      </c>
      <c r="E178" s="198"/>
    </row>
    <row r="179" spans="2:5" ht="12.75">
      <c r="B179" s="189"/>
      <c r="C179" s="192" t="str">
        <f>+Formu!C174</f>
        <v>Ponen a disposición de la Alianza toda la colaboración que sea necesaria</v>
      </c>
      <c r="D179" s="236" t="str">
        <f>+Formu!D174</f>
        <v> </v>
      </c>
      <c r="E179" s="198"/>
    </row>
    <row r="180" spans="2:5" ht="22.5">
      <c r="B180" s="189" t="str">
        <f>+Formu!B175</f>
        <v>2.2.22</v>
      </c>
      <c r="C180" s="190" t="str">
        <f>+Formu!C175</f>
        <v>¿Qué tipo de apoyo prestan las Instituciones de Educación Superior oferentes de programas al Operador del CERES?</v>
      </c>
      <c r="D180" s="233"/>
      <c r="E180" s="198"/>
    </row>
    <row r="181" spans="2:5" ht="13.5" customHeight="1">
      <c r="B181" s="189"/>
      <c r="C181" s="192" t="str">
        <f>+Formu!C176</f>
        <v>Apoyo es referido a actividades puntuales en el marco del programa ofrecido por la Institución de Educación Superior</v>
      </c>
      <c r="D181" s="236" t="str">
        <f>+Formu!D176</f>
        <v> </v>
      </c>
      <c r="E181" s="198"/>
    </row>
    <row r="182" spans="2:5" ht="12.75">
      <c r="B182" s="189"/>
      <c r="C182" s="192" t="str">
        <f>+Formu!C177</f>
        <v>Apoyo puede ser de cualquier tipo, pero siempre es a solicitud del Operador</v>
      </c>
      <c r="D182" s="236" t="str">
        <f>+Formu!D177</f>
        <v> </v>
      </c>
      <c r="E182" s="198"/>
    </row>
    <row r="183" spans="2:5" ht="12.75">
      <c r="B183" s="189"/>
      <c r="C183" s="192" t="str">
        <f>+Formu!C178</f>
        <v>Apoyo es amplio y permanente</v>
      </c>
      <c r="D183" s="236" t="str">
        <f>+Formu!D178</f>
        <v> </v>
      </c>
      <c r="E183" s="198"/>
    </row>
    <row r="184" spans="2:5" ht="12.75" hidden="1">
      <c r="B184" s="189"/>
      <c r="C184" s="190"/>
      <c r="D184" s="233"/>
      <c r="E184" s="198"/>
    </row>
    <row r="185" spans="2:5" ht="12.75" hidden="1">
      <c r="B185" s="189"/>
      <c r="C185" s="190"/>
      <c r="D185" s="233"/>
      <c r="E185" s="198"/>
    </row>
    <row r="186" spans="2:5" ht="18" customHeight="1">
      <c r="B186" s="363" t="str">
        <f>+Formu!B181</f>
        <v>2.3  Operación de la Alianza</v>
      </c>
      <c r="C186" s="364"/>
      <c r="D186" s="233"/>
      <c r="E186" s="195">
        <f>VLOOKUP(B186,CALI!$B$6:$H$35,7,FALSE)</f>
        <v>0</v>
      </c>
    </row>
    <row r="187" spans="2:5" ht="12.75">
      <c r="B187" s="189" t="str">
        <f>+Formu!B182</f>
        <v>2.3.1</v>
      </c>
      <c r="C187" s="190" t="str">
        <f>+Formu!C182</f>
        <v>¿Existe formalmente un Comité Operativo del CERES?</v>
      </c>
      <c r="D187" s="233">
        <f>+Formu!D182</f>
      </c>
      <c r="E187" s="200"/>
    </row>
    <row r="188" spans="2:5" ht="12.75">
      <c r="B188" s="189" t="str">
        <f>+Formu!B183</f>
        <v>2.3.2</v>
      </c>
      <c r="C188" s="190" t="str">
        <f>+Formu!C183</f>
        <v>¿Cuándo se reúne el Comité Operativo del CERES?</v>
      </c>
      <c r="D188" s="233"/>
      <c r="E188" s="4"/>
    </row>
    <row r="189" spans="2:5" ht="12.75">
      <c r="B189" s="189"/>
      <c r="C189" s="192" t="str">
        <f>+Formu!C184</f>
        <v>Casi nunca se reúne</v>
      </c>
      <c r="D189" s="236" t="str">
        <f>+Formu!D184</f>
        <v> </v>
      </c>
      <c r="E189" s="196"/>
    </row>
    <row r="190" spans="2:5" ht="12.75">
      <c r="B190" s="189"/>
      <c r="C190" s="192" t="str">
        <f>+Formu!C185</f>
        <v>Sin periodicidad fija</v>
      </c>
      <c r="D190" s="236" t="str">
        <f>+Formu!D185</f>
        <v> </v>
      </c>
      <c r="E190" s="4"/>
    </row>
    <row r="191" spans="2:5" ht="12.75">
      <c r="B191" s="189"/>
      <c r="C191" s="192" t="str">
        <f>+Formu!C186</f>
        <v>Cada semestre</v>
      </c>
      <c r="D191" s="236" t="str">
        <f>+Formu!D186</f>
        <v> </v>
      </c>
      <c r="E191" s="198"/>
    </row>
    <row r="192" spans="2:5" ht="12.75">
      <c r="B192" s="189"/>
      <c r="C192" s="192" t="str">
        <f>+Formu!C187</f>
        <v>Cada trimestre o con una frecuencia mayor</v>
      </c>
      <c r="D192" s="236" t="str">
        <f>+Formu!D187</f>
        <v> </v>
      </c>
      <c r="E192" s="198"/>
    </row>
    <row r="193" spans="2:5" ht="22.5">
      <c r="B193" s="189" t="str">
        <f>+Formu!B188</f>
        <v>2.3.3</v>
      </c>
      <c r="C193" s="190" t="str">
        <f>+Formu!C188</f>
        <v>¿Cómo es la asistencia de los miembros de la Alianza a las reuniones del Comité Operativo del CERES?</v>
      </c>
      <c r="D193" s="233"/>
      <c r="E193" s="198"/>
    </row>
    <row r="194" spans="2:5" ht="12.75">
      <c r="B194" s="189"/>
      <c r="C194" s="192" t="str">
        <f>+Formu!C189</f>
        <v>Muy pocos asisten</v>
      </c>
      <c r="D194" s="236" t="str">
        <f>+Formu!D189</f>
        <v> </v>
      </c>
      <c r="E194" s="198"/>
    </row>
    <row r="195" spans="2:5" ht="12.75">
      <c r="B195" s="189"/>
      <c r="C195" s="192" t="str">
        <f>+Formu!C190</f>
        <v>Algunos asisten</v>
      </c>
      <c r="D195" s="236" t="str">
        <f>+Formu!D190</f>
        <v> </v>
      </c>
      <c r="E195" s="198"/>
    </row>
    <row r="196" spans="2:5" ht="12.75">
      <c r="B196" s="189"/>
      <c r="C196" s="192" t="str">
        <f>+Formu!C191</f>
        <v>Todos asisten</v>
      </c>
      <c r="D196" s="236" t="str">
        <f>+Formu!D191</f>
        <v> </v>
      </c>
      <c r="E196" s="198"/>
    </row>
    <row r="197" spans="2:5" ht="12.75">
      <c r="B197" s="189" t="str">
        <f>+Formu!B192</f>
        <v>2.3.4</v>
      </c>
      <c r="C197" s="190" t="str">
        <f>+Formu!C192</f>
        <v>¿El Comité Operativo hace actas de sus reuniones?</v>
      </c>
      <c r="D197" s="233">
        <f>+Formu!D192</f>
      </c>
      <c r="E197" s="198"/>
    </row>
    <row r="198" spans="2:5" ht="12.75">
      <c r="B198" s="189" t="str">
        <f>+Formu!B193</f>
        <v>2.3.5</v>
      </c>
      <c r="C198" s="190" t="str">
        <f>+Formu!C193</f>
        <v>Las funciones y atribuciones del Comité Operativo del CERES son:</v>
      </c>
      <c r="D198" s="233"/>
      <c r="E198" s="198"/>
    </row>
    <row r="199" spans="2:5" ht="12.75">
      <c r="B199" s="189"/>
      <c r="C199" s="192" t="str">
        <f>+Formu!C194</f>
        <v>Insuficientes para manejar la operación y desarrollo del CERES</v>
      </c>
      <c r="D199" s="236" t="str">
        <f>+Formu!D194</f>
        <v> </v>
      </c>
      <c r="E199" s="198"/>
    </row>
    <row r="200" spans="2:5" ht="12.75">
      <c r="B200" s="189"/>
      <c r="C200" s="192" t="str">
        <f>+Formu!C195</f>
        <v>En general, suficientes para manejar la operación y desarrollo del CERES</v>
      </c>
      <c r="D200" s="236" t="str">
        <f>+Formu!D195</f>
        <v> </v>
      </c>
      <c r="E200" s="198"/>
    </row>
    <row r="201" spans="2:5" ht="12.75">
      <c r="B201" s="189"/>
      <c r="C201" s="192" t="str">
        <f>+Formu!C196</f>
        <v>Ampliamente suficientes para manejar la operación y desarrollo del CERES</v>
      </c>
      <c r="D201" s="236" t="str">
        <f>+Formu!D196</f>
        <v> </v>
      </c>
      <c r="E201" s="198"/>
    </row>
    <row r="202" spans="2:5" ht="12.75">
      <c r="B202" s="189" t="str">
        <f>+Formu!B197</f>
        <v>2.3.6</v>
      </c>
      <c r="C202" s="190" t="str">
        <f>+Formu!C197</f>
        <v>El Operador del CERES fue escogido:</v>
      </c>
      <c r="D202" s="233"/>
      <c r="E202" s="198"/>
    </row>
    <row r="203" spans="2:5" ht="12.75">
      <c r="B203" s="189"/>
      <c r="C203" s="192" t="str">
        <f>+Formu!C198</f>
        <v>En forma unánime por los miembros de la Alianza</v>
      </c>
      <c r="D203" s="236" t="str">
        <f>+Formu!D198</f>
        <v> </v>
      </c>
      <c r="E203" s="198"/>
    </row>
    <row r="204" spans="2:5" ht="12.75">
      <c r="B204" s="189"/>
      <c r="C204" s="192" t="str">
        <f>+Formu!C199</f>
        <v>En forma mayoritaria por los miembros de la Alianza</v>
      </c>
      <c r="D204" s="236" t="str">
        <f>+Formu!D199</f>
        <v> </v>
      </c>
      <c r="E204" s="198"/>
    </row>
    <row r="205" spans="2:5" ht="12.75">
      <c r="B205" s="189" t="str">
        <f>+Formu!B200</f>
        <v>2.3.7</v>
      </c>
      <c r="C205" s="190" t="str">
        <f>+Formu!C200</f>
        <v>¿El Operador del CERES tiene una planta de personal residente y exclusiva para el CERES?</v>
      </c>
      <c r="D205" s="233">
        <f>+Formu!D200</f>
      </c>
      <c r="E205" s="198"/>
    </row>
    <row r="206" spans="2:5" ht="12.75">
      <c r="B206" s="189" t="str">
        <f>+Formu!B201</f>
        <v>2.3.8</v>
      </c>
      <c r="C206" s="190" t="str">
        <f>+Formu!C201</f>
        <v>¿El Operador tiene un Coordinador ubicado directamente en el municipio sede del CERES?</v>
      </c>
      <c r="D206" s="233">
        <f>+Formu!D201</f>
      </c>
      <c r="E206" s="198"/>
    </row>
    <row r="207" spans="2:5" ht="12.75">
      <c r="B207" s="189" t="str">
        <f>+Formu!B202</f>
        <v>2.3.9</v>
      </c>
      <c r="C207" s="190" t="str">
        <f>+Formu!C202</f>
        <v>La política académica del CERES (incluyendo los programas a ofrecer) es determinada por:</v>
      </c>
      <c r="D207" s="233"/>
      <c r="E207" s="198"/>
    </row>
    <row r="208" spans="2:5" ht="12.75">
      <c r="B208" s="189"/>
      <c r="C208" s="192" t="str">
        <f>+Formu!C205</f>
        <v>El operador del CERES</v>
      </c>
      <c r="D208" s="236" t="str">
        <f>+Formu!D203</f>
        <v> </v>
      </c>
      <c r="E208" s="198"/>
    </row>
    <row r="209" spans="2:5" ht="12.75">
      <c r="B209" s="189"/>
      <c r="C209" s="192" t="str">
        <f>+Formu!C204</f>
        <v>Cada IES oferente de programas en sus respectivos programas</v>
      </c>
      <c r="D209" s="236" t="str">
        <f>+Formu!D204</f>
        <v> </v>
      </c>
      <c r="E209" s="198"/>
    </row>
    <row r="210" spans="2:5" ht="12.75">
      <c r="B210" s="189"/>
      <c r="C210" s="192" t="str">
        <f>+Formu!C203</f>
        <v>El Comité Operativo del CERES</v>
      </c>
      <c r="D210" s="236" t="str">
        <f>+Formu!D205</f>
        <v> </v>
      </c>
      <c r="E210" s="198"/>
    </row>
    <row r="211" spans="2:5" ht="12.75">
      <c r="B211" s="189"/>
      <c r="C211" s="192" t="str">
        <f>+Formu!C206</f>
        <v>Otro </v>
      </c>
      <c r="D211" s="236" t="str">
        <f>+Formu!D206</f>
        <v> </v>
      </c>
      <c r="E211" s="198"/>
    </row>
    <row r="212" spans="2:5" ht="12.75">
      <c r="B212" s="189"/>
      <c r="C212" s="193" t="str">
        <f>+Formu!C207</f>
        <v>¿Cual?  _____________________________________ </v>
      </c>
      <c r="D212" s="233"/>
      <c r="E212" s="198"/>
    </row>
    <row r="213" spans="2:5" ht="12.75">
      <c r="B213" s="189" t="str">
        <f>+Formu!B208</f>
        <v>2.3.10</v>
      </c>
      <c r="C213" s="190" t="str">
        <f>+Formu!C208</f>
        <v>Las decisiones administrativas en el CERES las toma:</v>
      </c>
      <c r="D213" s="233"/>
      <c r="E213" s="198"/>
    </row>
    <row r="214" spans="2:5" ht="12.75">
      <c r="B214" s="189"/>
      <c r="C214" s="192" t="str">
        <f>+Formu!C211</f>
        <v>El Comité Operativo del CERES</v>
      </c>
      <c r="D214" s="236" t="str">
        <f>+Formu!D209</f>
        <v> </v>
      </c>
      <c r="E214" s="198"/>
    </row>
    <row r="215" spans="2:5" ht="12.75">
      <c r="B215" s="189"/>
      <c r="C215" s="192" t="str">
        <f>+Formu!C210</f>
        <v>El Operador del CERES sin delegación precisa del Comité Operativo</v>
      </c>
      <c r="D215" s="236" t="str">
        <f>+Formu!D210</f>
        <v> </v>
      </c>
      <c r="E215" s="198"/>
    </row>
    <row r="216" spans="2:5" ht="12.75">
      <c r="B216" s="189"/>
      <c r="C216" s="192" t="str">
        <f>+Formu!C209</f>
        <v>El Operador del CERES con delegación precisa del Comité Operativo</v>
      </c>
      <c r="D216" s="236" t="str">
        <f>+Formu!D211</f>
        <v> </v>
      </c>
      <c r="E216" s="198"/>
    </row>
    <row r="217" spans="2:5" ht="12.75">
      <c r="B217" s="189"/>
      <c r="C217" s="192" t="str">
        <f>+Formu!C212</f>
        <v>Otro </v>
      </c>
      <c r="D217" s="236" t="str">
        <f>+Formu!D212</f>
        <v> </v>
      </c>
      <c r="E217" s="198"/>
    </row>
    <row r="218" spans="2:5" ht="12.75">
      <c r="B218" s="189"/>
      <c r="C218" s="193" t="str">
        <f>+Formu!C213</f>
        <v>¿Cual?  _____________________________________ </v>
      </c>
      <c r="D218" s="233"/>
      <c r="E218" s="198"/>
    </row>
    <row r="219" spans="2:5" ht="12.75">
      <c r="B219" s="189" t="str">
        <f>+Formu!B214</f>
        <v>2.3.11</v>
      </c>
      <c r="C219" s="190" t="str">
        <f>+Formu!C214</f>
        <v>Los procesos de gestión en el área académica se encuentran:</v>
      </c>
      <c r="D219" s="233"/>
      <c r="E219" s="198"/>
    </row>
    <row r="220" spans="2:5" ht="12.75">
      <c r="B220" s="189"/>
      <c r="C220" s="192" t="str">
        <f>+Formu!C215</f>
        <v>Sin identificar ni formalizar</v>
      </c>
      <c r="D220" s="236" t="str">
        <f>+Formu!D215</f>
        <v> </v>
      </c>
      <c r="E220" s="198"/>
    </row>
    <row r="221" spans="2:5" ht="12.75">
      <c r="B221" s="189"/>
      <c r="C221" s="192" t="str">
        <f>+Formu!C216</f>
        <v>Identificados, pero no formalizados</v>
      </c>
      <c r="D221" s="236" t="str">
        <f>+Formu!D216</f>
        <v> </v>
      </c>
      <c r="E221" s="198"/>
    </row>
    <row r="222" spans="2:5" ht="12.75">
      <c r="B222" s="189"/>
      <c r="C222" s="192" t="str">
        <f>+Formu!C217</f>
        <v>Identificados y parcialmente formalizados</v>
      </c>
      <c r="D222" s="236" t="str">
        <f>+Formu!D217</f>
        <v> </v>
      </c>
      <c r="E222" s="198"/>
    </row>
    <row r="223" spans="2:5" ht="12.75">
      <c r="B223" s="189"/>
      <c r="C223" s="192" t="str">
        <f>+Formu!C218</f>
        <v>Identificados y plenamente formalizados</v>
      </c>
      <c r="D223" s="236" t="str">
        <f>+Formu!D218</f>
        <v> </v>
      </c>
      <c r="E223" s="198"/>
    </row>
    <row r="224" spans="2:5" ht="12.75">
      <c r="B224" s="189" t="str">
        <f>+Formu!B219</f>
        <v>2.3.12</v>
      </c>
      <c r="C224" s="190" t="str">
        <f>+Formu!C219</f>
        <v>Los procesos de gestión en el área administrativa/financiera se encuentran:</v>
      </c>
      <c r="D224" s="233"/>
      <c r="E224" s="198"/>
    </row>
    <row r="225" spans="2:5" ht="12.75">
      <c r="B225" s="189"/>
      <c r="C225" s="192" t="str">
        <f>+Formu!C220</f>
        <v>Sin identificar ni formalizar</v>
      </c>
      <c r="D225" s="236" t="str">
        <f>+Formu!D220</f>
        <v> </v>
      </c>
      <c r="E225" s="198"/>
    </row>
    <row r="226" spans="2:5" ht="12.75">
      <c r="B226" s="189"/>
      <c r="C226" s="192" t="str">
        <f>+Formu!C221</f>
        <v>Identificados, pero no formalizados</v>
      </c>
      <c r="D226" s="236" t="str">
        <f>+Formu!D221</f>
        <v> </v>
      </c>
      <c r="E226" s="198"/>
    </row>
    <row r="227" spans="2:5" ht="12.75">
      <c r="B227" s="189"/>
      <c r="C227" s="192" t="str">
        <f>+Formu!C222</f>
        <v>Identificados y parcialmente formalizados</v>
      </c>
      <c r="D227" s="236" t="str">
        <f>+Formu!D222</f>
        <v> </v>
      </c>
      <c r="E227" s="198"/>
    </row>
    <row r="228" spans="2:5" ht="12.75">
      <c r="B228" s="189"/>
      <c r="C228" s="192" t="str">
        <f>+Formu!C223</f>
        <v>Identificados y plenamente formalizados</v>
      </c>
      <c r="D228" s="236" t="str">
        <f>+Formu!D223</f>
        <v> </v>
      </c>
      <c r="E228" s="198"/>
    </row>
    <row r="229" spans="2:5" ht="13.5" customHeight="1">
      <c r="B229" s="189" t="str">
        <f>+Formu!B224</f>
        <v>2.3.13</v>
      </c>
      <c r="C229" s="190" t="str">
        <f>+Formu!C224</f>
        <v>¿Existe un proceso formal de rendición de cuentas del Operador a los miembros de la Alianza?</v>
      </c>
      <c r="D229" s="233">
        <f>+Formu!D224</f>
      </c>
      <c r="E229" s="198"/>
    </row>
    <row r="230" spans="2:5" ht="12.75">
      <c r="B230" s="189" t="str">
        <f>+Formu!B225</f>
        <v>2.3.14</v>
      </c>
      <c r="C230" s="190" t="str">
        <f>+Formu!C225</f>
        <v>El proceso de rendición de cuentas por parte del Operador se hace:</v>
      </c>
      <c r="D230" s="233"/>
      <c r="E230" s="198"/>
    </row>
    <row r="231" spans="2:5" ht="12.75">
      <c r="B231" s="189"/>
      <c r="C231" s="192" t="str">
        <f>+Formu!C226</f>
        <v>Informalmente y sin periodicidad definida</v>
      </c>
      <c r="D231" s="236" t="str">
        <f>+Formu!D226</f>
        <v> </v>
      </c>
      <c r="E231" s="198"/>
    </row>
    <row r="232" spans="2:5" ht="12.75">
      <c r="B232" s="189"/>
      <c r="C232" s="192" t="str">
        <f>+Formu!C227</f>
        <v>Formalmente, con indicadores especialmente referidos a la eficiencia</v>
      </c>
      <c r="D232" s="236" t="str">
        <f>+Formu!D227</f>
        <v> </v>
      </c>
      <c r="E232" s="198"/>
    </row>
    <row r="233" spans="2:5" ht="12.75">
      <c r="B233" s="189"/>
      <c r="C233" s="192" t="str">
        <f>+Formu!C228</f>
        <v>Formalmente, con referencia a los objetivos estratégicos y las metas</v>
      </c>
      <c r="D233" s="236" t="str">
        <f>+Formu!D228</f>
        <v> </v>
      </c>
      <c r="E233" s="198"/>
    </row>
    <row r="234" spans="2:5" ht="12.75" hidden="1">
      <c r="B234" s="189"/>
      <c r="C234" s="190"/>
      <c r="D234" s="233"/>
      <c r="E234" s="198"/>
    </row>
    <row r="235" spans="2:5" ht="18" customHeight="1">
      <c r="B235" s="363" t="str">
        <f>+Formu!B230</f>
        <v>2.4  Seguimiento, evaluación y mejoramiento de la Alianza</v>
      </c>
      <c r="C235" s="364"/>
      <c r="D235" s="233"/>
      <c r="E235" s="195">
        <f>VLOOKUP(B235,CALI!$B$6:$H$35,7,FALSE)</f>
        <v>0</v>
      </c>
    </row>
    <row r="236" spans="2:5" ht="12.75">
      <c r="B236" s="189" t="str">
        <f>+Formu!B231</f>
        <v>2.4.1</v>
      </c>
      <c r="C236" s="190" t="str">
        <f>+Formu!C231</f>
        <v>¿En los planes estratégicos está contemplado el fortalecimiento de la Alianza?</v>
      </c>
      <c r="D236" s="233">
        <f>+Formu!D231</f>
      </c>
      <c r="E236" s="198"/>
    </row>
    <row r="237" spans="2:5" ht="12.75">
      <c r="B237" s="189" t="str">
        <f>+Formu!B232</f>
        <v>2.4.2</v>
      </c>
      <c r="C237" s="190" t="str">
        <f>+Formu!C232</f>
        <v>¿Hay objetivos, metas e indicadores definidos para el fortalecimiento de la Alianza?</v>
      </c>
      <c r="D237" s="233">
        <f>+Formu!D232</f>
      </c>
      <c r="E237" s="198"/>
    </row>
    <row r="238" spans="2:5" ht="22.5">
      <c r="B238" s="189" t="str">
        <f>+Formu!B233</f>
        <v>2.4.3</v>
      </c>
      <c r="C238" s="190" t="str">
        <f>+Formu!C233</f>
        <v>La recolección y procesamiento de información para el seguimiento y evaluación del fortalecimiento de la Alianza:</v>
      </c>
      <c r="D238" s="233"/>
      <c r="E238" s="4"/>
    </row>
    <row r="239" spans="2:5" ht="12.75">
      <c r="B239" s="189"/>
      <c r="C239" s="192" t="str">
        <f>+Formu!C234</f>
        <v>No se recolecta información</v>
      </c>
      <c r="D239" s="236" t="str">
        <f>+Formu!D234</f>
        <v> </v>
      </c>
      <c r="E239" s="4"/>
    </row>
    <row r="240" spans="2:5" ht="12.75">
      <c r="B240" s="189"/>
      <c r="C240" s="192" t="str">
        <f>+Formu!C235</f>
        <v>Es esporádica, según lo permitan las circunstancias</v>
      </c>
      <c r="D240" s="236" t="str">
        <f>+Formu!D235</f>
        <v> </v>
      </c>
      <c r="E240" s="198"/>
    </row>
    <row r="241" spans="2:5" ht="12.75">
      <c r="B241" s="189"/>
      <c r="C241" s="192" t="str">
        <f>+Formu!C236</f>
        <v>Es periódica, pero sin procedimientos formalizados</v>
      </c>
      <c r="D241" s="236" t="str">
        <f>+Formu!D236</f>
        <v> </v>
      </c>
      <c r="E241" s="198"/>
    </row>
    <row r="242" spans="2:5" ht="12.75">
      <c r="B242" s="189"/>
      <c r="C242" s="192" t="str">
        <f>+Formu!C237</f>
        <v>Es periódica y con procedimientos formalizados</v>
      </c>
      <c r="D242" s="236" t="str">
        <f>+Formu!D237</f>
        <v> </v>
      </c>
      <c r="E242" s="198"/>
    </row>
    <row r="243" spans="2:5" ht="12.75" hidden="1">
      <c r="B243" s="189"/>
      <c r="C243" s="190"/>
      <c r="D243" s="233"/>
      <c r="E243" s="198"/>
    </row>
    <row r="244" spans="2:5" ht="18" customHeight="1">
      <c r="B244" s="363" t="str">
        <f>+Formu!B239</f>
        <v>3.  Oferta educativa y gestión académica</v>
      </c>
      <c r="C244" s="364"/>
      <c r="D244" s="233"/>
      <c r="E244" s="197"/>
    </row>
    <row r="245" spans="2:5" ht="18" customHeight="1" hidden="1">
      <c r="B245" s="363"/>
      <c r="C245" s="364"/>
      <c r="D245" s="233"/>
      <c r="E245" s="197"/>
    </row>
    <row r="246" spans="2:5" ht="18" customHeight="1">
      <c r="B246" s="363" t="str">
        <f>+Formu!B241</f>
        <v>3.1  Definición y caracterización de los programas ofrecidos</v>
      </c>
      <c r="C246" s="364"/>
      <c r="D246" s="233"/>
      <c r="E246" s="195">
        <f>VLOOKUP(B246,CALI!$B$6:$H$35,7,FALSE)</f>
        <v>0</v>
      </c>
    </row>
    <row r="247" spans="2:5" ht="22.5" hidden="1">
      <c r="B247" s="189" t="str">
        <f>+Formu!B242</f>
        <v>Cuadro_1</v>
      </c>
      <c r="C247" s="190" t="str">
        <f>+Formu!C242</f>
        <v>Diligencie el Cuadro_1 CARACTERISTICAS PROGRAMAS OFRECIDOS CON RESPECTO A LAS NECESIDADES O POSIBILIDADES DE LA REGIÓN</v>
      </c>
      <c r="D247" s="233"/>
      <c r="E247" s="198"/>
    </row>
    <row r="248" spans="2:5" ht="12.75">
      <c r="B248" s="189" t="str">
        <f>+Formu!B243</f>
        <v>3.1.1</v>
      </c>
      <c r="C248" s="190" t="str">
        <f>+Formu!C243</f>
        <v>Con base en el  cuadro anterior, marque una de las siguientes alternativas:</v>
      </c>
      <c r="D248" s="233"/>
      <c r="E248" s="4"/>
    </row>
    <row r="249" spans="2:5" ht="12.75">
      <c r="B249" s="189"/>
      <c r="C249" s="192" t="str">
        <f>+Formu!C244</f>
        <v>Todos los programas son ofrecidos por la IES Operadora</v>
      </c>
      <c r="D249" s="236" t="str">
        <f>+Formu!D244</f>
        <v> </v>
      </c>
      <c r="E249" s="4"/>
    </row>
    <row r="250" spans="2:5" ht="12.75">
      <c r="B250" s="189"/>
      <c r="C250" s="192" t="str">
        <f>+Formu!C245</f>
        <v>Hay al menos dos (2) Instituciones de Educación Superior oferentes de programas</v>
      </c>
      <c r="D250" s="236" t="str">
        <f>+Formu!D245</f>
        <v> </v>
      </c>
      <c r="E250" s="197"/>
    </row>
    <row r="251" spans="2:5" ht="12.75">
      <c r="B251" s="189"/>
      <c r="C251" s="192" t="str">
        <f>+Formu!C246</f>
        <v>Hay más de tres (3) Instituciones de Educación Superior oferentes de programas</v>
      </c>
      <c r="D251" s="236" t="str">
        <f>+Formu!D246</f>
        <v> </v>
      </c>
      <c r="E251" s="201"/>
    </row>
    <row r="252" spans="2:5" ht="22.5">
      <c r="B252" s="189" t="str">
        <f>+Formu!B247</f>
        <v>3.1.2</v>
      </c>
      <c r="C252" s="190" t="str">
        <f>+Formu!C247</f>
        <v>¿Qué grado de sustentación tienen los programas ofrecidos por el CERES en cuanto a su pertinencia y relevancia para apoyar las apuestas productivas de la región?</v>
      </c>
      <c r="D252" s="233"/>
      <c r="E252" s="198"/>
    </row>
    <row r="253" spans="2:5" ht="22.5">
      <c r="B253" s="189"/>
      <c r="C253" s="192" t="str">
        <f>+Formu!C248</f>
        <v>Ningún programa tiene estudios para determinar su correspondencia o aporte a las necesidades o posibilidades de la región</v>
      </c>
      <c r="D253" s="236" t="str">
        <f>+Formu!D248</f>
        <v> </v>
      </c>
      <c r="E253" s="198"/>
    </row>
    <row r="254" spans="2:5" ht="12.75">
      <c r="B254" s="189"/>
      <c r="C254" s="192" t="str">
        <f>+Formu!C249</f>
        <v>Algunos programas tienen estudios para determinar su correspondencia o aporte</v>
      </c>
      <c r="D254" s="236" t="str">
        <f>+Formu!D249</f>
        <v> </v>
      </c>
      <c r="E254" s="198"/>
    </row>
    <row r="255" spans="2:5" ht="12.75">
      <c r="B255" s="189"/>
      <c r="C255" s="192" t="str">
        <f>+Formu!C250</f>
        <v>Todos los programas tienen estudios para determinar su correspondencia o aporte</v>
      </c>
      <c r="D255" s="236" t="str">
        <f>+Formu!D250</f>
        <v> </v>
      </c>
      <c r="E255" s="198"/>
    </row>
    <row r="256" spans="2:5" ht="22.5">
      <c r="B256" s="189" t="str">
        <f>+Formu!B251</f>
        <v>3.1.3</v>
      </c>
      <c r="C256" s="190" t="str">
        <f>+Formu!C251</f>
        <v>¿Qué acciones realiza la Alianza para impulsar el desarrollo de “competencias transversales” (en particular: “dominio de TIC”, “bilingüismo” y “empresarismo”)?</v>
      </c>
      <c r="D256" s="233"/>
      <c r="E256" s="198"/>
    </row>
    <row r="257" spans="2:5" ht="12.75">
      <c r="B257" s="189"/>
      <c r="C257" s="192" t="str">
        <f>+Formu!C252</f>
        <v>No hay acciones para el desarrollo de competencias transversales</v>
      </c>
      <c r="D257" s="236" t="str">
        <f>+Formu!D252</f>
        <v> </v>
      </c>
      <c r="E257" s="198"/>
    </row>
    <row r="258" spans="2:5" ht="12.75">
      <c r="B258" s="189"/>
      <c r="C258" s="192" t="str">
        <f>+Formu!C253</f>
        <v>Hay un plan y acciones para el desarrollo de algunas competencias transversales</v>
      </c>
      <c r="D258" s="236" t="str">
        <f>+Formu!D253</f>
        <v> </v>
      </c>
      <c r="E258" s="198"/>
    </row>
    <row r="259" spans="2:5" ht="13.5" customHeight="1">
      <c r="B259" s="189"/>
      <c r="C259" s="192" t="str">
        <f>+Formu!C254</f>
        <v>Hay un plan claro y acciones para el desarrollo de todas las competencias transversales</v>
      </c>
      <c r="D259" s="236" t="str">
        <f>+Formu!D254</f>
        <v> </v>
      </c>
      <c r="E259" s="198"/>
    </row>
    <row r="260" spans="2:5" ht="12.75">
      <c r="B260" s="189" t="str">
        <f>+Formu!B255</f>
        <v>3.1.4</v>
      </c>
      <c r="C260" s="190" t="str">
        <f>+Formu!C255</f>
        <v>¿Cuantos programas han debido cancelarse por falta de demanda?</v>
      </c>
      <c r="D260" s="233"/>
      <c r="E260" s="198"/>
    </row>
    <row r="261" spans="2:5" ht="12.75">
      <c r="B261" s="189"/>
      <c r="C261" s="192" t="str">
        <f>+Formu!C256</f>
        <v>Más del 20% de los programas ofrecidos</v>
      </c>
      <c r="D261" s="236" t="str">
        <f>+Formu!D256</f>
        <v> </v>
      </c>
      <c r="E261" s="198"/>
    </row>
    <row r="262" spans="2:5" ht="12.75">
      <c r="B262" s="189"/>
      <c r="C262" s="192" t="str">
        <f>+Formu!C257</f>
        <v>Menos del 20% de los programas ofrecidos</v>
      </c>
      <c r="D262" s="236" t="str">
        <f>+Formu!D257</f>
        <v> </v>
      </c>
      <c r="E262" s="198"/>
    </row>
    <row r="263" spans="2:5" ht="12.75">
      <c r="B263" s="189"/>
      <c r="C263" s="192" t="str">
        <f>+Formu!C258</f>
        <v>Ninguno</v>
      </c>
      <c r="D263" s="236" t="str">
        <f>+Formu!D258</f>
        <v> </v>
      </c>
      <c r="E263" s="198"/>
    </row>
    <row r="264" spans="2:5" ht="22.5">
      <c r="B264" s="189" t="str">
        <f>+Formu!B259</f>
        <v>3.1.5</v>
      </c>
      <c r="C264" s="190" t="str">
        <f>+Formu!C259</f>
        <v>¿Cómo se podría calificar la representación que tienen las IES oferentes de programas en el CERES de cara al cumplimiento de sus compromisos con la Alianza y los estudiantes?</v>
      </c>
      <c r="D264" s="233"/>
      <c r="E264" s="198"/>
    </row>
    <row r="265" spans="2:5" ht="12.75">
      <c r="B265" s="189"/>
      <c r="C265" s="192" t="str">
        <f>+Formu!C260</f>
        <v>Es completamente insuficiente. Ha sido una fuente de problemas para la Alianza</v>
      </c>
      <c r="D265" s="236" t="str">
        <f>+Formu!D260</f>
        <v> </v>
      </c>
      <c r="E265" s="198"/>
    </row>
    <row r="266" spans="2:5" ht="12.75">
      <c r="B266" s="189"/>
      <c r="C266" s="192" t="str">
        <f>+Formu!C261</f>
        <v>Es insuficiente en general, pero las IES y el Operador procuran subsanar las fallas</v>
      </c>
      <c r="D266" s="236" t="str">
        <f>+Formu!D261</f>
        <v> </v>
      </c>
      <c r="E266" s="198"/>
    </row>
    <row r="267" spans="2:5" ht="12.75">
      <c r="B267" s="189"/>
      <c r="C267" s="192" t="str">
        <f>+Formu!C262</f>
        <v>Es suficiente en general, pero a veces es desbordada por los problemas operativos</v>
      </c>
      <c r="D267" s="236" t="str">
        <f>+Formu!D262</f>
        <v> </v>
      </c>
      <c r="E267" s="198"/>
    </row>
    <row r="268" spans="2:5" ht="12.75">
      <c r="B268" s="189"/>
      <c r="C268" s="192" t="str">
        <f>+Formu!C263</f>
        <v>Es ampliamente suficiente para asegurar el cumplimiento de los compromisos</v>
      </c>
      <c r="D268" s="236" t="str">
        <f>+Formu!D263</f>
        <v> </v>
      </c>
      <c r="E268" s="198"/>
    </row>
    <row r="269" spans="2:5" ht="16.5" customHeight="1">
      <c r="B269" s="189" t="str">
        <f>+Formu!B264</f>
        <v>3.1.6</v>
      </c>
      <c r="C269" s="190" t="str">
        <f>+Formu!C264</f>
        <v>El apoyo de las IES oferentes de programas al Operador del CERES y a los estudiantes ha sido:</v>
      </c>
      <c r="D269" s="233"/>
      <c r="E269" s="198"/>
    </row>
    <row r="270" spans="2:5" ht="12.75">
      <c r="B270" s="189"/>
      <c r="C270" s="192" t="str">
        <f>+Formu!C265</f>
        <v>Decreciente con el tiempo</v>
      </c>
      <c r="D270" s="236" t="str">
        <f>+Formu!D265</f>
        <v> </v>
      </c>
      <c r="E270" s="198"/>
    </row>
    <row r="271" spans="2:5" ht="12.75">
      <c r="B271" s="189"/>
      <c r="C271" s="192" t="str">
        <f>+Formu!C266</f>
        <v>Estable a lo largo del tiempo</v>
      </c>
      <c r="D271" s="236" t="str">
        <f>+Formu!D266</f>
        <v> </v>
      </c>
      <c r="E271" s="198"/>
    </row>
    <row r="272" spans="2:5" ht="12.75">
      <c r="B272" s="189"/>
      <c r="C272" s="192" t="str">
        <f>+Formu!C267</f>
        <v>Creciente con el tiempo</v>
      </c>
      <c r="D272" s="236" t="str">
        <f>+Formu!D267</f>
        <v> </v>
      </c>
      <c r="E272" s="198"/>
    </row>
    <row r="273" spans="2:5" ht="18" customHeight="1">
      <c r="B273" s="363" t="str">
        <f>+Formu!B268</f>
        <v>3.2  Relación de la oferta educativa del CERES con la existente en la región</v>
      </c>
      <c r="C273" s="364"/>
      <c r="D273" s="233"/>
      <c r="E273" s="195">
        <f>VLOOKUP(B273,CALI!$B$6:$H$35,7,FALSE)</f>
        <v>0</v>
      </c>
    </row>
    <row r="274" spans="2:5" ht="22.5">
      <c r="B274" s="189" t="str">
        <f>+Formu!B269</f>
        <v>3.2.1</v>
      </c>
      <c r="C274" s="190" t="str">
        <f>+Formu!C269</f>
        <v>¿Se hizo un estudio formal sobre la oferta de educación superior existente o proyectada en la región antes de conformar la oferta educativa del CERES?</v>
      </c>
      <c r="D274" s="233">
        <f>+Formu!D269</f>
      </c>
      <c r="E274" s="198"/>
    </row>
    <row r="275" spans="2:5" ht="12.75">
      <c r="B275" s="189" t="str">
        <f>+Formu!B270</f>
        <v>3.2.2</v>
      </c>
      <c r="C275" s="190" t="str">
        <f>+Formu!C270</f>
        <v>¿Cuántos de los programas del CERES son ofrecidos en la región por otras IES?</v>
      </c>
      <c r="D275" s="233"/>
      <c r="E275" s="4"/>
    </row>
    <row r="276" spans="2:5" ht="12.75">
      <c r="B276" s="189"/>
      <c r="C276" s="192" t="str">
        <f>+Formu!C271</f>
        <v>Ninguno</v>
      </c>
      <c r="D276" s="236" t="str">
        <f>+Formu!D271</f>
        <v> </v>
      </c>
      <c r="E276" s="198"/>
    </row>
    <row r="277" spans="2:5" ht="12.75">
      <c r="B277" s="189"/>
      <c r="C277" s="192" t="str">
        <f>+Formu!C272</f>
        <v>Menos del 20% de los programas ofrecidos</v>
      </c>
      <c r="D277" s="236" t="str">
        <f>+Formu!D272</f>
        <v> </v>
      </c>
      <c r="E277" s="4"/>
    </row>
    <row r="278" spans="2:5" ht="12.75">
      <c r="B278" s="189"/>
      <c r="C278" s="192" t="str">
        <f>+Formu!C273</f>
        <v>Entre el 20% y el 50% de los programas ofrecidos</v>
      </c>
      <c r="D278" s="236" t="str">
        <f>+Formu!D273</f>
        <v> </v>
      </c>
      <c r="E278" s="198"/>
    </row>
    <row r="279" spans="2:5" ht="12.75">
      <c r="B279" s="189"/>
      <c r="C279" s="192" t="str">
        <f>+Formu!C274</f>
        <v>Más del 50% de los programas ofrecidos</v>
      </c>
      <c r="D279" s="236" t="str">
        <f>+Formu!D274</f>
        <v> </v>
      </c>
      <c r="E279" s="198"/>
    </row>
    <row r="280" spans="2:5" ht="33.75">
      <c r="B280" s="189" t="str">
        <f>+Formu!B275</f>
        <v>3.2.3</v>
      </c>
      <c r="C280" s="190" t="str">
        <f>+Formu!C275</f>
        <v>En caso de que más del 20% de los programas del CERES se ofrezca en la región por otras Instituciones de Educación Superior, ¿Se han adelantado conversaciones con los oferentes de los programas con el fin de racionalizar la oferta de educación superior en la región?</v>
      </c>
      <c r="D280" s="233">
        <f>+Formu!D275</f>
      </c>
      <c r="E280" s="198"/>
    </row>
    <row r="281" spans="2:5" ht="22.5">
      <c r="B281" s="189" t="str">
        <f>+Formu!B276</f>
        <v>3.2.4</v>
      </c>
      <c r="C281" s="190" t="str">
        <f>+Formu!C276</f>
        <v>¿La Alianza ha desarrollado acciones para articular e integrar la oferta educativa de educación superior en la región?</v>
      </c>
      <c r="D281" s="233">
        <f>+Formu!D276</f>
      </c>
      <c r="E281" s="198"/>
    </row>
    <row r="282" spans="2:5" ht="12.75">
      <c r="B282" s="189"/>
      <c r="C282" s="192" t="str">
        <f>+Formu!C277</f>
        <v>En caso afirmativo, descríbalas</v>
      </c>
      <c r="D282" s="233"/>
      <c r="E282" s="198"/>
    </row>
    <row r="283" spans="2:5" ht="30.75" customHeight="1">
      <c r="B283" s="189"/>
      <c r="C283" s="193" t="str">
        <f>+Formu!C278</f>
        <v>RESPUESTA</v>
      </c>
      <c r="D283" s="233"/>
      <c r="E283" s="198"/>
    </row>
    <row r="284" spans="2:5" ht="12.75" hidden="1">
      <c r="B284" s="189"/>
      <c r="C284" s="190"/>
      <c r="D284" s="233"/>
      <c r="E284" s="198"/>
    </row>
    <row r="285" spans="2:5" ht="12.75" hidden="1">
      <c r="B285" s="189"/>
      <c r="C285" s="190"/>
      <c r="D285" s="233"/>
      <c r="E285" s="198"/>
    </row>
    <row r="286" spans="2:5" ht="25.5" customHeight="1">
      <c r="B286" s="363" t="str">
        <f>+Formu!B281</f>
        <v>3.3  Gestión académica para el mejoramiento de los procesos pedagógicos y expansión de cobertura</v>
      </c>
      <c r="C286" s="364"/>
      <c r="D286" s="233"/>
      <c r="E286" s="195">
        <f>VLOOKUP(B286,CALI!$B$6:$H$35,7,FALSE)</f>
        <v>0</v>
      </c>
    </row>
    <row r="287" spans="2:5" ht="12.75">
      <c r="B287" s="189" t="str">
        <f>+Formu!B282</f>
        <v>3.3.1</v>
      </c>
      <c r="C287" s="190" t="str">
        <f>+Formu!C282</f>
        <v>La dedicación del coordinador del CERES es:</v>
      </c>
      <c r="D287" s="233"/>
      <c r="E287" s="198"/>
    </row>
    <row r="288" spans="2:5" ht="12.75" customHeight="1">
      <c r="B288" s="189"/>
      <c r="C288" s="192" t="str">
        <f>+Formu!C283</f>
        <v>No hay un director o coordinador permanente</v>
      </c>
      <c r="D288" s="236" t="str">
        <f>+Formu!D283</f>
        <v> </v>
      </c>
      <c r="E288" s="4"/>
    </row>
    <row r="289" spans="2:5" ht="12.75">
      <c r="B289" s="189"/>
      <c r="C289" s="192" t="str">
        <f>+Formu!C284</f>
        <v>Menos de un cuarto de tiempo</v>
      </c>
      <c r="D289" s="236" t="str">
        <f>+Formu!D284</f>
        <v> </v>
      </c>
      <c r="E289" s="196"/>
    </row>
    <row r="290" spans="2:5" ht="12.75">
      <c r="B290" s="189"/>
      <c r="C290" s="192" t="str">
        <f>+Formu!C285</f>
        <v>Aproximadamente medio tiempo</v>
      </c>
      <c r="D290" s="236" t="str">
        <f>+Formu!D285</f>
        <v> </v>
      </c>
      <c r="E290" s="4"/>
    </row>
    <row r="291" spans="2:5" ht="12.75">
      <c r="B291" s="189"/>
      <c r="C291" s="192" t="str">
        <f>+Formu!C286</f>
        <v>Tiempo completo</v>
      </c>
      <c r="D291" s="236" t="str">
        <f>+Formu!D286</f>
        <v> </v>
      </c>
      <c r="E291" s="198"/>
    </row>
    <row r="292" spans="2:5" ht="12.75">
      <c r="B292" s="189" t="str">
        <f>+Formu!B287</f>
        <v>3.3.2</v>
      </c>
      <c r="C292" s="190" t="str">
        <f>+Formu!C287</f>
        <v>Los requisitos para nombrar director del CERES son:</v>
      </c>
      <c r="D292" s="233"/>
      <c r="E292" s="198"/>
    </row>
    <row r="293" spans="2:5" ht="12.75">
      <c r="B293" s="189"/>
      <c r="C293" s="192" t="str">
        <f>+Formu!C288</f>
        <v>No hay requisitos establecidos</v>
      </c>
      <c r="D293" s="236" t="str">
        <f>+Formu!D288</f>
        <v> </v>
      </c>
      <c r="E293" s="198"/>
    </row>
    <row r="294" spans="2:5" ht="12.75">
      <c r="B294" s="189"/>
      <c r="C294" s="192" t="str">
        <f>+Formu!C289</f>
        <v>Grado profesional</v>
      </c>
      <c r="D294" s="236" t="str">
        <f>+Formu!D289</f>
        <v> </v>
      </c>
      <c r="E294" s="198"/>
    </row>
    <row r="295" spans="2:5" ht="12.75">
      <c r="B295" s="189"/>
      <c r="C295" s="192" t="str">
        <f>+Formu!C290</f>
        <v>Grado profesional y experiencia académica</v>
      </c>
      <c r="D295" s="236" t="str">
        <f>+Formu!D290</f>
        <v> </v>
      </c>
      <c r="E295" s="198"/>
    </row>
    <row r="296" spans="2:5" ht="12.75">
      <c r="B296" s="189"/>
      <c r="C296" s="192" t="str">
        <f>+Formu!C291</f>
        <v>Grado profesional con especialización y experiencia académica</v>
      </c>
      <c r="D296" s="236" t="str">
        <f>+Formu!D291</f>
        <v> </v>
      </c>
      <c r="E296" s="198"/>
    </row>
    <row r="297" spans="2:5" ht="12.75">
      <c r="B297" s="189" t="str">
        <f>+Formu!B292</f>
        <v>3.3.3</v>
      </c>
      <c r="C297" s="190" t="str">
        <f>+Formu!C292</f>
        <v>El cuerpo docente de los programas ofrecidos por el CERES:</v>
      </c>
      <c r="D297" s="233"/>
      <c r="E297" s="198"/>
    </row>
    <row r="298" spans="2:5" ht="12.75">
      <c r="B298" s="189"/>
      <c r="C298" s="192" t="str">
        <f>+Formu!C293</f>
        <v>Es externo y no hay un conocimiento sobre su dedicación</v>
      </c>
      <c r="D298" s="236" t="str">
        <f>+Formu!D293</f>
        <v> </v>
      </c>
      <c r="E298" s="198"/>
    </row>
    <row r="299" spans="2:5" ht="12.75">
      <c r="B299" s="189"/>
      <c r="C299" s="192" t="str">
        <f>+Formu!C294</f>
        <v>Es mixto (parte externo, parte local) y su dedicación es menor a medio tiempo</v>
      </c>
      <c r="D299" s="236" t="str">
        <f>+Formu!D294</f>
        <v> </v>
      </c>
      <c r="E299" s="198"/>
    </row>
    <row r="300" spans="2:5" ht="12.75">
      <c r="B300" s="189"/>
      <c r="C300" s="192" t="str">
        <f>+Formu!C295</f>
        <v>Es mixto (parte externo, parte local) y su dedicación es mayor a medio tiempo</v>
      </c>
      <c r="D300" s="236" t="str">
        <f>+Formu!D295</f>
        <v> </v>
      </c>
      <c r="E300" s="198"/>
    </row>
    <row r="301" spans="2:5" ht="22.5">
      <c r="B301" s="189"/>
      <c r="C301" s="192" t="str">
        <f>+Formu!C296</f>
        <v>Es mixto (parte externo, parte local) y su dedicación es igual o cercana al tiempo completo</v>
      </c>
      <c r="D301" s="236" t="str">
        <f>+Formu!D296</f>
        <v> </v>
      </c>
      <c r="E301" s="198"/>
    </row>
    <row r="302" spans="2:5" ht="12.75">
      <c r="B302" s="189" t="str">
        <f>+Formu!B297</f>
        <v>3.3.4</v>
      </c>
      <c r="C302" s="190" t="str">
        <f>+Formu!C297</f>
        <v>Con relación al modelo pedagógico:</v>
      </c>
      <c r="D302" s="233"/>
      <c r="E302" s="198"/>
    </row>
    <row r="303" spans="2:5" ht="12.75">
      <c r="B303" s="189"/>
      <c r="C303" s="192" t="str">
        <f>+Formu!C298</f>
        <v>No hay un modelo pedagógico definido</v>
      </c>
      <c r="D303" s="236" t="str">
        <f>+Formu!D298</f>
        <v> </v>
      </c>
      <c r="E303" s="198"/>
    </row>
    <row r="304" spans="2:5" ht="22.5">
      <c r="B304" s="189"/>
      <c r="C304" s="192" t="str">
        <f>+Formu!C299</f>
        <v>Existen diversos modelos pedagógicos que dependen de cada IES oferente de programas</v>
      </c>
      <c r="D304" s="236" t="str">
        <f>+Formu!D299</f>
        <v> </v>
      </c>
      <c r="E304" s="198"/>
    </row>
    <row r="305" spans="2:5" ht="12.75">
      <c r="B305" s="189"/>
      <c r="C305" s="192" t="str">
        <f>+Formu!C300</f>
        <v>Los miembros de la Alianza están trabajando en la definición de un modelo pedagógico</v>
      </c>
      <c r="D305" s="236" t="str">
        <f>+Formu!D300</f>
        <v> </v>
      </c>
      <c r="E305" s="198"/>
    </row>
    <row r="306" spans="2:5" ht="12.75">
      <c r="B306" s="189"/>
      <c r="C306" s="192" t="str">
        <f>+Formu!C301</f>
        <v>Hay un modelo pedagógico definido que siguen todas las IES oferentes de programas</v>
      </c>
      <c r="D306" s="236" t="str">
        <f>+Formu!D301</f>
        <v> </v>
      </c>
      <c r="E306" s="198"/>
    </row>
    <row r="307" spans="2:5" ht="12.75">
      <c r="B307" s="189" t="str">
        <f>+Formu!B302</f>
        <v>3.3.5</v>
      </c>
      <c r="C307" s="190" t="str">
        <f>+Formu!C302</f>
        <v>Con relación al modelo pedagógico:</v>
      </c>
      <c r="D307" s="233"/>
      <c r="E307" s="198"/>
    </row>
    <row r="308" spans="2:5" ht="12.75">
      <c r="B308" s="189"/>
      <c r="C308" s="192" t="str">
        <f>+Formu!C303</f>
        <v>Cada IES oferente de programas lo maneja según sus propios criterios</v>
      </c>
      <c r="D308" s="236" t="str">
        <f>+Formu!D303</f>
        <v> </v>
      </c>
      <c r="E308" s="198"/>
    </row>
    <row r="309" spans="2:5" ht="12.75">
      <c r="B309" s="189"/>
      <c r="C309" s="192" t="str">
        <f>+Formu!C304</f>
        <v>Anualmente las IES lo revisan de acuerdo con los resultados observados en el CERES</v>
      </c>
      <c r="D309" s="236" t="str">
        <f>+Formu!D304</f>
        <v> </v>
      </c>
      <c r="E309" s="198"/>
    </row>
    <row r="310" spans="2:5" ht="22.5">
      <c r="B310" s="189"/>
      <c r="C310" s="192" t="str">
        <f>+Formu!C305</f>
        <v>Anualmente es revisado conjuntamente por todos los miembros de la Alianza, a la luz de Información provista por el Operador</v>
      </c>
      <c r="D310" s="236" t="str">
        <f>+Formu!D305</f>
        <v> </v>
      </c>
      <c r="E310" s="198"/>
    </row>
    <row r="311" spans="2:5" ht="22.5">
      <c r="B311" s="189" t="str">
        <f>+Formu!B306</f>
        <v>3.3.6</v>
      </c>
      <c r="C311" s="190" t="str">
        <f>+Formu!C306</f>
        <v>Con respecto a la matrícula total (número total de estudiantes) existente al final del primer año de operación del CERES:</v>
      </c>
      <c r="D311" s="233"/>
      <c r="E311" s="198"/>
    </row>
    <row r="312" spans="2:5" ht="12.75">
      <c r="B312" s="189"/>
      <c r="C312" s="192" t="str">
        <f>+Formu!C307</f>
        <v>El CERES no ha incrementado su matrícula estudiantil en más del 10%</v>
      </c>
      <c r="D312" s="236" t="str">
        <f>+Formu!D307</f>
        <v> </v>
      </c>
      <c r="E312" s="198"/>
    </row>
    <row r="313" spans="2:5" ht="12.75">
      <c r="B313" s="189"/>
      <c r="C313" s="192" t="str">
        <f>+Formu!C308</f>
        <v>El CERES ha incrementado su matrícula estudiantil entre el 10% y el 30%</v>
      </c>
      <c r="D313" s="236" t="str">
        <f>+Formu!D308</f>
        <v> </v>
      </c>
      <c r="E313" s="198"/>
    </row>
    <row r="314" spans="2:5" ht="12.75">
      <c r="B314" s="189"/>
      <c r="C314" s="192" t="str">
        <f>+Formu!C309</f>
        <v>El CERES ha incrementado su matrícula estudiantil entre el 30% y el 50%</v>
      </c>
      <c r="D314" s="236" t="str">
        <f>+Formu!D309</f>
        <v> </v>
      </c>
      <c r="E314" s="198"/>
    </row>
    <row r="315" spans="2:5" ht="12.75">
      <c r="B315" s="189"/>
      <c r="C315" s="192" t="str">
        <f>+Formu!C310</f>
        <v>El CERES ha incrementado su matrícula estudiantil entre el 50% y el 100%</v>
      </c>
      <c r="D315" s="236" t="str">
        <f>+Formu!D310</f>
        <v> </v>
      </c>
      <c r="E315" s="198"/>
    </row>
    <row r="316" spans="2:5" ht="12.75">
      <c r="B316" s="189"/>
      <c r="C316" s="192" t="str">
        <f>+Formu!C311</f>
        <v>El CERES ha incrementado su matrícula estudiantil en más del 100%</v>
      </c>
      <c r="D316" s="236" t="str">
        <f>+Formu!D311</f>
        <v> </v>
      </c>
      <c r="E316" s="198"/>
    </row>
    <row r="317" spans="2:5" ht="12.75">
      <c r="B317" s="189" t="str">
        <f>+Formu!B312</f>
        <v>3.3.7</v>
      </c>
      <c r="C317" s="190" t="str">
        <f>+Formu!C312</f>
        <v>La tasa de crecimiento anual de la matrícula del CERES es:</v>
      </c>
      <c r="D317" s="233"/>
      <c r="E317" s="198"/>
    </row>
    <row r="318" spans="2:5" ht="15.75" customHeight="1">
      <c r="B318" s="189"/>
      <c r="C318" s="192" t="str">
        <f>+Formu!C313</f>
        <v>Mucho menor que la tasa de crecimiento de la matrícula total de Educación Superior en la región</v>
      </c>
      <c r="D318" s="236" t="str">
        <f>+Formu!D313</f>
        <v> </v>
      </c>
      <c r="E318" s="198"/>
    </row>
    <row r="319" spans="2:5" ht="13.5" customHeight="1">
      <c r="B319" s="189"/>
      <c r="C319" s="192" t="str">
        <f>+Formu!C314</f>
        <v>Menos que la tasa de crecimiento de la matrícula total de Educación Superior en la región</v>
      </c>
      <c r="D319" s="236" t="str">
        <f>+Formu!D314</f>
        <v> </v>
      </c>
      <c r="E319" s="198"/>
    </row>
    <row r="320" spans="2:5" ht="12.75">
      <c r="B320" s="189"/>
      <c r="C320" s="192" t="str">
        <f>+Formu!C315</f>
        <v>Similar a la tasa de crecimiento de la matrícula total de Educación Superior en la región</v>
      </c>
      <c r="D320" s="236" t="str">
        <f>+Formu!D315</f>
        <v> </v>
      </c>
      <c r="E320" s="198"/>
    </row>
    <row r="321" spans="2:5" ht="12.75">
      <c r="B321" s="189"/>
      <c r="C321" s="192" t="str">
        <f>+Formu!C316</f>
        <v>Superior a la tasa de crecimiento de la matrícula de Educación Superior en la región</v>
      </c>
      <c r="D321" s="236" t="str">
        <f>+Formu!D316</f>
        <v> </v>
      </c>
      <c r="E321" s="198"/>
    </row>
    <row r="322" spans="2:5" ht="12.75">
      <c r="B322" s="189"/>
      <c r="C322" s="192" t="str">
        <f>+Formu!C317</f>
        <v>Muy superior a la tasa de crecimiento de la matrícula de ES en la región</v>
      </c>
      <c r="D322" s="236" t="str">
        <f>+Formu!D317</f>
        <v> </v>
      </c>
      <c r="E322" s="198"/>
    </row>
    <row r="323" spans="2:5" ht="22.5">
      <c r="B323" s="189" t="str">
        <f>+Formu!B318</f>
        <v>3.3.8</v>
      </c>
      <c r="C323" s="190" t="str">
        <f>+Formu!C318</f>
        <v>La tasa de participación de la matrícula del CERES en los egresados de la región, con respecto a la lograda al final del primer año de operación del CERES:</v>
      </c>
      <c r="D323" s="233"/>
      <c r="E323" s="198"/>
    </row>
    <row r="324" spans="2:5" ht="12.75">
      <c r="B324" s="189"/>
      <c r="C324" s="192" t="str">
        <f>+Formu!C319</f>
        <v>Ha decrecido</v>
      </c>
      <c r="D324" s="236" t="str">
        <f>+Formu!D319</f>
        <v> </v>
      </c>
      <c r="E324" s="198"/>
    </row>
    <row r="325" spans="2:5" ht="12.75">
      <c r="B325" s="189"/>
      <c r="C325" s="192" t="str">
        <f>+Formu!C320</f>
        <v>Se ha mantenido básicamente igual</v>
      </c>
      <c r="D325" s="236" t="str">
        <f>+Formu!D320</f>
        <v> </v>
      </c>
      <c r="E325" s="198"/>
    </row>
    <row r="326" spans="2:5" ht="12.75">
      <c r="B326" s="189"/>
      <c r="C326" s="192" t="str">
        <f>+Formu!C321</f>
        <v>Ha aumentado entre un 10% y un 50%</v>
      </c>
      <c r="D326" s="236" t="str">
        <f>+Formu!D321</f>
        <v> </v>
      </c>
      <c r="E326" s="198"/>
    </row>
    <row r="327" spans="2:5" ht="12.75">
      <c r="B327" s="189"/>
      <c r="C327" s="192" t="str">
        <f>+Formu!C322</f>
        <v>Ha aumentado en más de un 50%</v>
      </c>
      <c r="D327" s="236" t="str">
        <f>+Formu!D322</f>
        <v> </v>
      </c>
      <c r="E327" s="198"/>
    </row>
    <row r="328" spans="2:5" ht="22.5">
      <c r="B328" s="189" t="str">
        <f>+Formu!B323</f>
        <v>3.3.9</v>
      </c>
      <c r="C328" s="190" t="str">
        <f>+Formu!C323</f>
        <v>En términos de estratificación socio-económica, la población estudiantil del CERES se puede clasificar así:</v>
      </c>
      <c r="D328" s="233"/>
      <c r="E328" s="198"/>
    </row>
    <row r="329" spans="2:5" ht="12.75">
      <c r="B329" s="189"/>
      <c r="C329" s="192" t="str">
        <f>+Formu!C324</f>
        <v>Menos del 20% pertenece a los estratos 1, 2 o 3</v>
      </c>
      <c r="D329" s="236" t="str">
        <f>+Formu!D324</f>
        <v> </v>
      </c>
      <c r="E329" s="198"/>
    </row>
    <row r="330" spans="2:5" ht="12.75">
      <c r="B330" s="189"/>
      <c r="C330" s="192" t="str">
        <f>+Formu!C325</f>
        <v>Entre el 20% y el 50% pertenece a los estratos 1, 2 o 3</v>
      </c>
      <c r="D330" s="236" t="str">
        <f>+Formu!D325</f>
        <v> </v>
      </c>
      <c r="E330" s="198"/>
    </row>
    <row r="331" spans="2:5" ht="12.75">
      <c r="B331" s="189"/>
      <c r="C331" s="192" t="str">
        <f>+Formu!C326</f>
        <v>Más del 50% pertenece a los estratos 1, 2 o 3</v>
      </c>
      <c r="D331" s="236" t="str">
        <f>+Formu!D326</f>
        <v> </v>
      </c>
      <c r="E331" s="198"/>
    </row>
    <row r="332" spans="2:5" ht="22.5">
      <c r="B332" s="189" t="str">
        <f>+Formu!B327</f>
        <v>3.3.10</v>
      </c>
      <c r="C332" s="190" t="str">
        <f>+Formu!C327</f>
        <v>La relación “Población Vulnerable en CERES/Población Vulnerable en la Región (desplazados, indígenas, otros)” ha sido:</v>
      </c>
      <c r="D332" s="233"/>
      <c r="E332" s="198"/>
    </row>
    <row r="333" spans="2:5" ht="12.75">
      <c r="B333" s="189"/>
      <c r="C333" s="192" t="str">
        <f>+Formu!C328</f>
        <v>Decreciente con el tiempo</v>
      </c>
      <c r="D333" s="236" t="str">
        <f>+Formu!D328</f>
        <v> </v>
      </c>
      <c r="E333" s="198"/>
    </row>
    <row r="334" spans="2:5" ht="12.75">
      <c r="B334" s="189"/>
      <c r="C334" s="192" t="str">
        <f>+Formu!C329</f>
        <v>Constante en el tiempo</v>
      </c>
      <c r="D334" s="236" t="str">
        <f>+Formu!D329</f>
        <v> </v>
      </c>
      <c r="E334" s="198"/>
    </row>
    <row r="335" spans="2:5" ht="12.75">
      <c r="B335" s="189"/>
      <c r="C335" s="192" t="str">
        <f>+Formu!C330</f>
        <v>Creciente con el tiempo</v>
      </c>
      <c r="D335" s="236" t="str">
        <f>+Formu!D330</f>
        <v> </v>
      </c>
      <c r="E335" s="198"/>
    </row>
    <row r="336" spans="2:5" ht="22.5">
      <c r="B336" s="189" t="str">
        <f>+Formu!B331</f>
        <v>3.3.11</v>
      </c>
      <c r="C336" s="190" t="str">
        <f>+Formu!C331</f>
        <v>¿Qué estrategias existen para promover demanda de población de municipios y veredas cercanas?</v>
      </c>
      <c r="D336" s="233"/>
      <c r="E336" s="198"/>
    </row>
    <row r="337" spans="2:5" ht="12.75">
      <c r="B337" s="189"/>
      <c r="C337" s="192" t="str">
        <f>+Formu!C332</f>
        <v>No hay estrategias todavía</v>
      </c>
      <c r="D337" s="236" t="str">
        <f>+Formu!D332</f>
        <v> </v>
      </c>
      <c r="E337" s="198"/>
    </row>
    <row r="338" spans="2:5" ht="12.75">
      <c r="B338" s="189"/>
      <c r="C338" s="192" t="str">
        <f>+Formu!C333</f>
        <v>Hay servicio de transporte</v>
      </c>
      <c r="D338" s="236" t="str">
        <f>+Formu!D333</f>
        <v> </v>
      </c>
      <c r="E338" s="198"/>
    </row>
    <row r="339" spans="2:5" ht="12.75">
      <c r="B339" s="189"/>
      <c r="C339" s="192" t="str">
        <f>+Formu!C334</f>
        <v>Hay servicio de transporte subsidiado</v>
      </c>
      <c r="D339" s="236" t="str">
        <f>+Formu!D334</f>
        <v> </v>
      </c>
      <c r="E339" s="198"/>
    </row>
    <row r="340" spans="2:5" ht="12.75" hidden="1">
      <c r="B340" s="189"/>
      <c r="C340" s="190"/>
      <c r="D340" s="233"/>
      <c r="E340" s="198"/>
    </row>
    <row r="341" spans="2:5" ht="12.75" hidden="1">
      <c r="B341" s="189"/>
      <c r="C341" s="190"/>
      <c r="D341" s="233"/>
      <c r="E341" s="198"/>
    </row>
    <row r="342" spans="2:5" ht="18" customHeight="1">
      <c r="B342" s="363" t="str">
        <f>+Formu!B337</f>
        <v>3.4  Gestión académica para el mejoramiento de la calidad del aprendizaje</v>
      </c>
      <c r="C342" s="364"/>
      <c r="D342" s="233"/>
      <c r="E342" s="195">
        <f>VLOOKUP(B342,CALI!$B$6:$H$35,7,FALSE)</f>
        <v>0</v>
      </c>
    </row>
    <row r="343" spans="2:5" ht="12.75" hidden="1">
      <c r="B343" s="189"/>
      <c r="C343" s="190"/>
      <c r="D343" s="233"/>
      <c r="E343" s="198"/>
    </row>
    <row r="344" spans="2:5" ht="12.75" customHeight="1">
      <c r="B344" s="189" t="str">
        <f>+Formu!B339</f>
        <v>3.4.1</v>
      </c>
      <c r="C344" s="190" t="str">
        <f>+Formu!C339</f>
        <v>Los requisitos de entrada en general son:</v>
      </c>
      <c r="D344" s="236"/>
      <c r="E344" s="196"/>
    </row>
    <row r="345" spans="2:5" ht="12.75" customHeight="1">
      <c r="B345" s="189"/>
      <c r="C345" s="192" t="str">
        <f>+Formu!C340</f>
        <v>Inferiores a los de los programas regulares de la IES oferente</v>
      </c>
      <c r="D345" s="236" t="str">
        <f>+Formu!D340</f>
        <v> </v>
      </c>
      <c r="E345" s="196"/>
    </row>
    <row r="346" spans="2:5" ht="12.75">
      <c r="B346" s="189"/>
      <c r="C346" s="192" t="str">
        <f>+Formu!C341</f>
        <v>Iguales a los de los programas regulares de la IES oferente</v>
      </c>
      <c r="D346" s="236" t="str">
        <f>+Formu!D341</f>
        <v> </v>
      </c>
      <c r="E346" s="4"/>
    </row>
    <row r="347" spans="2:5" ht="22.5">
      <c r="B347" s="189" t="str">
        <f>+Formu!B342</f>
        <v>3.4.2</v>
      </c>
      <c r="C347" s="190" t="str">
        <f>+Formu!C342</f>
        <v>Tipo de preparación recibida por los estudiantes al ingresar al CERES para garantizar su dominio de las herramientas requeridas para participar en los cursos</v>
      </c>
      <c r="D347" s="233"/>
      <c r="E347" s="196"/>
    </row>
    <row r="348" spans="2:5" ht="12.75">
      <c r="B348" s="189"/>
      <c r="C348" s="192" t="str">
        <f>+Formu!C343</f>
        <v>Los estudiantes aprenden por su cuenta</v>
      </c>
      <c r="D348" s="236" t="str">
        <f>+Formu!D343</f>
        <v> </v>
      </c>
      <c r="E348" s="198"/>
    </row>
    <row r="349" spans="2:5" ht="12.75">
      <c r="B349" s="189"/>
      <c r="C349" s="192" t="str">
        <f>+Formu!C344</f>
        <v>El CERES tiene manuales que guían a los estudiantes</v>
      </c>
      <c r="D349" s="236" t="str">
        <f>+Formu!D344</f>
        <v> </v>
      </c>
      <c r="E349" s="198"/>
    </row>
    <row r="350" spans="2:5" ht="12.75">
      <c r="B350" s="189"/>
      <c r="C350" s="192" t="str">
        <f>+Formu!C345</f>
        <v>El CERES (o las IES oferentes) ofrecen cursos para manejo de software</v>
      </c>
      <c r="D350" s="236" t="str">
        <f>+Formu!D345</f>
        <v> </v>
      </c>
      <c r="E350" s="198"/>
    </row>
    <row r="351" spans="2:5" ht="24" customHeight="1">
      <c r="B351" s="189" t="str">
        <f>+Formu!B346</f>
        <v>3.4.3</v>
      </c>
      <c r="C351" s="190" t="str">
        <f>+Formu!C346</f>
        <v>¿Los profesores, monitores, asistentes o pasantes que suministran el apoyo académico a los estudiantes son preparados y actualizados periódicamente por las IES oferentes de programas?</v>
      </c>
      <c r="D351" s="233"/>
      <c r="E351" s="198"/>
    </row>
    <row r="352" spans="2:5" ht="12.75" customHeight="1">
      <c r="B352" s="189"/>
      <c r="C352" s="192" t="str">
        <f>+Formu!C347</f>
        <v>Nunca</v>
      </c>
      <c r="D352" s="236" t="str">
        <f>+Formu!D347</f>
        <v> </v>
      </c>
      <c r="E352" s="198"/>
    </row>
    <row r="353" spans="2:5" ht="12.75">
      <c r="B353" s="189"/>
      <c r="C353" s="192" t="str">
        <f>+Formu!C348</f>
        <v>Algunas veces</v>
      </c>
      <c r="D353" s="236" t="str">
        <f>+Formu!D348</f>
        <v> </v>
      </c>
      <c r="E353" s="198"/>
    </row>
    <row r="354" spans="2:5" ht="12.75">
      <c r="B354" s="189"/>
      <c r="C354" s="192" t="str">
        <f>+Formu!C349</f>
        <v>Generalmente</v>
      </c>
      <c r="D354" s="236" t="str">
        <f>+Formu!D349</f>
        <v> </v>
      </c>
      <c r="E354" s="198"/>
    </row>
    <row r="355" spans="2:5" ht="12.75">
      <c r="B355" s="189"/>
      <c r="C355" s="192" t="str">
        <f>+Formu!C350</f>
        <v>Siempre</v>
      </c>
      <c r="D355" s="236" t="str">
        <f>+Formu!D350</f>
        <v> </v>
      </c>
      <c r="E355" s="198"/>
    </row>
    <row r="356" spans="2:5" ht="22.5">
      <c r="B356" s="189" t="str">
        <f>+Formu!B351</f>
        <v>3.4.4</v>
      </c>
      <c r="C356" s="190" t="str">
        <f>+Formu!C351</f>
        <v>¿La Alianza se preocupa y hace seguimiento a la calidad de los programas que se ofrecen?</v>
      </c>
      <c r="D356" s="233">
        <f>+Formu!D351</f>
      </c>
      <c r="E356" s="198"/>
    </row>
    <row r="357" spans="2:5" ht="36" customHeight="1">
      <c r="B357" s="189" t="str">
        <f>+Formu!B352</f>
        <v>3.4.5</v>
      </c>
      <c r="C357" s="190" t="str">
        <f>+Formu!C352</f>
        <v>¿La Alianza asegura que los estudiantes del CERES tengan acceso a laboratorios, talleres, bibliografía en las condiciones suficientes para garantizar el normal desarrollo del proceso de aprendizaje?</v>
      </c>
      <c r="D357" s="233">
        <f>+Formu!D352</f>
      </c>
      <c r="E357" s="198"/>
    </row>
    <row r="358" spans="2:5" ht="24" customHeight="1">
      <c r="B358" s="189" t="str">
        <f>+Formu!B353</f>
        <v>3.4.6</v>
      </c>
      <c r="C358" s="190" t="str">
        <f>+Formu!C353</f>
        <v>Del total de programas ofrecidos, ¿Que porcentaje de los programas están dirigidos a cubrir las necesidades de la región?</v>
      </c>
      <c r="D358" s="233"/>
      <c r="E358" s="198"/>
    </row>
    <row r="359" spans="2:5" ht="12.75" customHeight="1">
      <c r="B359" s="189"/>
      <c r="C359" s="192" t="str">
        <f>+Formu!C354</f>
        <v>Ninguno</v>
      </c>
      <c r="D359" s="236" t="str">
        <f>+Formu!D354</f>
        <v> </v>
      </c>
      <c r="E359" s="198"/>
    </row>
    <row r="360" spans="2:5" ht="12.75" customHeight="1">
      <c r="B360" s="189"/>
      <c r="C360" s="192" t="str">
        <f>+Formu!C355</f>
        <v>Menor del 10%</v>
      </c>
      <c r="D360" s="236" t="str">
        <f>+Formu!D355</f>
        <v> </v>
      </c>
      <c r="E360" s="198"/>
    </row>
    <row r="361" spans="2:5" ht="12.75" customHeight="1">
      <c r="B361" s="189"/>
      <c r="C361" s="192" t="str">
        <f>+Formu!C356</f>
        <v>Entre el 11% y el 40%</v>
      </c>
      <c r="D361" s="236" t="str">
        <f>+Formu!D356</f>
        <v> </v>
      </c>
      <c r="E361" s="198"/>
    </row>
    <row r="362" spans="2:5" ht="12.75" customHeight="1">
      <c r="B362" s="189"/>
      <c r="C362" s="192" t="str">
        <f>+Formu!C357</f>
        <v>Mas del 40%</v>
      </c>
      <c r="D362" s="236" t="str">
        <f>+Formu!D357</f>
        <v> </v>
      </c>
      <c r="E362" s="198"/>
    </row>
    <row r="363" spans="2:5" ht="13.5" customHeight="1">
      <c r="B363" s="189" t="str">
        <f>+Formu!B358</f>
        <v>3.4.7</v>
      </c>
      <c r="C363" s="190" t="str">
        <f>+Formu!C358</f>
        <v>¿Hace la Alianza un seguimiento al desempeño académico de los estudiantes? </v>
      </c>
      <c r="D363" s="233">
        <f>+Formu!D359</f>
      </c>
      <c r="E363" s="198"/>
    </row>
    <row r="364" spans="2:5" ht="22.5">
      <c r="B364" s="189" t="str">
        <f>+Formu!B360</f>
        <v>3.4.9</v>
      </c>
      <c r="C364" s="190" t="str">
        <f>+Formu!C360</f>
        <v>Las pruebas o evaluaciones sobre la calidad de la enseñanza en los programas ofrecidos por el CERES:</v>
      </c>
      <c r="D364" s="233"/>
      <c r="E364" s="198"/>
    </row>
    <row r="365" spans="2:5" ht="12.75">
      <c r="B365" s="189"/>
      <c r="C365" s="192" t="str">
        <f>+Formu!C361</f>
        <v>No se hacen</v>
      </c>
      <c r="D365" s="236" t="str">
        <f>+Formu!D361</f>
        <v> </v>
      </c>
      <c r="E365" s="198"/>
    </row>
    <row r="366" spans="2:5" ht="12.75">
      <c r="B366" s="189"/>
      <c r="C366" s="192" t="str">
        <f>+Formu!C362</f>
        <v>Se hacen en algunos programas</v>
      </c>
      <c r="D366" s="236" t="str">
        <f>+Formu!D362</f>
        <v> </v>
      </c>
      <c r="E366" s="198"/>
    </row>
    <row r="367" spans="2:5" ht="12.75">
      <c r="B367" s="189"/>
      <c r="C367" s="192" t="str">
        <f>+Formu!C363</f>
        <v>Se hacen en todos los programas, como política del CERES</v>
      </c>
      <c r="D367" s="236" t="str">
        <f>+Formu!D363</f>
        <v> </v>
      </c>
      <c r="E367" s="198"/>
    </row>
    <row r="368" spans="2:5" ht="22.5">
      <c r="B368" s="189" t="str">
        <f>+Formu!B364</f>
        <v>3.4.10</v>
      </c>
      <c r="C368" s="190" t="str">
        <f>+Formu!C364</f>
        <v>¿Existen mecanismos de transferencia automática para los estudiantes que terminan sus programas en el CERES y las IES oferentes?</v>
      </c>
      <c r="D368" s="233">
        <f>+Formu!D364</f>
      </c>
      <c r="E368" s="198"/>
    </row>
    <row r="369" spans="2:5" ht="22.5">
      <c r="B369" s="189" t="str">
        <f>+Formu!B365</f>
        <v>3.4.11</v>
      </c>
      <c r="C369" s="190" t="str">
        <f>+Formu!C365</f>
        <v>Diligencie la tabla siguiente y, con base en ella, indique cuál es la situación de los programas ofrecidos por el CERES en términos de acreditación.</v>
      </c>
      <c r="D369" s="233"/>
      <c r="E369" s="198"/>
    </row>
    <row r="370" spans="2:5" ht="22.5" hidden="1">
      <c r="B370" s="189" t="str">
        <f>+Formu!B366</f>
        <v>Cuadro2</v>
      </c>
      <c r="C370" s="190" t="str">
        <f>+Formu!C366</f>
        <v>Diligencie el Cuadro 2 CARACTERISTICAS PROGRAMAS OFRECIDOS CON RESPECTO A LAS NECESIDADES O POSIBILIDADES DE LA REGIÓN</v>
      </c>
      <c r="D370" s="233"/>
      <c r="E370" s="198"/>
    </row>
    <row r="371" spans="2:5" ht="12.75">
      <c r="B371" s="189"/>
      <c r="C371" s="192" t="str">
        <f>+Formu!C367</f>
        <v>Menos del 10% de los programas está acreditado</v>
      </c>
      <c r="D371" s="236" t="str">
        <f>+Formu!D367</f>
        <v> </v>
      </c>
      <c r="E371" s="198"/>
    </row>
    <row r="372" spans="2:5" ht="12.75">
      <c r="B372" s="189"/>
      <c r="C372" s="192" t="str">
        <f>+Formu!C368</f>
        <v>Entre el 10% y el 30% de los programas está acreditado</v>
      </c>
      <c r="D372" s="236" t="str">
        <f>+Formu!D368</f>
        <v> </v>
      </c>
      <c r="E372" s="198"/>
    </row>
    <row r="373" spans="2:5" ht="12.75">
      <c r="B373" s="189"/>
      <c r="C373" s="192" t="str">
        <f>+Formu!C369</f>
        <v>Entre el 30% y el 50% de los programas está acreditado</v>
      </c>
      <c r="D373" s="236" t="str">
        <f>+Formu!D369</f>
        <v> </v>
      </c>
      <c r="E373" s="198"/>
    </row>
    <row r="374" spans="2:5" ht="12.75">
      <c r="B374" s="189"/>
      <c r="C374" s="192" t="str">
        <f>+Formu!C370</f>
        <v>Entre el 50% y el 70% de los programas está acreditado</v>
      </c>
      <c r="D374" s="236" t="str">
        <f>+Formu!D370</f>
        <v> </v>
      </c>
      <c r="E374" s="198"/>
    </row>
    <row r="375" spans="2:5" ht="12.75">
      <c r="B375" s="189"/>
      <c r="C375" s="192" t="str">
        <f>+Formu!C371</f>
        <v>Más del 70 % de los programas está acreditado</v>
      </c>
      <c r="D375" s="236" t="str">
        <f>+Formu!D371</f>
        <v> </v>
      </c>
      <c r="E375" s="198"/>
    </row>
    <row r="376" spans="2:5" ht="25.5" customHeight="1">
      <c r="B376" s="189" t="str">
        <f>+Formu!B372</f>
        <v>3.4.12</v>
      </c>
      <c r="C376" s="190" t="str">
        <f>+Formu!C372</f>
        <v>¿Existen acciones en curso que permitan prever que la alternativa marcada en el numeral anterior va a cambiar en forma significativa en un plazo breve? Por favor, explique su respuesta</v>
      </c>
      <c r="D376" s="233">
        <f>+Formu!D372</f>
      </c>
      <c r="E376" s="198"/>
    </row>
    <row r="377" spans="2:5" ht="33" customHeight="1">
      <c r="B377" s="189"/>
      <c r="C377" s="193" t="str">
        <f>+Formu!C373</f>
        <v>RESPUESTA</v>
      </c>
      <c r="D377" s="233"/>
      <c r="E377" s="198"/>
    </row>
    <row r="378" spans="2:5" ht="22.5">
      <c r="B378" s="189" t="str">
        <f>+Formu!B374</f>
        <v>3.4.13</v>
      </c>
      <c r="C378" s="190" t="str">
        <f>+Formu!C374</f>
        <v>En caso de que no todos los programas ofrecidos estén acreditados, ¿Cuándo se espera completar el proceso de acreditación para todos?</v>
      </c>
      <c r="D378" s="233"/>
      <c r="E378" s="198"/>
    </row>
    <row r="379" spans="2:5" ht="12.75">
      <c r="B379" s="189"/>
      <c r="C379" s="192" t="str">
        <f>+Formu!C375</f>
        <v>No se sabe</v>
      </c>
      <c r="D379" s="236" t="str">
        <f>+Formu!D375</f>
        <v> </v>
      </c>
      <c r="E379" s="198"/>
    </row>
    <row r="380" spans="2:5" ht="12.75">
      <c r="B380" s="189"/>
      <c r="C380" s="192" t="str">
        <f>+Formu!C376</f>
        <v>Antes de 5 años</v>
      </c>
      <c r="D380" s="236" t="str">
        <f>+Formu!D376</f>
        <v> </v>
      </c>
      <c r="E380" s="198"/>
    </row>
    <row r="381" spans="2:5" ht="12.75">
      <c r="B381" s="189"/>
      <c r="C381" s="192" t="str">
        <f>+Formu!C377</f>
        <v>Antes de 1 año</v>
      </c>
      <c r="D381" s="236" t="str">
        <f>+Formu!D377</f>
        <v> </v>
      </c>
      <c r="E381" s="198"/>
    </row>
    <row r="382" spans="2:5" ht="12.75">
      <c r="B382" s="189"/>
      <c r="C382" s="192" t="str">
        <f>+Formu!C378</f>
        <v>Antes de seis meses</v>
      </c>
      <c r="D382" s="236" t="str">
        <f>+Formu!D378</f>
        <v> </v>
      </c>
      <c r="E382" s="198"/>
    </row>
    <row r="383" spans="2:5" ht="12.75">
      <c r="B383" s="189" t="str">
        <f>+Formu!B379</f>
        <v>3.4.14</v>
      </c>
      <c r="C383" s="190" t="str">
        <f>+Formu!C379</f>
        <v>Los profesores del CERES son:</v>
      </c>
      <c r="D383" s="233"/>
      <c r="E383" s="198"/>
    </row>
    <row r="384" spans="2:5" ht="12.75">
      <c r="B384" s="189"/>
      <c r="C384" s="192" t="str">
        <f>+Formu!C380</f>
        <v>No hay profesores del CERES como tal</v>
      </c>
      <c r="D384" s="236" t="str">
        <f>+Formu!D380</f>
        <v> </v>
      </c>
      <c r="E384" s="198"/>
    </row>
    <row r="385" spans="2:5" ht="12.75">
      <c r="B385" s="189"/>
      <c r="C385" s="192" t="str">
        <f>+Formu!C381</f>
        <v>Los profesores de los colegios de bachillerato del municipio</v>
      </c>
      <c r="D385" s="236" t="str">
        <f>+Formu!D381</f>
        <v> </v>
      </c>
      <c r="E385" s="198"/>
    </row>
    <row r="386" spans="2:5" ht="12.75">
      <c r="B386" s="189"/>
      <c r="C386" s="192" t="str">
        <f>+Formu!C382</f>
        <v>Profesionales del municipio que se pudieron conseguir</v>
      </c>
      <c r="D386" s="236" t="str">
        <f>+Formu!D382</f>
        <v> </v>
      </c>
      <c r="E386" s="198"/>
    </row>
    <row r="387" spans="2:5" ht="12.75">
      <c r="B387" s="189"/>
      <c r="C387" s="192" t="str">
        <f>+Formu!C383</f>
        <v>Profesionales (del municipio o de la región) seleccionados por el Operador del CERES</v>
      </c>
      <c r="D387" s="236" t="str">
        <f>+Formu!D383</f>
        <v> </v>
      </c>
      <c r="E387" s="198"/>
    </row>
    <row r="388" spans="2:5" ht="12.75">
      <c r="B388" s="189" t="str">
        <f>+Formu!B384</f>
        <v>3.4.15</v>
      </c>
      <c r="C388" s="190" t="str">
        <f>+Formu!C384</f>
        <v>El cuerpo de profesores y demás personal de apoyo docente:</v>
      </c>
      <c r="D388" s="233"/>
      <c r="E388" s="198"/>
    </row>
    <row r="389" spans="2:5" ht="12.75">
      <c r="B389" s="189"/>
      <c r="C389" s="192" t="str">
        <f>+Formu!C385</f>
        <v>No recibe capacitación ni entrenamiento especial</v>
      </c>
      <c r="D389" s="236" t="str">
        <f>+Formu!D385</f>
        <v> </v>
      </c>
      <c r="E389" s="198"/>
    </row>
    <row r="390" spans="2:5" ht="12.75">
      <c r="B390" s="189"/>
      <c r="C390" s="192" t="str">
        <f>+Formu!C386</f>
        <v>Esporádicamente recibe alguna capacitación, pero eso depende de cada IES oferente</v>
      </c>
      <c r="D390" s="236" t="str">
        <f>+Formu!D386</f>
        <v> </v>
      </c>
      <c r="E390" s="198"/>
    </row>
    <row r="391" spans="2:5" ht="12.75">
      <c r="B391" s="189"/>
      <c r="C391" s="192" t="str">
        <f>+Formu!C387</f>
        <v>Normalmente recibe entrenamiento y capacitación de parte de su IES respectiva</v>
      </c>
      <c r="D391" s="236" t="str">
        <f>+Formu!D387</f>
        <v> </v>
      </c>
      <c r="E391" s="198"/>
    </row>
    <row r="392" spans="2:5" ht="22.5">
      <c r="B392" s="189"/>
      <c r="C392" s="192" t="str">
        <f>+Formu!C388</f>
        <v>Regularmente recibe capacitación y entrenamiento como expresión de una política de la Alianza</v>
      </c>
      <c r="D392" s="236" t="str">
        <f>+Formu!D388</f>
        <v> </v>
      </c>
      <c r="E392" s="198"/>
    </row>
    <row r="393" spans="2:5" ht="13.5" customHeight="1">
      <c r="B393" s="189" t="str">
        <f>+Formu!B389</f>
        <v>3.4.16</v>
      </c>
      <c r="C393" s="190" t="str">
        <f>+Formu!C389</f>
        <v>¿El CERES ha definido una política con respecto a asistentes y monitores para la enseñanza?</v>
      </c>
      <c r="D393" s="233">
        <f>+Formu!D389</f>
      </c>
      <c r="E393" s="198"/>
    </row>
    <row r="394" spans="2:5" ht="12.75" hidden="1">
      <c r="B394" s="189"/>
      <c r="C394" s="190"/>
      <c r="D394" s="233"/>
      <c r="E394" s="198"/>
    </row>
    <row r="395" spans="2:5" ht="12.75" hidden="1">
      <c r="B395" s="189"/>
      <c r="C395" s="190"/>
      <c r="D395" s="233"/>
      <c r="E395" s="198"/>
    </row>
    <row r="396" spans="2:5" ht="12.75" hidden="1">
      <c r="B396" s="189"/>
      <c r="C396" s="190"/>
      <c r="D396" s="233"/>
      <c r="E396" s="198"/>
    </row>
    <row r="397" spans="2:5" ht="12.75" hidden="1">
      <c r="B397" s="189"/>
      <c r="C397" s="190"/>
      <c r="D397" s="233"/>
      <c r="E397" s="198"/>
    </row>
    <row r="398" spans="2:5" ht="12.75" hidden="1">
      <c r="B398" s="189"/>
      <c r="C398" s="190"/>
      <c r="D398" s="233"/>
      <c r="E398" s="196"/>
    </row>
    <row r="399" spans="2:5" ht="25.5" customHeight="1">
      <c r="B399" s="363" t="str">
        <f>+Formu!B395</f>
        <v>3.5  Gestión académica para el mejoramiento del bienestar y el desarrollo de  los estudiantes y la retención de estudiantes</v>
      </c>
      <c r="C399" s="364"/>
      <c r="D399" s="233"/>
      <c r="E399" s="195">
        <f>VLOOKUP(B399,CALI!$B$6:$H$35,7,FALSE)</f>
        <v>0</v>
      </c>
    </row>
    <row r="400" spans="2:5" ht="22.5" hidden="1">
      <c r="B400" s="189" t="str">
        <f>+Formu!B396</f>
        <v>Cuadro3-4</v>
      </c>
      <c r="C400" s="190" t="str">
        <f>+Formu!C396</f>
        <v>Diligencie el Cuadro 3 DESERTORES POR PROGRAMA Y CAUSA DE DESERCIÓN, ENERO-JUNIO, JULIO-DICIEMBRE DEL ULTIMO AÑO</v>
      </c>
      <c r="D400" s="233"/>
      <c r="E400" s="196"/>
    </row>
    <row r="401" spans="2:5" ht="12.75" customHeight="1">
      <c r="B401" s="189" t="str">
        <f>+Formu!B397</f>
        <v>3.5.1</v>
      </c>
      <c r="C401" s="190" t="str">
        <f>+Formu!C397</f>
        <v>La consejería tanto académica como administrativa para los estudiantes es:</v>
      </c>
      <c r="D401" s="233"/>
      <c r="E401" s="4"/>
    </row>
    <row r="402" spans="2:5" ht="12.75">
      <c r="B402" s="189"/>
      <c r="C402" s="192" t="str">
        <f>+Formu!C398</f>
        <v>No hay consejería</v>
      </c>
      <c r="D402" s="236" t="str">
        <f>+Formu!D398</f>
        <v> </v>
      </c>
      <c r="E402" s="196"/>
    </row>
    <row r="403" spans="2:5" ht="12.75">
      <c r="B403" s="189"/>
      <c r="C403" s="192" t="str">
        <f>+Formu!C399</f>
        <v>El director del CERES puede atender estudiantes</v>
      </c>
      <c r="D403" s="236" t="str">
        <f>+Formu!D399</f>
        <v> </v>
      </c>
      <c r="E403" s="4"/>
    </row>
    <row r="404" spans="2:5" ht="12.75">
      <c r="B404" s="189"/>
      <c r="C404" s="192" t="str">
        <f>+Formu!C400</f>
        <v>Los estudiantes tienen un consejero asignado</v>
      </c>
      <c r="D404" s="236" t="str">
        <f>+Formu!D400</f>
        <v> </v>
      </c>
      <c r="E404" s="201"/>
    </row>
    <row r="405" spans="2:5" ht="12.75">
      <c r="B405" s="189" t="str">
        <f>+Formu!B401</f>
        <v>3.5.2</v>
      </c>
      <c r="C405" s="190" t="str">
        <f>+Formu!C401</f>
        <v>Para la práctica de deportes los estudiantes disponen de:</v>
      </c>
      <c r="D405" s="233"/>
      <c r="E405" s="198"/>
    </row>
    <row r="406" spans="2:5" ht="12.75">
      <c r="B406" s="189"/>
      <c r="C406" s="192" t="str">
        <f>+Formu!C402</f>
        <v>No hay espacios para la práctica de deportes</v>
      </c>
      <c r="D406" s="236" t="str">
        <f>+Formu!D402</f>
        <v> </v>
      </c>
      <c r="E406" s="198"/>
    </row>
    <row r="407" spans="2:5" ht="12.75">
      <c r="B407" s="189"/>
      <c r="C407" s="192" t="str">
        <f>+Formu!C403</f>
        <v>Se utilizan las canchas del sitio donde se ubica el CERES</v>
      </c>
      <c r="D407" s="236" t="str">
        <f>+Formu!D403</f>
        <v> </v>
      </c>
      <c r="E407" s="198"/>
    </row>
    <row r="408" spans="2:5" ht="12.75">
      <c r="B408" s="189" t="str">
        <f>+Formu!B404</f>
        <v>3.5.3</v>
      </c>
      <c r="C408" s="190" t="str">
        <f>+Formu!C404</f>
        <v>Para el bienestar de los estudiantes se tiene adicionalmente:</v>
      </c>
      <c r="D408" s="233"/>
      <c r="E408" s="198"/>
    </row>
    <row r="409" spans="2:5" ht="12.75">
      <c r="B409" s="189"/>
      <c r="C409" s="192" t="str">
        <f>+Formu!C405</f>
        <v>No hay nada adicional</v>
      </c>
      <c r="D409" s="236" t="str">
        <f>+Formu!D405</f>
        <v> </v>
      </c>
      <c r="E409" s="198"/>
    </row>
    <row r="410" spans="2:5" ht="12.75">
      <c r="B410" s="189"/>
      <c r="C410" s="192" t="str">
        <f>+Formu!C406</f>
        <v>Acceso a un médico o enfermera</v>
      </c>
      <c r="D410" s="236" t="str">
        <f>+Formu!D406</f>
        <v> </v>
      </c>
      <c r="E410" s="198"/>
    </row>
    <row r="411" spans="2:5" ht="12.75">
      <c r="B411" s="189"/>
      <c r="C411" s="192" t="str">
        <f>+Formu!C407</f>
        <v>Programas de tipo cultural periódicos</v>
      </c>
      <c r="D411" s="236" t="str">
        <f>+Formu!D407</f>
        <v> </v>
      </c>
      <c r="E411" s="198"/>
    </row>
    <row r="412" spans="2:5" ht="12.75">
      <c r="B412" s="189" t="str">
        <f>+Formu!B408</f>
        <v>3.5.4</v>
      </c>
      <c r="C412" s="190" t="str">
        <f>+Formu!C408</f>
        <v>Los estudiantes opinan que la matrícula es:</v>
      </c>
      <c r="D412" s="233"/>
      <c r="E412" s="198"/>
    </row>
    <row r="413" spans="2:5" ht="12.75">
      <c r="B413" s="189"/>
      <c r="C413" s="192" t="str">
        <f>+Formu!C409</f>
        <v>Muy alta</v>
      </c>
      <c r="D413" s="236" t="str">
        <f>+Formu!D409</f>
        <v> </v>
      </c>
      <c r="E413" s="198"/>
    </row>
    <row r="414" spans="2:5" ht="12.75">
      <c r="B414" s="189"/>
      <c r="C414" s="192" t="str">
        <f>+Formu!C410</f>
        <v>Normal, como en las otras IES</v>
      </c>
      <c r="D414" s="236" t="str">
        <f>+Formu!D410</f>
        <v> </v>
      </c>
      <c r="E414" s="198"/>
    </row>
    <row r="415" spans="2:5" ht="12.75">
      <c r="B415" s="189"/>
      <c r="C415" s="192" t="str">
        <f>+Formu!C411</f>
        <v>Muy adecuada o menor que en las otras IES</v>
      </c>
      <c r="D415" s="236" t="str">
        <f>+Formu!D411</f>
        <v> </v>
      </c>
      <c r="E415" s="198"/>
    </row>
    <row r="416" spans="2:5" ht="12.75">
      <c r="B416" s="189" t="str">
        <f>+Formu!B412</f>
        <v>3.5.5</v>
      </c>
      <c r="C416" s="190" t="str">
        <f>+Formu!C412</f>
        <v>Los estudiantes que requieren financiación de la matrícula:</v>
      </c>
      <c r="D416" s="233"/>
      <c r="E416" s="198"/>
    </row>
    <row r="417" spans="2:5" ht="12.75">
      <c r="B417" s="189"/>
      <c r="C417" s="192" t="str">
        <f>+Formu!C413</f>
        <v>Se defienden como pueden</v>
      </c>
      <c r="D417" s="236" t="str">
        <f>+Formu!D413</f>
        <v> </v>
      </c>
      <c r="E417" s="198"/>
    </row>
    <row r="418" spans="2:5" ht="12.75">
      <c r="B418" s="189"/>
      <c r="C418" s="192" t="str">
        <f>+Formu!C414</f>
        <v>Cuentan con apoyo familiar</v>
      </c>
      <c r="D418" s="236" t="str">
        <f>+Formu!D414</f>
        <v> </v>
      </c>
      <c r="E418" s="198"/>
    </row>
    <row r="419" spans="2:5" ht="12.75">
      <c r="B419" s="189"/>
      <c r="C419" s="192" t="str">
        <f>+Formu!C415</f>
        <v>Cuentan con el apoyo de algún miembro de la Alianza</v>
      </c>
      <c r="D419" s="236" t="str">
        <f>+Formu!D415</f>
        <v> </v>
      </c>
      <c r="E419" s="198"/>
    </row>
    <row r="420" spans="2:5" ht="12.75">
      <c r="B420" s="189"/>
      <c r="C420" s="192" t="str">
        <f>+Formu!C416</f>
        <v>Cuentan con apoyo del crédito ACCES del ICETEX</v>
      </c>
      <c r="D420" s="236" t="str">
        <f>+Formu!D416</f>
        <v> </v>
      </c>
      <c r="E420" s="198"/>
    </row>
    <row r="421" spans="2:5" ht="12.75">
      <c r="B421" s="189"/>
      <c r="C421" s="192" t="str">
        <f>+Formu!C417</f>
        <v>Existe un fondo para apoyar a los estudiantes  en el acceso a crédito subsidiado</v>
      </c>
      <c r="D421" s="236" t="str">
        <f>+Formu!D417</f>
        <v> </v>
      </c>
      <c r="E421" s="198"/>
    </row>
    <row r="422" spans="2:5" ht="12.75">
      <c r="B422" s="189" t="str">
        <f>+Formu!B419</f>
        <v>3.5.6</v>
      </c>
      <c r="C422" s="190" t="str">
        <f>+Formu!C419</f>
        <v>Con respecto al ICETEX, el CERES:</v>
      </c>
      <c r="D422" s="233"/>
      <c r="E422" s="198"/>
    </row>
    <row r="423" spans="2:5" ht="12.75">
      <c r="B423" s="189"/>
      <c r="C423" s="192" t="str">
        <f>+Formu!C420</f>
        <v>No tiene comunicación con el ICETEX regional</v>
      </c>
      <c r="D423" s="236" t="str">
        <f>+Formu!D420</f>
        <v> </v>
      </c>
      <c r="E423" s="198"/>
    </row>
    <row r="424" spans="2:5" ht="12.75">
      <c r="B424" s="189"/>
      <c r="C424" s="192" t="str">
        <f>+Formu!C421</f>
        <v>Cada IES oferente apoya las solicitudes de sus estudiantes ante el ICETEX</v>
      </c>
      <c r="D424" s="236" t="str">
        <f>+Formu!D421</f>
        <v> </v>
      </c>
      <c r="E424" s="198"/>
    </row>
    <row r="425" spans="2:5" ht="12.75">
      <c r="B425" s="189"/>
      <c r="C425" s="192" t="str">
        <f>+Formu!C422</f>
        <v>El CERES tiene un mecanismo de apoyo a los estudiantes para trámites ente el ICETEX</v>
      </c>
      <c r="D425" s="236" t="str">
        <f>+Formu!D422</f>
        <v> </v>
      </c>
      <c r="E425" s="198"/>
    </row>
    <row r="426" spans="2:5" ht="22.5">
      <c r="B426" s="189" t="str">
        <f>+Formu!B423</f>
        <v>3.5.7</v>
      </c>
      <c r="C426" s="190" t="str">
        <f>+Formu!C423</f>
        <v>Indique el porcentaje de estudiantes que en el último año se retiró del CERES por falta de financiación de su matrícula:</v>
      </c>
      <c r="D426" s="233"/>
      <c r="E426" s="198"/>
    </row>
    <row r="427" spans="2:5" ht="12.75">
      <c r="B427" s="189"/>
      <c r="C427" s="192" t="str">
        <f>+Formu!C424</f>
        <v>Menos del 10 %</v>
      </c>
      <c r="D427" s="236" t="str">
        <f>+Formu!D424</f>
        <v> </v>
      </c>
      <c r="E427" s="198"/>
    </row>
    <row r="428" spans="2:5" ht="12.75">
      <c r="B428" s="189"/>
      <c r="C428" s="192" t="str">
        <f>+Formu!C425</f>
        <v>Del 10 % a 20 %</v>
      </c>
      <c r="D428" s="236" t="str">
        <f>+Formu!D425</f>
        <v> </v>
      </c>
      <c r="E428" s="198"/>
    </row>
    <row r="429" spans="2:5" ht="12.75">
      <c r="B429" s="189"/>
      <c r="C429" s="192" t="str">
        <f>+Formu!C426</f>
        <v>Más del 20 %</v>
      </c>
      <c r="D429" s="236" t="str">
        <f>+Formu!D426</f>
        <v> </v>
      </c>
      <c r="E429" s="198"/>
    </row>
    <row r="430" spans="2:5" ht="13.5" customHeight="1">
      <c r="B430" s="189" t="str">
        <f>+Formu!B427</f>
        <v>3.5.8</v>
      </c>
      <c r="C430" s="190" t="str">
        <f>+Formu!C427</f>
        <v>Indique el porcentaje de estudiantes que actualmente cuentan con financiación de la matrícula:</v>
      </c>
      <c r="D430" s="233"/>
      <c r="E430" s="198"/>
    </row>
    <row r="431" spans="2:5" ht="12.75">
      <c r="B431" s="189"/>
      <c r="C431" s="192" t="str">
        <f>+Formu!C428</f>
        <v>Menos del 20 %</v>
      </c>
      <c r="D431" s="236" t="str">
        <f>+Formu!D428</f>
        <v> </v>
      </c>
      <c r="E431" s="198"/>
    </row>
    <row r="432" spans="2:5" ht="12.75">
      <c r="B432" s="189"/>
      <c r="C432" s="192" t="str">
        <f>+Formu!C429</f>
        <v>Entre 20 % y 50 %</v>
      </c>
      <c r="D432" s="236" t="str">
        <f>+Formu!D429</f>
        <v> </v>
      </c>
      <c r="E432" s="198"/>
    </row>
    <row r="433" spans="2:5" ht="12.75">
      <c r="B433" s="189"/>
      <c r="C433" s="192" t="str">
        <f>+Formu!C430</f>
        <v>Más del 50 %</v>
      </c>
      <c r="D433" s="236" t="str">
        <f>+Formu!D430</f>
        <v> </v>
      </c>
      <c r="E433" s="198"/>
    </row>
    <row r="434" spans="2:5" ht="22.5">
      <c r="B434" s="189" t="str">
        <f>+Formu!B431</f>
        <v>3.5.9</v>
      </c>
      <c r="C434" s="190" t="str">
        <f>+Formu!C431</f>
        <v>Indique el porcentaje de estudiantes que actualmente cuentan con una beca total o parcial para sus estudios:</v>
      </c>
      <c r="D434" s="233"/>
      <c r="E434" s="198"/>
    </row>
    <row r="435" spans="2:5" ht="12.75">
      <c r="B435" s="189"/>
      <c r="C435" s="192" t="str">
        <f>+Formu!C432</f>
        <v>Menos del 10 %</v>
      </c>
      <c r="D435" s="236" t="str">
        <f>+Formu!D432</f>
        <v> </v>
      </c>
      <c r="E435" s="198"/>
    </row>
    <row r="436" spans="2:5" ht="12.75">
      <c r="B436" s="189"/>
      <c r="C436" s="192" t="str">
        <f>+Formu!C433</f>
        <v>Del 10 % al 30 %</v>
      </c>
      <c r="D436" s="236" t="str">
        <f>+Formu!D433</f>
        <v> </v>
      </c>
      <c r="E436" s="198"/>
    </row>
    <row r="437" spans="2:5" ht="12.75">
      <c r="B437" s="189"/>
      <c r="C437" s="192" t="str">
        <f>+Formu!C434</f>
        <v>Más del 30 %</v>
      </c>
      <c r="D437" s="236" t="str">
        <f>+Formu!D434</f>
        <v> </v>
      </c>
      <c r="E437" s="198"/>
    </row>
    <row r="438" spans="2:5" ht="22.5">
      <c r="B438" s="189" t="str">
        <f>+Formu!B435</f>
        <v>3.5.10</v>
      </c>
      <c r="C438" s="190" t="str">
        <f>+Formu!C435</f>
        <v>¿Qué acciones se están tomando para identificar, analizar y actuar sobre los problemas de deserción existentes?</v>
      </c>
      <c r="D438" s="233"/>
      <c r="E438" s="198"/>
    </row>
    <row r="439" spans="2:5" ht="12.75">
      <c r="B439" s="189"/>
      <c r="C439" s="192" t="str">
        <f>+Formu!C436</f>
        <v>No se puede hacer mucho</v>
      </c>
      <c r="D439" s="236" t="str">
        <f>+Formu!D436</f>
        <v> </v>
      </c>
      <c r="E439" s="198"/>
    </row>
    <row r="440" spans="2:5" ht="12.75">
      <c r="B440" s="189"/>
      <c r="C440" s="192" t="str">
        <f>+Formu!C437</f>
        <v>Consejería con los alumnos que han desertado</v>
      </c>
      <c r="D440" s="236" t="str">
        <f>+Formu!D437</f>
        <v> </v>
      </c>
      <c r="E440" s="198"/>
    </row>
    <row r="441" spans="2:5" ht="12.75">
      <c r="B441" s="189"/>
      <c r="C441" s="192" t="str">
        <f>+Formu!C438</f>
        <v>Apoyo individual a los estudiantes con comportamientos irregulares</v>
      </c>
      <c r="D441" s="236" t="str">
        <f>+Formu!D438</f>
        <v> </v>
      </c>
      <c r="E441" s="198"/>
    </row>
    <row r="442" spans="2:5" ht="22.5">
      <c r="B442" s="189"/>
      <c r="C442" s="192" t="str">
        <f>+Formu!C439</f>
        <v>Seguimiento individual con todos los alumnos desde el primer semestre para evitar que se presenten comportamientos irregulares</v>
      </c>
      <c r="D442" s="236" t="str">
        <f>+Formu!D439</f>
        <v> </v>
      </c>
      <c r="E442" s="198"/>
    </row>
    <row r="443" spans="2:5" ht="13.5" customHeight="1">
      <c r="B443" s="189" t="str">
        <f>+Formu!B440</f>
        <v>3.5.11</v>
      </c>
      <c r="C443" s="190" t="str">
        <f>+Formu!C440</f>
        <v>¿Estas acciones son tomadas por el Operador del CERES o por las IES oferentes de programas</v>
      </c>
      <c r="D443" s="233"/>
      <c r="E443" s="198"/>
    </row>
    <row r="444" spans="2:5" ht="12.75">
      <c r="B444" s="189"/>
      <c r="C444" s="192" t="str">
        <f>+Formu!C441</f>
        <v>Por algunas IES oferentes de los programas de manera individual</v>
      </c>
      <c r="D444" s="236" t="str">
        <f>+Formu!D441</f>
        <v> </v>
      </c>
      <c r="E444" s="198"/>
    </row>
    <row r="445" spans="2:5" ht="12.75">
      <c r="B445" s="189"/>
      <c r="C445" s="192" t="str">
        <f>+Formu!C442</f>
        <v>Por el Operador del CERES para todos los alumnos del CERES</v>
      </c>
      <c r="D445" s="236" t="str">
        <f>+Formu!D442</f>
        <v> </v>
      </c>
      <c r="E445" s="198"/>
    </row>
    <row r="446" spans="2:5" ht="12.75">
      <c r="B446" s="189" t="str">
        <f>+Formu!B443</f>
        <v>3.5.12</v>
      </c>
      <c r="C446" s="190" t="str">
        <f>+Formu!C443</f>
        <v>¿Qué efectos tangibles han tenido las acciones anteriores?</v>
      </c>
      <c r="D446" s="233"/>
      <c r="E446" s="198"/>
    </row>
    <row r="447" spans="2:5" ht="12.75">
      <c r="B447" s="189"/>
      <c r="C447" s="192" t="str">
        <f>+Formu!C444</f>
        <v>No han tenido efectos claros</v>
      </c>
      <c r="D447" s="236" t="str">
        <f>+Formu!D444</f>
        <v> </v>
      </c>
      <c r="E447" s="198"/>
    </row>
    <row r="448" spans="2:5" ht="12.75">
      <c r="B448" s="189"/>
      <c r="C448" s="192" t="str">
        <f>+Formu!C445</f>
        <v>Las tasas de deserción se han estabilizado</v>
      </c>
      <c r="D448" s="236" t="str">
        <f>+Formu!D445</f>
        <v> </v>
      </c>
      <c r="E448" s="198"/>
    </row>
    <row r="449" spans="2:5" ht="12.75">
      <c r="B449" s="189"/>
      <c r="C449" s="192" t="str">
        <f>+Formu!C446</f>
        <v>Se ha disminuido la deserción</v>
      </c>
      <c r="D449" s="236" t="str">
        <f>+Formu!D446</f>
        <v> </v>
      </c>
      <c r="E449" s="198"/>
    </row>
    <row r="450" spans="2:5" ht="22.5">
      <c r="B450" s="189" t="str">
        <f>+Formu!B447</f>
        <v>3.5.13</v>
      </c>
      <c r="C450" s="190" t="str">
        <f>+Formu!C447</f>
        <v>Con respecto a la proporción de desertores (# desertores/# estudiantes) en el primer año de operación del CERES, a la fecha:</v>
      </c>
      <c r="D450" s="233"/>
      <c r="E450" s="198"/>
    </row>
    <row r="451" spans="2:5" ht="12.75">
      <c r="B451" s="189"/>
      <c r="C451" s="192" t="str">
        <f>+Formu!C448</f>
        <v>La proporción se ha incrementado</v>
      </c>
      <c r="D451" s="236" t="str">
        <f>+Formu!D448</f>
        <v> </v>
      </c>
      <c r="E451" s="198"/>
    </row>
    <row r="452" spans="2:5" ht="12.75">
      <c r="B452" s="189"/>
      <c r="C452" s="192" t="str">
        <f>+Formu!C449</f>
        <v>La proporción se ha mantenido básicamente igual</v>
      </c>
      <c r="D452" s="236" t="str">
        <f>+Formu!D449</f>
        <v> </v>
      </c>
      <c r="E452" s="198"/>
    </row>
    <row r="453" spans="2:5" ht="12.75">
      <c r="B453" s="189"/>
      <c r="C453" s="192" t="str">
        <f>+Formu!C450</f>
        <v>La proporción se ha reducido</v>
      </c>
      <c r="D453" s="236" t="str">
        <f>+Formu!D450</f>
        <v> </v>
      </c>
      <c r="E453" s="198"/>
    </row>
    <row r="454" spans="2:5" ht="12.75">
      <c r="B454" s="189" t="str">
        <f>+Formu!B451</f>
        <v>3.5.14</v>
      </c>
      <c r="C454" s="190" t="str">
        <f>+Formu!C451</f>
        <v>Con respecto al semestre académico en el cual se produce las deserciones:</v>
      </c>
      <c r="D454" s="233"/>
      <c r="E454" s="198"/>
    </row>
    <row r="455" spans="2:5" ht="12.75">
      <c r="B455" s="189"/>
      <c r="C455" s="192" t="str">
        <f>+Formu!C452</f>
        <v>Las deserciones se producen en todos los semestres, sin un patrón definido</v>
      </c>
      <c r="D455" s="236" t="str">
        <f>+Formu!D452</f>
        <v> </v>
      </c>
      <c r="E455" s="198"/>
    </row>
    <row r="456" spans="2:5" ht="12.75">
      <c r="B456" s="189"/>
      <c r="C456" s="192" t="str">
        <f>+Formu!C453</f>
        <v>Más del 50% de las deserciones se produce en la segunda mitad del programa</v>
      </c>
      <c r="D456" s="236" t="str">
        <f>+Formu!D453</f>
        <v> </v>
      </c>
      <c r="E456" s="198"/>
    </row>
    <row r="457" spans="2:5" ht="12.75">
      <c r="B457" s="189"/>
      <c r="C457" s="192" t="str">
        <f>+Formu!C454</f>
        <v>Menos del 50% de las deserciones se produce en la segunda mitad del programa</v>
      </c>
      <c r="D457" s="236" t="str">
        <f>+Formu!D454</f>
        <v> </v>
      </c>
      <c r="E457" s="198"/>
    </row>
    <row r="458" spans="2:5" ht="12.75" hidden="1">
      <c r="B458" s="189"/>
      <c r="C458" s="190"/>
      <c r="D458" s="233"/>
      <c r="E458" s="198"/>
    </row>
    <row r="459" spans="2:5" ht="12.75" hidden="1">
      <c r="B459" s="189"/>
      <c r="C459" s="190"/>
      <c r="D459" s="233"/>
      <c r="E459" s="198"/>
    </row>
    <row r="460" spans="2:5" ht="12.75" hidden="1">
      <c r="B460" s="189"/>
      <c r="C460" s="190"/>
      <c r="D460" s="233"/>
      <c r="E460" s="198"/>
    </row>
    <row r="461" spans="2:5" ht="12.75" hidden="1">
      <c r="B461" s="189"/>
      <c r="C461" s="190"/>
      <c r="D461" s="233"/>
      <c r="E461" s="198"/>
    </row>
    <row r="462" spans="2:5" ht="25.5" customHeight="1">
      <c r="B462" s="363" t="str">
        <f>+Formu!B459</f>
        <v>3.6  Seguimiento, evaluación y mejoramiento de la oferta educativa y la gestión académica       </v>
      </c>
      <c r="C462" s="364"/>
      <c r="D462" s="233"/>
      <c r="E462" s="195">
        <f>VLOOKUP(B462,CALI!$B$6:$H$35,7,FALSE)</f>
        <v>0</v>
      </c>
    </row>
    <row r="463" spans="2:5" ht="12.75">
      <c r="B463" s="189" t="str">
        <f>+Formu!B460</f>
        <v>3.6.1</v>
      </c>
      <c r="C463" s="190" t="str">
        <f>+Formu!C460</f>
        <v>¿El CERES tiene un sistema de información de apoyo a la gestión académica?</v>
      </c>
      <c r="D463" s="233">
        <f>+Formu!D460</f>
      </c>
      <c r="E463" s="196"/>
    </row>
    <row r="464" spans="2:5" ht="12.75" customHeight="1">
      <c r="B464" s="189" t="str">
        <f>+Formu!B461</f>
        <v>3.6.2</v>
      </c>
      <c r="C464" s="190" t="str">
        <f>+Formu!C461</f>
        <v>El sistema de información:</v>
      </c>
      <c r="D464" s="233"/>
      <c r="E464" s="4"/>
    </row>
    <row r="465" spans="2:5" ht="12.75">
      <c r="B465" s="189"/>
      <c r="C465" s="192" t="str">
        <f>+Formu!C462</f>
        <v>Existe, pero no es confiable. Poco se utiliza</v>
      </c>
      <c r="D465" s="236" t="str">
        <f>+Formu!D462</f>
        <v> </v>
      </c>
      <c r="E465" s="196"/>
    </row>
    <row r="466" spans="2:5" ht="12.75">
      <c r="B466" s="189"/>
      <c r="C466" s="192" t="str">
        <f>+Formu!C463</f>
        <v>Sirve para los procesos básicos de registro (matrícula, cursos, notas)</v>
      </c>
      <c r="D466" s="236" t="str">
        <f>+Formu!D463</f>
        <v> </v>
      </c>
      <c r="E466" s="4"/>
    </row>
    <row r="467" spans="2:5" ht="22.5">
      <c r="B467" s="189"/>
      <c r="C467" s="192" t="str">
        <f>+Formu!C464</f>
        <v>Es suficientemente sólido como para apoyar la gestión académica en sus distintas dimensiones</v>
      </c>
      <c r="D467" s="236" t="str">
        <f>+Formu!D464</f>
        <v> </v>
      </c>
      <c r="E467" s="198"/>
    </row>
    <row r="468" spans="2:5" ht="12.75">
      <c r="B468" s="189" t="str">
        <f>+Formu!B465</f>
        <v>3.6.3</v>
      </c>
      <c r="C468" s="190" t="str">
        <f>+Formu!C465</f>
        <v>El sistema de información:</v>
      </c>
      <c r="D468" s="233"/>
      <c r="E468" s="198"/>
    </row>
    <row r="469" spans="2:5" ht="12.75">
      <c r="B469" s="189"/>
      <c r="C469" s="192" t="str">
        <f>+Formu!C466</f>
        <v>Genera información estadística básica sobre el período académico en curso</v>
      </c>
      <c r="D469" s="236" t="str">
        <f>+Formu!D466</f>
        <v> </v>
      </c>
      <c r="E469" s="198"/>
    </row>
    <row r="470" spans="2:5" ht="16.5" customHeight="1">
      <c r="B470" s="189"/>
      <c r="C470" s="192" t="str">
        <f>+Formu!C467</f>
        <v>Genera información estadística sobre varios períodos académicos y en forma acumulativa</v>
      </c>
      <c r="D470" s="236" t="str">
        <f>+Formu!D467</f>
        <v> </v>
      </c>
      <c r="E470" s="198"/>
    </row>
    <row r="471" spans="2:5" ht="13.5" customHeight="1">
      <c r="B471" s="189"/>
      <c r="C471" s="192" t="str">
        <f>+Formu!C468</f>
        <v>Genera información estadística completa y calcula indicadores por áreas y otros criterios</v>
      </c>
      <c r="D471" s="236" t="str">
        <f>+Formu!D468</f>
        <v> </v>
      </c>
      <c r="E471" s="198"/>
    </row>
    <row r="472" spans="2:5" ht="12.75">
      <c r="B472" s="189" t="str">
        <f>+Formu!B469</f>
        <v>3.6.4</v>
      </c>
      <c r="C472" s="190" t="str">
        <f>+Formu!C469</f>
        <v>La información producida por el sistema:</v>
      </c>
      <c r="D472" s="233"/>
      <c r="E472" s="198"/>
    </row>
    <row r="473" spans="2:5" ht="12.75">
      <c r="B473" s="189"/>
      <c r="C473" s="192" t="str">
        <f>+Formu!C470</f>
        <v>Es utilizada esencialmente por el Operador del CERES</v>
      </c>
      <c r="D473" s="236" t="str">
        <f>+Formu!D470</f>
        <v> </v>
      </c>
      <c r="E473" s="198"/>
    </row>
    <row r="474" spans="2:5" ht="12.75">
      <c r="B474" s="189"/>
      <c r="C474" s="192" t="str">
        <f>+Formu!C471</f>
        <v>Es utilizada por el Operador del CERES y también por el Comité Operativo de la Alianza</v>
      </c>
      <c r="D474" s="236" t="str">
        <f>+Formu!D471</f>
        <v> </v>
      </c>
      <c r="E474" s="198"/>
    </row>
    <row r="475" spans="2:5" ht="12.75">
      <c r="B475" s="189"/>
      <c r="C475" s="192" t="str">
        <f>+Formu!C472</f>
        <v>Es utilizada por toda la comunidad académica (directivos, profesores, estudiantes)</v>
      </c>
      <c r="D475" s="236" t="str">
        <f>+Formu!D472</f>
        <v> </v>
      </c>
      <c r="E475" s="198"/>
    </row>
    <row r="476" spans="2:5" ht="13.5" customHeight="1">
      <c r="B476" s="189" t="str">
        <f>+Formu!B473</f>
        <v>3.6.5</v>
      </c>
      <c r="C476" s="190" t="str">
        <f>+Formu!C473</f>
        <v>¿Hay reuniones del Comité Operativo de la Alianza dirigidas al análisis de la gestión académica?</v>
      </c>
      <c r="D476" s="233">
        <f>+Formu!D473</f>
      </c>
      <c r="E476" s="198"/>
    </row>
    <row r="477" spans="2:5" ht="13.5" customHeight="1">
      <c r="B477" s="189" t="str">
        <f>+Formu!B474</f>
        <v>3.6.6</v>
      </c>
      <c r="C477" s="190" t="str">
        <f>+Formu!C474</f>
        <v>¿Hay reuniones del Comité Operativo dirigidas al análisis del desempeño de la oferta educativa?</v>
      </c>
      <c r="D477" s="233">
        <f>+Formu!D474</f>
      </c>
      <c r="E477" s="198"/>
    </row>
    <row r="478" spans="2:5" ht="22.5">
      <c r="B478" s="189" t="str">
        <f>+Formu!B475</f>
        <v>3.6.7</v>
      </c>
      <c r="C478" s="190" t="str">
        <f>+Formu!C475</f>
        <v>¿El seguimiento del desempeño de la oferta educativa incluye seguimiento del desempeño de la oferta educativa de otras IES existentes en la zona?</v>
      </c>
      <c r="D478" s="233">
        <f>+Formu!D475</f>
      </c>
      <c r="E478" s="198"/>
    </row>
    <row r="479" spans="2:5" ht="12.75">
      <c r="B479" s="189" t="str">
        <f>+Formu!B476</f>
        <v>3.6.8</v>
      </c>
      <c r="C479" s="190" t="str">
        <f>+Formu!C476</f>
        <v>La retro-alimentación del Comité Operativo sobre la gestión académica:</v>
      </c>
      <c r="D479" s="233"/>
      <c r="E479" s="198"/>
    </row>
    <row r="480" spans="2:5" ht="22.5">
      <c r="B480" s="189"/>
      <c r="C480" s="192" t="str">
        <f>+Formu!C477</f>
        <v>No hay una retro-alimentación formal sobre la gestión académica por parte del Comité Operativo</v>
      </c>
      <c r="D480" s="236" t="str">
        <f>+Formu!D477</f>
        <v> </v>
      </c>
      <c r="E480" s="198"/>
    </row>
    <row r="481" spans="2:5" ht="12.75" customHeight="1">
      <c r="B481" s="189"/>
      <c r="C481" s="192" t="str">
        <f>+Formu!C478</f>
        <v>La retro-alimentación se hace al Operador del CERES</v>
      </c>
      <c r="D481" s="236" t="str">
        <f>+Formu!D478</f>
        <v> </v>
      </c>
      <c r="E481" s="198"/>
    </row>
    <row r="482" spans="2:5" ht="12.75">
      <c r="B482" s="189"/>
      <c r="C482" s="192" t="str">
        <f>+Formu!C479</f>
        <v>La retro-alimentación se hace directamente a las IES oferentes de programas</v>
      </c>
      <c r="D482" s="236" t="str">
        <f>+Formu!D479</f>
        <v> </v>
      </c>
      <c r="E482" s="198"/>
    </row>
    <row r="483" spans="2:5" ht="12.75" customHeight="1">
      <c r="B483" s="189"/>
      <c r="C483" s="192" t="str">
        <f>+Formu!C480</f>
        <v>La retro-alimentación se hace al Operador del CERES y a las IES oferentes de programas</v>
      </c>
      <c r="D483" s="236" t="str">
        <f>+Formu!D480</f>
        <v> </v>
      </c>
      <c r="E483" s="198"/>
    </row>
    <row r="484" spans="2:5" ht="12.75" customHeight="1" hidden="1">
      <c r="B484" s="189"/>
      <c r="C484" s="192"/>
      <c r="D484" s="233"/>
      <c r="E484" s="198"/>
    </row>
    <row r="485" spans="2:5" ht="12.75" hidden="1">
      <c r="B485" s="189"/>
      <c r="C485" s="190"/>
      <c r="D485" s="233"/>
      <c r="E485" s="198"/>
    </row>
    <row r="486" spans="2:5" ht="16.5" customHeight="1">
      <c r="B486" s="363" t="str">
        <f>+Formu!B483</f>
        <v>4.  Aseguramiento de la sostenibilidad</v>
      </c>
      <c r="C486" s="364"/>
      <c r="D486" s="233"/>
      <c r="E486" s="197"/>
    </row>
    <row r="487" spans="2:5" ht="27" customHeight="1" hidden="1">
      <c r="B487" s="363"/>
      <c r="C487" s="364"/>
      <c r="D487" s="233"/>
      <c r="E487" s="197"/>
    </row>
    <row r="488" spans="2:5" ht="18" customHeight="1">
      <c r="B488" s="363" t="str">
        <f>+Formu!B485</f>
        <v>4.1  Aprovechamiento de recursos físicos</v>
      </c>
      <c r="C488" s="364"/>
      <c r="D488" s="233"/>
      <c r="E488" s="195">
        <f>VLOOKUP(B488,CALI!$B$6:$H$35,7,FALSE)</f>
        <v>0</v>
      </c>
    </row>
    <row r="489" spans="2:5" ht="22.5">
      <c r="B489" s="189" t="str">
        <f>+Formu!B486</f>
        <v>4.1.1</v>
      </c>
      <c r="C489" s="190" t="str">
        <f>+Formu!C486</f>
        <v>Existe aprovechamiento de recursos disponibles en la región para apoyar la labor pedagógica: laboratorios, talleres, biblioteca, entre otros:</v>
      </c>
      <c r="D489" s="233"/>
      <c r="E489" s="4"/>
    </row>
    <row r="490" spans="2:5" ht="12.75">
      <c r="B490" s="189"/>
      <c r="C490" s="192" t="str">
        <f>+Formu!C487</f>
        <v>No se conocen recursos disponibles</v>
      </c>
      <c r="D490" s="236" t="str">
        <f>+Formu!D487</f>
        <v> </v>
      </c>
      <c r="E490" s="4"/>
    </row>
    <row r="491" spans="2:5" ht="12.75">
      <c r="B491" s="189"/>
      <c r="C491" s="192" t="str">
        <f>+Formu!C488</f>
        <v>Se conocen algunos y se aprovechan</v>
      </c>
      <c r="D491" s="236" t="str">
        <f>+Formu!D488</f>
        <v> </v>
      </c>
      <c r="E491" s="4"/>
    </row>
    <row r="492" spans="2:5" ht="22.5">
      <c r="B492" s="189"/>
      <c r="C492" s="192" t="str">
        <f>+Formu!C489</f>
        <v>Se tiene un inventario completo de recursos y se han establecido convenios para su aprovechamiento</v>
      </c>
      <c r="D492" s="236" t="str">
        <f>+Formu!D489</f>
        <v> </v>
      </c>
      <c r="E492" s="197"/>
    </row>
    <row r="493" spans="2:5" ht="12.75">
      <c r="B493" s="189" t="str">
        <f>+Formu!B490</f>
        <v>4.1.2</v>
      </c>
      <c r="C493" s="190" t="str">
        <f>+Formu!C490</f>
        <v>La relación “Alumnos Matriculados/ Puestos de Trabajo con computador” en el CERES es:</v>
      </c>
      <c r="D493" s="233"/>
      <c r="E493" s="198"/>
    </row>
    <row r="494" spans="2:5" ht="12.75">
      <c r="B494" s="189"/>
      <c r="C494" s="192" t="str">
        <f>+Formu!C491</f>
        <v>Superior a 40</v>
      </c>
      <c r="D494" s="236" t="str">
        <f>+Formu!D491</f>
        <v> </v>
      </c>
      <c r="E494" s="198"/>
    </row>
    <row r="495" spans="2:5" ht="12.75">
      <c r="B495" s="189"/>
      <c r="C495" s="192" t="str">
        <f>+Formu!C492</f>
        <v>Entre 15 y 40</v>
      </c>
      <c r="D495" s="236" t="str">
        <f>+Formu!D492</f>
        <v> </v>
      </c>
      <c r="E495" s="198"/>
    </row>
    <row r="496" spans="2:5" ht="12.75">
      <c r="B496" s="189"/>
      <c r="C496" s="192" t="str">
        <f>+Formu!C493</f>
        <v>Inferior a 15</v>
      </c>
      <c r="D496" s="236" t="str">
        <f>+Formu!D493</f>
        <v> </v>
      </c>
      <c r="E496" s="198"/>
    </row>
    <row r="497" spans="2:5" ht="12.75">
      <c r="B497" s="189" t="str">
        <f>+Formu!B494</f>
        <v>4.1.3</v>
      </c>
      <c r="C497" s="190" t="str">
        <f>+Formu!C494</f>
        <v>¿Cuántas horas de servicio prestan cada uno de los equipos del CERES?</v>
      </c>
      <c r="D497" s="233"/>
      <c r="E497" s="198"/>
    </row>
    <row r="498" spans="2:5" ht="12.75" customHeight="1">
      <c r="B498" s="189"/>
      <c r="C498" s="192" t="str">
        <f>+Formu!C495</f>
        <v>Menos de 88 horas/mes</v>
      </c>
      <c r="D498" s="236" t="str">
        <f>+Formu!D495</f>
        <v> </v>
      </c>
      <c r="E498" s="198"/>
    </row>
    <row r="499" spans="2:5" ht="12.75">
      <c r="B499" s="189"/>
      <c r="C499" s="192" t="str">
        <f>+Formu!C496</f>
        <v>Entre 88 y 176 horas/mes</v>
      </c>
      <c r="D499" s="236" t="str">
        <f>+Formu!D496</f>
        <v> </v>
      </c>
      <c r="E499" s="198"/>
    </row>
    <row r="500" spans="2:5" ht="12.75">
      <c r="B500" s="189"/>
      <c r="C500" s="192" t="str">
        <f>+Formu!C497</f>
        <v>Mas de 176 horas/mes </v>
      </c>
      <c r="D500" s="236" t="str">
        <f>+Formu!D497</f>
        <v> </v>
      </c>
      <c r="E500" s="198"/>
    </row>
    <row r="501" spans="2:5" ht="22.5">
      <c r="B501" s="189" t="str">
        <f>+Formu!B498</f>
        <v>4.1.4</v>
      </c>
      <c r="C501" s="190" t="str">
        <f>+Formu!C498</f>
        <v>¿Cuántas horas de servicio prestan a personas diferentes a los alumnos del CERES los equipos?</v>
      </c>
      <c r="D501" s="233"/>
      <c r="E501" s="198"/>
    </row>
    <row r="502" spans="2:5" ht="12.75" customHeight="1">
      <c r="B502" s="189"/>
      <c r="C502" s="192" t="str">
        <f>+Formu!C499</f>
        <v>Mas de 176 horas/mes </v>
      </c>
      <c r="D502" s="236" t="str">
        <f>+Formu!D499</f>
        <v> </v>
      </c>
      <c r="E502" s="198"/>
    </row>
    <row r="503" spans="2:5" ht="12.75" customHeight="1">
      <c r="B503" s="189"/>
      <c r="C503" s="192" t="str">
        <f>+Formu!C500</f>
        <v>Entre 88 y 176 horas/mes</v>
      </c>
      <c r="D503" s="236" t="str">
        <f>+Formu!D500</f>
        <v> </v>
      </c>
      <c r="E503" s="198"/>
    </row>
    <row r="504" spans="2:5" ht="12.75" customHeight="1">
      <c r="B504" s="189"/>
      <c r="C504" s="192" t="str">
        <f>+Formu!C501</f>
        <v>Menos de 88 horas/mes</v>
      </c>
      <c r="D504" s="236" t="str">
        <f>+Formu!D501</f>
        <v> </v>
      </c>
      <c r="E504" s="198"/>
    </row>
    <row r="505" spans="2:5" ht="12.75" customHeight="1">
      <c r="B505" s="189"/>
      <c r="C505" s="192" t="str">
        <f>+Formu!C502</f>
        <v>No presta servicio</v>
      </c>
      <c r="D505" s="236" t="str">
        <f>+Formu!D502</f>
        <v> </v>
      </c>
      <c r="E505" s="198"/>
    </row>
    <row r="506" spans="2:5" ht="22.5">
      <c r="B506" s="189" t="str">
        <f>+Formu!B503</f>
        <v>4.1.5</v>
      </c>
      <c r="C506" s="190" t="str">
        <f>+Formu!C503</f>
        <v>Teniendo en cuenta los horarios previstos, en promedio los equipos del CERES han estado fuera de servicio en el último año:</v>
      </c>
      <c r="D506" s="233"/>
      <c r="E506" s="198"/>
    </row>
    <row r="507" spans="2:5" ht="12.75">
      <c r="B507" s="189"/>
      <c r="C507" s="192" t="str">
        <f>+Formu!C504</f>
        <v>Más del 10% de los horarios previstos</v>
      </c>
      <c r="D507" s="236" t="str">
        <f>+Formu!D504</f>
        <v> </v>
      </c>
      <c r="E507" s="198"/>
    </row>
    <row r="508" spans="2:5" ht="12.75">
      <c r="B508" s="189"/>
      <c r="C508" s="192" t="str">
        <f>+Formu!C505</f>
        <v>Menos del 10% de los horarios previstos</v>
      </c>
      <c r="D508" s="236" t="str">
        <f>+Formu!D505</f>
        <v> </v>
      </c>
      <c r="E508" s="198"/>
    </row>
    <row r="509" spans="2:5" ht="24" customHeight="1">
      <c r="B509" s="189" t="str">
        <f>+Formu!B506</f>
        <v>4.1.6</v>
      </c>
      <c r="C509" s="190" t="str">
        <f>+Formu!C506</f>
        <v>Del tiempo en que los equipos del CERES han estado por fuera de servicio, estime el porcentaje de tiempo imputable a causas en principio controlables por el Operador del CERES:</v>
      </c>
      <c r="D509" s="233"/>
      <c r="E509" s="198"/>
    </row>
    <row r="510" spans="2:5" ht="12.75">
      <c r="B510" s="189"/>
      <c r="C510" s="192" t="str">
        <f>+Formu!C507</f>
        <v>Más del 50%</v>
      </c>
      <c r="D510" s="236" t="str">
        <f>+Formu!D507</f>
        <v> </v>
      </c>
      <c r="E510" s="198"/>
    </row>
    <row r="511" spans="2:5" ht="12.75">
      <c r="B511" s="189"/>
      <c r="C511" s="192" t="str">
        <f>+Formu!C508</f>
        <v>Entre el 10% y el 50%</v>
      </c>
      <c r="D511" s="236" t="str">
        <f>+Formu!D508</f>
        <v> </v>
      </c>
      <c r="E511" s="198"/>
    </row>
    <row r="512" spans="2:5" ht="12.75">
      <c r="B512" s="189"/>
      <c r="C512" s="192" t="str">
        <f>+Formu!C509</f>
        <v>Menos del 10%</v>
      </c>
      <c r="D512" s="236" t="str">
        <f>+Formu!D509</f>
        <v> </v>
      </c>
      <c r="E512" s="198"/>
    </row>
    <row r="513" spans="2:5" ht="22.5">
      <c r="B513" s="189" t="str">
        <f>+Formu!B510</f>
        <v>4.1.7</v>
      </c>
      <c r="C513" s="190" t="str">
        <f>+Formu!C510</f>
        <v>¿El CERES tiene estrategias para el mejoramiento, optimización y/o expansión de los servicios de banda ancha disponibles?</v>
      </c>
      <c r="D513" s="233">
        <f>+Formu!D510</f>
      </c>
      <c r="E513" s="198"/>
    </row>
    <row r="514" spans="2:5" ht="12.75" hidden="1">
      <c r="B514" s="189"/>
      <c r="C514" s="190"/>
      <c r="D514" s="233"/>
      <c r="E514" s="198"/>
    </row>
    <row r="515" spans="2:5" ht="12.75" hidden="1">
      <c r="B515" s="189"/>
      <c r="C515" s="190"/>
      <c r="D515" s="233"/>
      <c r="E515" s="198"/>
    </row>
    <row r="516" spans="2:5" ht="18" customHeight="1">
      <c r="B516" s="363" t="str">
        <f>+Formu!B513</f>
        <v>4.2  Administración de recursos financieros</v>
      </c>
      <c r="C516" s="364"/>
      <c r="D516" s="233"/>
      <c r="E516" s="195">
        <f>VLOOKUP(B516,CALI!$B$6:$H$35,7,FALSE)</f>
        <v>0</v>
      </c>
    </row>
    <row r="517" spans="2:5" ht="12.75">
      <c r="B517" s="189" t="str">
        <f>+Formu!B514</f>
        <v>4.2.1</v>
      </c>
      <c r="C517" s="190" t="str">
        <f>+Formu!C514</f>
        <v>Elementos formales</v>
      </c>
      <c r="D517" s="233"/>
      <c r="E517" s="198"/>
    </row>
    <row r="518" spans="2:5" ht="12.75">
      <c r="B518" s="189" t="str">
        <f>+Formu!B515</f>
        <v>4.2.1.1</v>
      </c>
      <c r="C518" s="190" t="str">
        <f>+Formu!C515</f>
        <v>¿Tiene el CERES una contabilidad formal?</v>
      </c>
      <c r="D518" s="233">
        <f>+Formu!D515</f>
      </c>
      <c r="E518" s="4"/>
    </row>
    <row r="519" spans="2:5" ht="12.75">
      <c r="B519" s="189" t="str">
        <f>+Formu!B516</f>
        <v>4.2.1.2</v>
      </c>
      <c r="C519" s="190" t="str">
        <f>+Formu!C516</f>
        <v>¿El CERES elabora un presupuesto financiero en forma anual?</v>
      </c>
      <c r="D519" s="233">
        <f>+Formu!D516</f>
      </c>
      <c r="E519" s="196"/>
    </row>
    <row r="520" spans="2:5" ht="12.75">
      <c r="B520" s="189" t="str">
        <f>+Formu!B517</f>
        <v>4.2.1.3</v>
      </c>
      <c r="C520" s="190" t="str">
        <f>+Formu!C517</f>
        <v>¿Al Comité Operativo se le presenta regularmente la ejecución del presupuesto?</v>
      </c>
      <c r="D520" s="233">
        <f>+Formu!D517</f>
      </c>
      <c r="E520" s="4"/>
    </row>
    <row r="521" spans="2:5" ht="12.75">
      <c r="B521" s="189" t="str">
        <f>+Formu!B518</f>
        <v>4.2.2</v>
      </c>
      <c r="C521" s="190" t="str">
        <f>+Formu!C518</f>
        <v>Estructura de ingresos y gastos del CERES</v>
      </c>
      <c r="D521" s="233"/>
      <c r="E521" s="198"/>
    </row>
    <row r="522" spans="2:5" ht="12.75">
      <c r="B522" s="189" t="str">
        <f>+Formu!B519</f>
        <v>4.2.2.1</v>
      </c>
      <c r="C522" s="190" t="str">
        <f>+Formu!C519</f>
        <v>El principal componente del ingreso del CERES en dinero está representado por:</v>
      </c>
      <c r="D522" s="236"/>
      <c r="E522" s="198"/>
    </row>
    <row r="523" spans="2:5" ht="12.75" customHeight="1">
      <c r="B523" s="189"/>
      <c r="C523" s="192" t="str">
        <f>+Formu!C520</f>
        <v>Aportes directos del Operador del CERES</v>
      </c>
      <c r="D523" s="236" t="str">
        <f>+Formu!D520</f>
        <v> </v>
      </c>
      <c r="E523" s="198"/>
    </row>
    <row r="524" spans="2:5" ht="12.75">
      <c r="B524" s="189"/>
      <c r="C524" s="192" t="str">
        <f>+Formu!C521</f>
        <v>Donaciones de los miembros de la Alianza y terceros</v>
      </c>
      <c r="D524" s="236" t="str">
        <f>+Formu!D521</f>
        <v> </v>
      </c>
      <c r="E524" s="198"/>
    </row>
    <row r="525" spans="2:5" ht="12.75" customHeight="1">
      <c r="B525" s="189"/>
      <c r="C525" s="192" t="str">
        <f>+Formu!C522</f>
        <v>Ingresos operacionales propios,  o sea, el porcentaje que recibe el operador de los ingresos por matrícula</v>
      </c>
      <c r="D525" s="236" t="str">
        <f>+Formu!D522</f>
        <v> </v>
      </c>
      <c r="E525" s="198"/>
    </row>
    <row r="526" spans="2:5" ht="18.75" customHeight="1">
      <c r="B526" s="189" t="str">
        <f>+Formu!B523</f>
        <v>4.2.2.2</v>
      </c>
      <c r="C526" s="190" t="str">
        <f>+Formu!C523</f>
        <v>Indique los principales componentes de la ejecución presupuestal del CERES en el ultimo año</v>
      </c>
      <c r="D526" s="233"/>
      <c r="E526" s="198"/>
    </row>
    <row r="527" spans="2:5" ht="22.5" hidden="1">
      <c r="B527" s="189" t="str">
        <f>+Formu!B524</f>
        <v>Cuadro5</v>
      </c>
      <c r="C527" s="190" t="str">
        <f>+Formu!C524</f>
        <v>Diligencie el Cuadro 5 COMPONENTES DE LA EJECUCIÓN PRESUPUESTAL DEL CERES EN EL ULTIMO AÑO</v>
      </c>
      <c r="D527" s="233"/>
      <c r="E527" s="198"/>
    </row>
    <row r="528" spans="2:5" ht="12.75">
      <c r="B528" s="189" t="str">
        <f>+Formu!B525</f>
        <v>4.2.2.3</v>
      </c>
      <c r="C528" s="190" t="str">
        <f>+Formu!C525</f>
        <v>A diciembre del ultimo año, la ejecución del presupuesto fue:</v>
      </c>
      <c r="D528" s="233"/>
      <c r="E528" s="198"/>
    </row>
    <row r="529" spans="2:5" ht="12.75">
      <c r="B529" s="189"/>
      <c r="C529" s="192" t="str">
        <f>+Formu!C526</f>
        <v>No hay presupuesto</v>
      </c>
      <c r="D529" s="236" t="str">
        <f>+Formu!D526</f>
        <v> </v>
      </c>
      <c r="E529" s="198"/>
    </row>
    <row r="530" spans="2:5" ht="12.75">
      <c r="B530" s="189"/>
      <c r="C530" s="192" t="str">
        <f>+Formu!C527</f>
        <v>Superior al 95% en egresos pero inferior al 95% en ingresos</v>
      </c>
      <c r="D530" s="236" t="str">
        <f>+Formu!D527</f>
        <v> </v>
      </c>
      <c r="E530" s="198"/>
    </row>
    <row r="531" spans="2:5" ht="12.75">
      <c r="B531" s="189"/>
      <c r="C531" s="192" t="str">
        <f>+Formu!C528</f>
        <v>Superior al 95% tanto en ingresos como en egresos</v>
      </c>
      <c r="D531" s="236" t="str">
        <f>+Formu!D528</f>
        <v> </v>
      </c>
      <c r="E531" s="198"/>
    </row>
    <row r="532" spans="2:5" ht="22.5">
      <c r="B532" s="189" t="str">
        <f>+Formu!B529</f>
        <v>4.2.2.4</v>
      </c>
      <c r="C532" s="190" t="str">
        <f>+Formu!C529</f>
        <v>En términos generales, ¿La ejecución del presupuesto de ingresos ha mejorado desde el primer año de operación del CERES? </v>
      </c>
      <c r="D532" s="233">
        <f>+Formu!D529</f>
      </c>
      <c r="E532" s="198"/>
    </row>
    <row r="533" spans="2:5" ht="12.75">
      <c r="B533" s="189" t="str">
        <f>+Formu!B530</f>
        <v>4.2.3</v>
      </c>
      <c r="C533" s="190" t="str">
        <f>+Formu!C530</f>
        <v>Resultados Financieros Operacionales</v>
      </c>
      <c r="D533" s="233"/>
      <c r="E533" s="196"/>
    </row>
    <row r="534" spans="2:5" ht="12.75">
      <c r="B534" s="189" t="str">
        <f>+Formu!B531</f>
        <v>4.2.3.1</v>
      </c>
      <c r="C534" s="190" t="str">
        <f>+Formu!C531</f>
        <v>A diciembre del ultimo año, el CERES presentó:</v>
      </c>
      <c r="D534" s="233"/>
      <c r="E534" s="196"/>
    </row>
    <row r="535" spans="2:5" ht="12.75">
      <c r="B535" s="189"/>
      <c r="C535" s="192" t="str">
        <f>+Formu!C532</f>
        <v>Superávit</v>
      </c>
      <c r="D535" s="234">
        <f>+Formu!D532</f>
        <v>0</v>
      </c>
      <c r="E535" s="196"/>
    </row>
    <row r="536" spans="2:5" ht="12.75">
      <c r="B536" s="189"/>
      <c r="C536" s="192" t="str">
        <f>+Formu!C533</f>
        <v>Déficit</v>
      </c>
      <c r="D536" s="234">
        <f>+Formu!D533</f>
        <v>0</v>
      </c>
      <c r="E536" s="198"/>
    </row>
    <row r="537" spans="2:5" ht="12.75">
      <c r="B537" s="189" t="str">
        <f>+Formu!B534</f>
        <v>4.2.3.2</v>
      </c>
      <c r="C537" s="190" t="str">
        <f>+Formu!C534</f>
        <v>La evolución de la situación financiera del CERES de puede resumir como:</v>
      </c>
      <c r="D537" s="233"/>
      <c r="E537" s="198"/>
    </row>
    <row r="538" spans="2:5" ht="12.75">
      <c r="B538" s="189"/>
      <c r="C538" s="192" t="str">
        <f>+Formu!C535</f>
        <v>El CERES ha sido deficitario y no se ve en el horizonte un cambio en la situación</v>
      </c>
      <c r="D538" s="236" t="str">
        <f>+Formu!D535</f>
        <v> </v>
      </c>
      <c r="E538" s="198"/>
    </row>
    <row r="539" spans="2:5" ht="12.75">
      <c r="B539" s="189"/>
      <c r="C539" s="192" t="str">
        <f>+Formu!C536</f>
        <v>El CERES ha sido deficitario, pero dejará de serlo en uno o máximo dos años</v>
      </c>
      <c r="D539" s="236" t="str">
        <f>+Formu!D536</f>
        <v> </v>
      </c>
      <c r="E539" s="198"/>
    </row>
    <row r="540" spans="2:5" ht="12.75">
      <c r="B540" s="189"/>
      <c r="C540" s="192" t="str">
        <f>+Formu!C537</f>
        <v>El CERES ha sido deficitario, pero en los últimos años ha presentado superávit</v>
      </c>
      <c r="D540" s="236" t="str">
        <f>+Formu!D537</f>
        <v> </v>
      </c>
      <c r="E540" s="198"/>
    </row>
    <row r="541" spans="2:5" ht="12.75">
      <c r="B541" s="189"/>
      <c r="C541" s="192" t="str">
        <f>+Formu!C538</f>
        <v>El CERES nunca ha sido deficitario</v>
      </c>
      <c r="D541" s="236" t="str">
        <f>+Formu!D538</f>
        <v> </v>
      </c>
      <c r="E541" s="198"/>
    </row>
    <row r="542" spans="2:5" ht="22.5">
      <c r="B542" s="189" t="str">
        <f>+Formu!B539</f>
        <v>4.2.3.3</v>
      </c>
      <c r="C542" s="190" t="str">
        <f>+Formu!C539</f>
        <v>En términos de los índices financieros básicos (liquidez, solvencia y capital de trabajo) la situación actual y proyectada del CERES se puede caracterizar como:</v>
      </c>
      <c r="D542" s="233"/>
      <c r="E542" s="196"/>
    </row>
    <row r="543" spans="2:5" ht="12.75">
      <c r="B543" s="189"/>
      <c r="C543" s="192" t="str">
        <f>+Formu!C540</f>
        <v>Los tres índices han tenido y aún mantienen valores preocupantes</v>
      </c>
      <c r="D543" s="236" t="str">
        <f>+Formu!D540</f>
        <v> </v>
      </c>
      <c r="E543" s="196"/>
    </row>
    <row r="544" spans="2:5" ht="12.75">
      <c r="B544" s="189"/>
      <c r="C544" s="192" t="str">
        <f>+Formu!C541</f>
        <v>Los tres índices muestran valores bajos, pero han mejorado en los últimos años</v>
      </c>
      <c r="D544" s="236" t="str">
        <f>+Formu!D541</f>
        <v> </v>
      </c>
      <c r="E544" s="196"/>
    </row>
    <row r="545" spans="2:5" ht="12.75">
      <c r="B545" s="189"/>
      <c r="C545" s="192" t="str">
        <f>+Formu!C542</f>
        <v>Los tres índices muestran valores actuales y proyectados satisfactorios</v>
      </c>
      <c r="D545" s="236" t="str">
        <f>+Formu!D542</f>
        <v> </v>
      </c>
      <c r="E545" s="196"/>
    </row>
    <row r="546" spans="2:5" ht="18" customHeight="1">
      <c r="B546" s="363" t="str">
        <f>+Formu!B546</f>
        <v>4.3  Administración de recursos informáticos</v>
      </c>
      <c r="C546" s="364"/>
      <c r="D546" s="233"/>
      <c r="E546" s="195">
        <f>VLOOKUP(B546,CALI!$B$6:$H$35,7,FALSE)</f>
        <v>0</v>
      </c>
    </row>
    <row r="547" spans="2:5" ht="12.75">
      <c r="B547" s="189" t="str">
        <f>+Formu!B547</f>
        <v>4.3.1</v>
      </c>
      <c r="C547" s="190" t="str">
        <f>+Formu!C547</f>
        <v>¿El CERES tiene un control de asistencia de los estudiantes?</v>
      </c>
      <c r="D547" s="233">
        <f>+Formu!D547</f>
      </c>
      <c r="E547" s="196"/>
    </row>
    <row r="548" spans="2:5" ht="12.75">
      <c r="B548" s="189" t="str">
        <f>+Formu!B548</f>
        <v>4.3.2</v>
      </c>
      <c r="C548" s="190" t="str">
        <f>+Formu!C548</f>
        <v>¿El CERES tiene un control sobre los aspectos administrativos de estudiantes y docentes?</v>
      </c>
      <c r="D548" s="233">
        <f>+Formu!D548</f>
      </c>
      <c r="E548" s="196"/>
    </row>
    <row r="549" spans="2:5" ht="12.75" customHeight="1">
      <c r="B549" s="189" t="str">
        <f>+Formu!B549</f>
        <v>4.3.3</v>
      </c>
      <c r="C549" s="190" t="str">
        <f>+Formu!C549</f>
        <v>El sistema de información utilizado por el CERES captura y procesa:</v>
      </c>
      <c r="D549" s="233"/>
      <c r="E549" s="196"/>
    </row>
    <row r="550" spans="2:5" ht="22.5">
      <c r="B550" s="189"/>
      <c r="C550" s="192" t="str">
        <f>+Formu!C550</f>
        <v>Información de la región (población en general, demanda potencial para educación superior, población estudiantil, actividad económica, oferta educativa existente, etc.)</v>
      </c>
      <c r="D550" s="236" t="str">
        <f>+Formu!D550</f>
        <v> </v>
      </c>
      <c r="E550" s="4"/>
    </row>
    <row r="551" spans="2:5" ht="12.75">
      <c r="B551" s="189"/>
      <c r="C551" s="192" t="str">
        <f>+Formu!C551</f>
        <v>Información personal de los estudiantes</v>
      </c>
      <c r="D551" s="236" t="str">
        <f>+Formu!D551</f>
        <v> </v>
      </c>
      <c r="E551" s="198"/>
    </row>
    <row r="552" spans="2:5" ht="12.75">
      <c r="B552" s="189"/>
      <c r="C552" s="192" t="str">
        <f>+Formu!C552</f>
        <v>Información personal y administrativa de los docentes</v>
      </c>
      <c r="D552" s="236" t="str">
        <f>+Formu!D552</f>
        <v> </v>
      </c>
      <c r="E552" s="198"/>
    </row>
    <row r="553" spans="2:5" ht="12.75">
      <c r="B553" s="189"/>
      <c r="C553" s="192" t="str">
        <f>+Formu!C553</f>
        <v>Información de registro académico (matrícula, cursos, notas, etc.)</v>
      </c>
      <c r="D553" s="236" t="str">
        <f>+Formu!D553</f>
        <v> </v>
      </c>
      <c r="E553" s="198"/>
    </row>
    <row r="554" spans="2:5" ht="12.75">
      <c r="B554" s="189"/>
      <c r="C554" s="192" t="str">
        <f>+Formu!C554</f>
        <v>Información contable y financiera</v>
      </c>
      <c r="D554" s="236" t="str">
        <f>+Formu!D554</f>
        <v> </v>
      </c>
      <c r="E554" s="198"/>
    </row>
    <row r="555" spans="2:5" ht="12.75">
      <c r="B555" s="189"/>
      <c r="C555" s="192" t="str">
        <f>+Formu!C555</f>
        <v>Información administrativa</v>
      </c>
      <c r="D555" s="236" t="str">
        <f>+Formu!D555</f>
        <v> </v>
      </c>
      <c r="E555" s="198"/>
    </row>
    <row r="556" spans="2:5" ht="12.75">
      <c r="B556" s="189"/>
      <c r="C556" s="192" t="str">
        <f>+Formu!C556</f>
        <v>Información operativa</v>
      </c>
      <c r="D556" s="236" t="str">
        <f>+Formu!D556</f>
        <v> </v>
      </c>
      <c r="E556" s="198"/>
    </row>
    <row r="557" spans="2:5" ht="12.75">
      <c r="B557" s="189"/>
      <c r="C557" s="192" t="str">
        <f>+Formu!C557</f>
        <v>Información de egresados</v>
      </c>
      <c r="D557" s="236" t="str">
        <f>+Formu!D557</f>
        <v> </v>
      </c>
      <c r="E557" s="198"/>
    </row>
    <row r="558" spans="2:5" ht="12.75">
      <c r="B558" s="189"/>
      <c r="C558" s="192" t="str">
        <f>+Formu!C558</f>
        <v>Información de logros</v>
      </c>
      <c r="D558" s="236" t="str">
        <f>+Formu!D558</f>
        <v> </v>
      </c>
      <c r="E558" s="198"/>
    </row>
    <row r="559" spans="2:5" ht="12.75">
      <c r="B559" s="189"/>
      <c r="C559" s="192" t="str">
        <f>+Formu!C559</f>
        <v>Información de impactos</v>
      </c>
      <c r="D559" s="236" t="str">
        <f>+Formu!D559</f>
        <v> </v>
      </c>
      <c r="E559" s="198"/>
    </row>
    <row r="560" spans="2:5" ht="22.5">
      <c r="B560" s="189" t="str">
        <f>+Formu!B560</f>
        <v>4.3.4</v>
      </c>
      <c r="C560" s="190" t="str">
        <f>+Formu!C560</f>
        <v>¿El CERES tiene un sistema de información para el seguimiento de la población estudiantil de Instituciones de Educación Media en la región?</v>
      </c>
      <c r="D560" s="233">
        <f>+Formu!D560</f>
      </c>
      <c r="E560" s="198"/>
    </row>
    <row r="561" spans="2:5" ht="22.5">
      <c r="B561" s="189" t="str">
        <f>+Formu!B561</f>
        <v>4.3.5</v>
      </c>
      <c r="C561" s="190" t="str">
        <f>+Formu!C561</f>
        <v>¿El CERES tiene un sistema de información para el seguimiento de los estudiantes del CERES desde el momento de su entrada hasta su graduación?</v>
      </c>
      <c r="D561" s="233">
        <f>+Formu!D561</f>
      </c>
      <c r="E561" s="198"/>
    </row>
    <row r="562" spans="2:5" ht="12.75">
      <c r="B562" s="189" t="str">
        <f>+Formu!B562</f>
        <v>4.3.6</v>
      </c>
      <c r="C562" s="190" t="str">
        <f>+Formu!C562</f>
        <v>¿El CERES tiene un sistema de información para el seguimiento de los egresados?</v>
      </c>
      <c r="D562" s="233">
        <f>+Formu!D562</f>
      </c>
      <c r="E562" s="198"/>
    </row>
    <row r="563" spans="2:5" ht="22.5">
      <c r="B563" s="189" t="str">
        <f>+Formu!B563</f>
        <v>4.3.7</v>
      </c>
      <c r="C563" s="190" t="str">
        <f>+Formu!C563</f>
        <v>¿El CERES tiene estrategias para la recolección, procesamiento y reporte de información al SNIES y/o a otras autoridades nacionales, regionales o locales?</v>
      </c>
      <c r="D563" s="233">
        <f>+Formu!D563</f>
      </c>
      <c r="E563" s="198"/>
    </row>
    <row r="564" spans="2:5" ht="12.75" customHeight="1">
      <c r="B564" s="189" t="str">
        <f>+Formu!B564</f>
        <v>4.3.8</v>
      </c>
      <c r="C564" s="190" t="str">
        <f>+Formu!C564</f>
        <v>El CERES cuenta con servicio de conectividad:</v>
      </c>
      <c r="D564" s="233">
        <f>+Formu!D564</f>
      </c>
      <c r="E564" s="198"/>
    </row>
    <row r="565" spans="2:5" ht="22.5">
      <c r="B565" s="189" t="str">
        <f>+Formu!B565</f>
        <v>4.3.9</v>
      </c>
      <c r="C565" s="190" t="str">
        <f>+Formu!C565</f>
        <v>Si la anterior pregunta es afirmativa indique la velocidad en kbps y el operador del servicio de conectividad:</v>
      </c>
      <c r="D565" s="235"/>
      <c r="E565" s="198"/>
    </row>
    <row r="566" spans="2:5" ht="12.75">
      <c r="B566" s="189"/>
      <c r="C566" s="217" t="str">
        <f>+Formu!C566</f>
        <v>Kbps   </v>
      </c>
      <c r="D566" s="233">
        <f>+Formu!D566</f>
        <v>0</v>
      </c>
      <c r="E566" s="198"/>
    </row>
    <row r="567" spans="2:5" ht="12.75">
      <c r="B567" s="189"/>
      <c r="C567" s="218" t="str">
        <f>+Formu!C567</f>
        <v>Operador</v>
      </c>
      <c r="D567" s="233"/>
      <c r="E567" s="198"/>
    </row>
    <row r="568" spans="2:5" ht="12.75" customHeight="1">
      <c r="B568" s="189" t="str">
        <f>+Formu!B568</f>
        <v>4.3.10</v>
      </c>
      <c r="C568" s="190" t="str">
        <f>+Formu!C568</f>
        <v>El sistema de información de apoyo académico del CERES es propiedad:</v>
      </c>
      <c r="D568" s="233"/>
      <c r="E568" s="198"/>
    </row>
    <row r="569" spans="2:5" ht="12.75">
      <c r="B569" s="189"/>
      <c r="C569" s="192" t="str">
        <f>+Formu!C569</f>
        <v>De la IES</v>
      </c>
      <c r="D569" s="236" t="str">
        <f>+Formu!D569</f>
        <v> </v>
      </c>
      <c r="E569" s="198"/>
    </row>
    <row r="570" spans="2:5" ht="12.75">
      <c r="B570" s="189"/>
      <c r="C570" s="192" t="str">
        <f>+Formu!C570</f>
        <v>Del Operador</v>
      </c>
      <c r="D570" s="236" t="str">
        <f>+Formu!D570</f>
        <v> </v>
      </c>
      <c r="E570" s="198"/>
    </row>
    <row r="571" spans="2:5" ht="12.75">
      <c r="B571" s="189"/>
      <c r="C571" s="192" t="str">
        <f>+Formu!C571</f>
        <v>Del CERES</v>
      </c>
      <c r="D571" s="236" t="str">
        <f>+Formu!D571</f>
        <v> </v>
      </c>
      <c r="E571" s="198"/>
    </row>
    <row r="572" spans="2:5" ht="18" customHeight="1">
      <c r="B572" s="363" t="str">
        <f>+Formu!B574</f>
        <v>4.4  Seguimiento y evaluación de la curva de sostenibilidad</v>
      </c>
      <c r="C572" s="364"/>
      <c r="D572" s="233"/>
      <c r="E572" s="195">
        <f>VLOOKUP(B572,CALI!$B$6:$H$35,7,FALSE)</f>
        <v>0</v>
      </c>
    </row>
    <row r="573" spans="2:5" ht="12.75">
      <c r="B573" s="189" t="str">
        <f>+Formu!B575</f>
        <v>4.4.1</v>
      </c>
      <c r="C573" s="190" t="str">
        <f>+Formu!C575</f>
        <v>La cantidad de programas que tienen alumnos matriculados en el CERES:</v>
      </c>
      <c r="D573" s="233"/>
      <c r="E573" s="198"/>
    </row>
    <row r="574" spans="2:5" ht="12.75">
      <c r="B574" s="189"/>
      <c r="C574" s="192" t="str">
        <f>+Formu!C576</f>
        <v>Ha disminuido con el tiempo</v>
      </c>
      <c r="D574" s="236" t="str">
        <f>+Formu!D576</f>
        <v> </v>
      </c>
      <c r="E574" s="4"/>
    </row>
    <row r="575" spans="2:5" ht="12.75">
      <c r="B575" s="189"/>
      <c r="C575" s="192" t="str">
        <f>+Formu!C577</f>
        <v>Se mantiene igual que al principio</v>
      </c>
      <c r="D575" s="236" t="str">
        <f>+Formu!D577</f>
        <v> </v>
      </c>
      <c r="E575" s="196"/>
    </row>
    <row r="576" spans="2:5" ht="12.75">
      <c r="B576" s="189"/>
      <c r="C576" s="192" t="str">
        <f>+Formu!C578</f>
        <v>Se ha incrementado con el tiempo</v>
      </c>
      <c r="D576" s="236" t="str">
        <f>+Formu!D578</f>
        <v> </v>
      </c>
      <c r="E576" s="4"/>
    </row>
    <row r="577" spans="2:5" ht="12.75">
      <c r="B577" s="189" t="str">
        <f>+Formu!B579</f>
        <v>4.4.2</v>
      </c>
      <c r="C577" s="190" t="str">
        <f>+Formu!C579</f>
        <v>La cantidad de alumnos matriculados en los programas del CERES:</v>
      </c>
      <c r="D577" s="233"/>
      <c r="E577" s="198"/>
    </row>
    <row r="578" spans="2:5" ht="12.75">
      <c r="B578" s="189"/>
      <c r="C578" s="192" t="str">
        <f>+Formu!C580</f>
        <v>Ha disminuido con el tiempo</v>
      </c>
      <c r="D578" s="236" t="str">
        <f>+Formu!D580</f>
        <v> </v>
      </c>
      <c r="E578" s="198"/>
    </row>
    <row r="579" spans="2:5" ht="12.75">
      <c r="B579" s="189"/>
      <c r="C579" s="192" t="str">
        <f>+Formu!C581</f>
        <v>Se mantiene más o menos igual que al principio</v>
      </c>
      <c r="D579" s="236" t="str">
        <f>+Formu!D581</f>
        <v> </v>
      </c>
      <c r="E579" s="198"/>
    </row>
    <row r="580" spans="2:5" ht="12.75">
      <c r="B580" s="189"/>
      <c r="C580" s="192" t="str">
        <f>+Formu!C582</f>
        <v>Se ha incrementado con el tiempo</v>
      </c>
      <c r="D580" s="236" t="str">
        <f>+Formu!D582</f>
        <v> </v>
      </c>
      <c r="E580" s="198"/>
    </row>
    <row r="581" spans="2:5" ht="12.75">
      <c r="B581" s="189" t="str">
        <f>+Formu!B583</f>
        <v>4.4.3</v>
      </c>
      <c r="C581" s="190" t="str">
        <f>+Formu!C583</f>
        <v>La contribución en dinero al CERES por parte de los socios de la Alianza:</v>
      </c>
      <c r="D581" s="233"/>
      <c r="E581" s="198"/>
    </row>
    <row r="582" spans="2:5" ht="12.75">
      <c r="B582" s="189"/>
      <c r="C582" s="192" t="str">
        <f>+Formu!C584</f>
        <v>Ha disminuido con el tiempo</v>
      </c>
      <c r="D582" s="236" t="str">
        <f>+Formu!D584</f>
        <v> </v>
      </c>
      <c r="E582" s="198"/>
    </row>
    <row r="583" spans="2:5" ht="12.75">
      <c r="B583" s="189"/>
      <c r="C583" s="192" t="str">
        <f>+Formu!C585</f>
        <v>Se mantiene más o menos igual que al principio</v>
      </c>
      <c r="D583" s="236" t="str">
        <f>+Formu!D585</f>
        <v> </v>
      </c>
      <c r="E583" s="198"/>
    </row>
    <row r="584" spans="2:5" ht="12.75">
      <c r="B584" s="189"/>
      <c r="C584" s="192" t="str">
        <f>+Formu!C586</f>
        <v>Se ha incrementado con el tiempo</v>
      </c>
      <c r="D584" s="236" t="str">
        <f>+Formu!D586</f>
        <v> </v>
      </c>
      <c r="E584" s="198"/>
    </row>
    <row r="585" spans="2:5" ht="12.75">
      <c r="B585" s="189" t="str">
        <f>+Formu!B587</f>
        <v>4.4.4</v>
      </c>
      <c r="C585" s="190" t="str">
        <f>+Formu!C587</f>
        <v>La cantidad de miembros de la Alianza:</v>
      </c>
      <c r="D585" s="233"/>
      <c r="E585" s="198"/>
    </row>
    <row r="586" spans="2:5" ht="12.75">
      <c r="B586" s="189"/>
      <c r="C586" s="192" t="str">
        <f>+Formu!C588</f>
        <v>Ha disminuido con el tiempo</v>
      </c>
      <c r="D586" s="236" t="str">
        <f>+Formu!D588</f>
        <v> </v>
      </c>
      <c r="E586" s="198"/>
    </row>
    <row r="587" spans="2:5" ht="12.75">
      <c r="B587" s="189"/>
      <c r="C587" s="192" t="str">
        <f>+Formu!C589</f>
        <v>Se mantiene más o menos igual que al principio</v>
      </c>
      <c r="D587" s="236" t="str">
        <f>+Formu!D589</f>
        <v> </v>
      </c>
      <c r="E587" s="198"/>
    </row>
    <row r="588" spans="2:5" ht="12.75">
      <c r="B588" s="189"/>
      <c r="C588" s="192" t="str">
        <f>+Formu!C590</f>
        <v>Se ha incrementado con el tiempo</v>
      </c>
      <c r="D588" s="236" t="str">
        <f>+Formu!D590</f>
        <v> </v>
      </c>
      <c r="E588" s="198"/>
    </row>
    <row r="589" spans="2:5" ht="12.75">
      <c r="B589" s="189" t="str">
        <f>+Formu!B591</f>
        <v>4.4.5</v>
      </c>
      <c r="C589" s="190" t="str">
        <f>+Formu!C591</f>
        <v>Los ingresos del CERES provenientes del porcentaje de matrículas:</v>
      </c>
      <c r="D589" s="233"/>
      <c r="E589" s="198"/>
    </row>
    <row r="590" spans="2:5" ht="12.75">
      <c r="B590" s="189"/>
      <c r="C590" s="192" t="str">
        <f>+Formu!C592</f>
        <v>Ha disminuido con el tiempo</v>
      </c>
      <c r="D590" s="236" t="str">
        <f>+Formu!D592</f>
        <v> </v>
      </c>
      <c r="E590" s="198"/>
    </row>
    <row r="591" spans="2:5" ht="12.75">
      <c r="B591" s="189"/>
      <c r="C591" s="192" t="str">
        <f>+Formu!C593</f>
        <v>Se mantiene más o menos igual que al principio</v>
      </c>
      <c r="D591" s="236" t="str">
        <f>+Formu!D593</f>
        <v> </v>
      </c>
      <c r="E591" s="198"/>
    </row>
    <row r="592" spans="2:5" ht="12.75">
      <c r="B592" s="189"/>
      <c r="C592" s="192" t="str">
        <f>+Formu!C594</f>
        <v>Se ha incrementado con el tiempo</v>
      </c>
      <c r="D592" s="236" t="str">
        <f>+Formu!D594</f>
        <v> </v>
      </c>
      <c r="E592" s="198"/>
    </row>
    <row r="593" spans="2:5" ht="12.75">
      <c r="B593" s="189" t="str">
        <f>+Formu!B595</f>
        <v>4.4.6</v>
      </c>
      <c r="C593" s="190" t="str">
        <f>+Formu!C595</f>
        <v>Los gastos del CERES:</v>
      </c>
      <c r="D593" s="233"/>
      <c r="E593" s="198"/>
    </row>
    <row r="594" spans="2:5" ht="12.75">
      <c r="B594" s="189"/>
      <c r="C594" s="192" t="str">
        <f>+Formu!C596</f>
        <v>Se han incrementado más de lo previsto</v>
      </c>
      <c r="D594" s="236" t="str">
        <f>+Formu!D596</f>
        <v> </v>
      </c>
      <c r="E594" s="198"/>
    </row>
    <row r="595" spans="2:5" ht="12.75">
      <c r="B595" s="189"/>
      <c r="C595" s="192" t="str">
        <f>+Formu!C597</f>
        <v>Continúan en un incremento normal</v>
      </c>
      <c r="D595" s="236" t="str">
        <f>+Formu!D597</f>
        <v> </v>
      </c>
      <c r="E595" s="198"/>
    </row>
    <row r="596" spans="2:5" ht="12.75">
      <c r="B596" s="189"/>
      <c r="C596" s="192" t="str">
        <f>+Formu!C598</f>
        <v>Se han logrado controlar</v>
      </c>
      <c r="D596" s="236" t="str">
        <f>+Formu!D598</f>
        <v> </v>
      </c>
      <c r="E596" s="198"/>
    </row>
    <row r="597" spans="2:5" ht="12.75">
      <c r="B597" s="189" t="str">
        <f>+Formu!B599</f>
        <v>4.4.7</v>
      </c>
      <c r="C597" s="190" t="str">
        <f>+Formu!C599</f>
        <v>Las aulas y espacios para la enseñanza en el CERES:</v>
      </c>
      <c r="D597" s="233"/>
      <c r="E597" s="198"/>
    </row>
    <row r="598" spans="2:5" ht="12.75">
      <c r="B598" s="189"/>
      <c r="C598" s="192" t="str">
        <f>+Formu!C600</f>
        <v>Han disminuido con el tiempo</v>
      </c>
      <c r="D598" s="236" t="str">
        <f>+Formu!D600</f>
        <v> </v>
      </c>
      <c r="E598" s="198"/>
    </row>
    <row r="599" spans="2:5" ht="12.75">
      <c r="B599" s="189"/>
      <c r="C599" s="192" t="str">
        <f>+Formu!C601</f>
        <v>Se mantienen más o menos igual que al principio</v>
      </c>
      <c r="D599" s="236" t="str">
        <f>+Formu!D601</f>
        <v> </v>
      </c>
      <c r="E599" s="198"/>
    </row>
    <row r="600" spans="2:5" ht="12.75">
      <c r="B600" s="189"/>
      <c r="C600" s="192" t="str">
        <f>+Formu!C602</f>
        <v>Se han incrementado con el tiempo</v>
      </c>
      <c r="D600" s="236" t="str">
        <f>+Formu!D602</f>
        <v> </v>
      </c>
      <c r="E600" s="198"/>
    </row>
    <row r="601" spans="2:5" ht="12.75">
      <c r="B601" s="189" t="str">
        <f>+Formu!B603</f>
        <v>4.4.8</v>
      </c>
      <c r="C601" s="190" t="str">
        <f>+Formu!C603</f>
        <v>La cantidad de computadores para la enseñanza en el CERES:</v>
      </c>
      <c r="D601" s="233"/>
      <c r="E601" s="198"/>
    </row>
    <row r="602" spans="2:5" ht="12.75">
      <c r="B602" s="189"/>
      <c r="C602" s="192" t="str">
        <f>+Formu!C604</f>
        <v>Han disminuido con el tiempo</v>
      </c>
      <c r="D602" s="236" t="str">
        <f>+Formu!D604</f>
        <v> </v>
      </c>
      <c r="E602" s="198"/>
    </row>
    <row r="603" spans="2:5" ht="12.75">
      <c r="B603" s="189"/>
      <c r="C603" s="192" t="str">
        <f>+Formu!C605</f>
        <v>Se mantienen más o menos igual que al principio</v>
      </c>
      <c r="D603" s="236" t="str">
        <f>+Formu!D605</f>
        <v> </v>
      </c>
      <c r="E603" s="198"/>
    </row>
    <row r="604" spans="2:5" ht="12.75">
      <c r="B604" s="189"/>
      <c r="C604" s="192" t="str">
        <f>+Formu!C606</f>
        <v>Se han incrementado con el tiempo</v>
      </c>
      <c r="D604" s="236" t="str">
        <f>+Formu!D606</f>
        <v> </v>
      </c>
      <c r="E604" s="198"/>
    </row>
    <row r="605" spans="2:5" ht="12.75">
      <c r="B605" s="189" t="str">
        <f>+Formu!B607</f>
        <v>4.4.9</v>
      </c>
      <c r="C605" s="190" t="str">
        <f>+Formu!C607</f>
        <v>El reconocimiento del CERES por parte de los habitantes del municipio o región:</v>
      </c>
      <c r="D605" s="233"/>
      <c r="E605" s="198"/>
    </row>
    <row r="606" spans="2:5" ht="12.75">
      <c r="B606" s="189"/>
      <c r="C606" s="192" t="str">
        <f>+Formu!C608</f>
        <v>No se conoce</v>
      </c>
      <c r="D606" s="236" t="str">
        <f>+Formu!D608</f>
        <v> </v>
      </c>
      <c r="E606" s="198"/>
    </row>
    <row r="607" spans="2:5" ht="12.75">
      <c r="B607" s="189"/>
      <c r="C607" s="192" t="str">
        <f>+Formu!C609</f>
        <v>Se mantiene lo mismo</v>
      </c>
      <c r="D607" s="236" t="str">
        <f>+Formu!D609</f>
        <v> </v>
      </c>
      <c r="E607" s="198"/>
    </row>
    <row r="608" spans="2:5" ht="12.75">
      <c r="B608" s="189"/>
      <c r="C608" s="192" t="str">
        <f>+Formu!C610</f>
        <v>Los habitantes ahora aprecian más al CERES</v>
      </c>
      <c r="D608" s="236" t="str">
        <f>+Formu!D610</f>
        <v> </v>
      </c>
      <c r="E608" s="198"/>
    </row>
    <row r="609" spans="2:5" ht="12.75">
      <c r="B609" s="189" t="str">
        <f>+Formu!B611</f>
        <v>4.4.10</v>
      </c>
      <c r="C609" s="190" t="str">
        <f>+Formu!C611</f>
        <v>Los estudiantes de bachillerato del municipio:</v>
      </c>
      <c r="D609" s="233"/>
      <c r="E609" s="198"/>
    </row>
    <row r="610" spans="2:5" ht="12.75">
      <c r="B610" s="189"/>
      <c r="C610" s="192" t="str">
        <f>+Formu!C612</f>
        <v>No se sienten atraídos por los programas del CERES</v>
      </c>
      <c r="D610" s="236" t="str">
        <f>+Formu!D612</f>
        <v> </v>
      </c>
      <c r="E610" s="198"/>
    </row>
    <row r="611" spans="2:5" ht="12.75">
      <c r="B611" s="189"/>
      <c r="C611" s="192" t="str">
        <f>+Formu!C613</f>
        <v>Prefieren estudiar en las IES de la región</v>
      </c>
      <c r="D611" s="236" t="str">
        <f>+Formu!D613</f>
        <v> </v>
      </c>
      <c r="E611" s="198"/>
    </row>
    <row r="612" spans="2:5" ht="12.75">
      <c r="B612" s="189"/>
      <c r="C612" s="192" t="str">
        <f>+Formu!C614</f>
        <v>Algunos preguntan como pueden ingresar al CERES</v>
      </c>
      <c r="D612" s="236" t="str">
        <f>+Formu!D614</f>
        <v> </v>
      </c>
      <c r="E612" s="198"/>
    </row>
    <row r="613" spans="2:5" ht="12.75">
      <c r="B613" s="189"/>
      <c r="C613" s="192" t="str">
        <f>+Formu!C615</f>
        <v>La demanda de cupos es superior a nuestra oferta</v>
      </c>
      <c r="D613" s="236" t="str">
        <f>+Formu!D615</f>
        <v> </v>
      </c>
      <c r="E613" s="198"/>
    </row>
    <row r="614" spans="2:5" ht="12.75">
      <c r="B614" s="189" t="str">
        <f>+Formu!B616</f>
        <v>4.4.11</v>
      </c>
      <c r="C614" s="190" t="str">
        <f>+Formu!C616</f>
        <v>En aspectos de contratación laboral, los graduados del CERES:</v>
      </c>
      <c r="D614" s="233"/>
      <c r="E614" s="198"/>
    </row>
    <row r="615" spans="2:5" ht="12.75">
      <c r="B615" s="189"/>
      <c r="C615" s="192" t="str">
        <f>+Formu!C617</f>
        <v>Se prefiere un graduado de otra IES en primera instancia</v>
      </c>
      <c r="D615" s="236" t="str">
        <f>+Formu!D617</f>
        <v> </v>
      </c>
      <c r="E615" s="198"/>
    </row>
    <row r="616" spans="2:5" ht="12.75">
      <c r="B616" s="189"/>
      <c r="C616" s="192" t="str">
        <f>+Formu!C618</f>
        <v>Son tratados como cualquier graduado de otra IES</v>
      </c>
      <c r="D616" s="236" t="str">
        <f>+Formu!D618</f>
        <v> </v>
      </c>
      <c r="E616" s="198"/>
    </row>
    <row r="617" spans="2:5" ht="12.75">
      <c r="B617" s="189"/>
      <c r="C617" s="192" t="str">
        <f>+Formu!C619</f>
        <v>Logran obtener trabajo con facilidad</v>
      </c>
      <c r="D617" s="236" t="str">
        <f>+Formu!D619</f>
        <v> </v>
      </c>
      <c r="E617" s="198"/>
    </row>
    <row r="618" spans="2:5" ht="12.75">
      <c r="B618" s="189" t="str">
        <f>+Formu!B620</f>
        <v>4.4.12</v>
      </c>
      <c r="C618" s="190" t="str">
        <f>+Formu!C620</f>
        <v>¿Como consideran los actores políticos del municipio o región al CERES?</v>
      </c>
      <c r="D618" s="233"/>
      <c r="E618" s="198"/>
    </row>
    <row r="619" spans="2:5" ht="12.75">
      <c r="B619" s="189"/>
      <c r="C619" s="192" t="str">
        <f>+Formu!C621</f>
        <v>No es un tema importante para ellos</v>
      </c>
      <c r="D619" s="236" t="str">
        <f>+Formu!D621</f>
        <v> </v>
      </c>
      <c r="E619" s="198"/>
    </row>
    <row r="620" spans="2:5" ht="12.75">
      <c r="B620" s="189"/>
      <c r="C620" s="192" t="str">
        <f>+Formu!C622</f>
        <v>Lo mencionan de vez en cuando</v>
      </c>
      <c r="D620" s="236" t="str">
        <f>+Formu!D622</f>
        <v> </v>
      </c>
      <c r="E620" s="198"/>
    </row>
    <row r="621" spans="2:5" ht="12.75">
      <c r="B621" s="189"/>
      <c r="C621" s="192" t="str">
        <f>+Formu!C623</f>
        <v>Opinan que es un logro para la región</v>
      </c>
      <c r="D621" s="236" t="str">
        <f>+Formu!D623</f>
        <v> </v>
      </c>
      <c r="E621" s="198"/>
    </row>
    <row r="622" spans="2:5" ht="12.75" hidden="1">
      <c r="B622" s="189"/>
      <c r="C622" s="190"/>
      <c r="D622" s="233"/>
      <c r="E622" s="198"/>
    </row>
    <row r="623" spans="2:5" ht="12.75" hidden="1">
      <c r="B623" s="189"/>
      <c r="C623" s="190"/>
      <c r="D623" s="233"/>
      <c r="E623" s="198"/>
    </row>
    <row r="624" spans="2:5" ht="18" customHeight="1">
      <c r="B624" s="363" t="str">
        <f>+Formu!B626</f>
        <v>5.  Obtención de resultados</v>
      </c>
      <c r="C624" s="364"/>
      <c r="D624" s="233"/>
      <c r="E624" s="197"/>
    </row>
    <row r="625" spans="2:5" ht="18" customHeight="1" hidden="1">
      <c r="B625" s="363"/>
      <c r="C625" s="364"/>
      <c r="D625" s="233"/>
      <c r="E625" s="197"/>
    </row>
    <row r="626" spans="2:5" ht="18" customHeight="1">
      <c r="B626" s="363" t="str">
        <f>+Formu!B628</f>
        <v>5.1  Logros educativos</v>
      </c>
      <c r="C626" s="364"/>
      <c r="D626" s="233"/>
      <c r="E626" s="195">
        <f>VLOOKUP(B626,CALI!$B$6:$H$35,7,FALSE)</f>
        <v>0</v>
      </c>
    </row>
    <row r="627" spans="2:5" ht="22.5" hidden="1">
      <c r="B627" s="189" t="str">
        <f>+Formu!B629</f>
        <v>Cuadro_6</v>
      </c>
      <c r="C627" s="190" t="str">
        <f>+Formu!C629</f>
        <v>Diligencie el Cuadro 6 MATRÍCULA EN CERES Y RELACIÓN CON POBLACIÓN POTENCIAL EN LA REGIÓN</v>
      </c>
      <c r="D627" s="233"/>
      <c r="E627" s="196"/>
    </row>
    <row r="628" spans="2:5" ht="22.5" hidden="1">
      <c r="B628" s="189" t="str">
        <f>+Formu!B630</f>
        <v>Cuadro_7</v>
      </c>
      <c r="C628" s="190" t="str">
        <f>+Formu!C630</f>
        <v>Diligencie el Cuadro 7 NÚMERO DE ESTUDIANTES POR CICLO ACADÉMICO EN CADA PROGRAMA</v>
      </c>
      <c r="D628" s="233"/>
      <c r="E628" s="4"/>
    </row>
    <row r="629" spans="2:5" ht="12.75" hidden="1">
      <c r="B629" s="189" t="str">
        <f>+Formu!B631</f>
        <v>Cuadro_8</v>
      </c>
      <c r="C629" s="190" t="str">
        <f>+Formu!C631</f>
        <v>Diligencie el Cuadro 8 ESTRATIFICACIÓN DE LOS ESTUDIANTES  DEL CERES</v>
      </c>
      <c r="D629" s="233"/>
      <c r="E629" s="4"/>
    </row>
    <row r="630" spans="2:5" ht="12.75" hidden="1">
      <c r="B630" s="189" t="str">
        <f>+Formu!B632</f>
        <v>Cuadro_9</v>
      </c>
      <c r="C630" s="190" t="str">
        <f>+Formu!C632</f>
        <v>Diligencie el Cuadro 9  CARACTERIZACIÓN GEOGRÁFICA</v>
      </c>
      <c r="D630" s="233"/>
      <c r="E630" s="197"/>
    </row>
    <row r="631" spans="2:5" ht="12.75" hidden="1">
      <c r="B631" s="189" t="str">
        <f>+Formu!B633</f>
        <v>Cuadro_10</v>
      </c>
      <c r="C631" s="190" t="str">
        <f>+Formu!C633</f>
        <v>Diligencie el Cuadro 10 EGRESADOS DEL CERES POR PROGRAMA Y SEMESTRE</v>
      </c>
      <c r="D631" s="233"/>
      <c r="E631" s="196"/>
    </row>
    <row r="632" spans="2:5" ht="12.75" hidden="1">
      <c r="B632" s="189" t="str">
        <f>+Formu!B634</f>
        <v>Cuadro_11</v>
      </c>
      <c r="C632" s="190" t="str">
        <f>+Formu!C634</f>
        <v>Diligencie el Cuadro 11 VINCULACIÓN LABORAL DE EGRESADOS</v>
      </c>
      <c r="D632" s="233"/>
      <c r="E632" s="196"/>
    </row>
    <row r="633" spans="2:5" ht="12.75" hidden="1">
      <c r="B633" s="189" t="str">
        <f>+Formu!B635</f>
        <v>Cuadro_12</v>
      </c>
      <c r="C633" s="190" t="str">
        <f>+Formu!C635</f>
        <v>Diligencie el Cuadro 12 TIEMPO PARA VINCULACIÓN LABORAL DE LOS EGRESADOS</v>
      </c>
      <c r="D633" s="233"/>
      <c r="E633" s="196"/>
    </row>
    <row r="634" spans="2:5" ht="12.75">
      <c r="B634" s="189" t="str">
        <f>+Formu!B636</f>
        <v>5.1.1</v>
      </c>
      <c r="C634" s="190" t="str">
        <f>+Formu!C636</f>
        <v>La matrícula actual del CERES representa:</v>
      </c>
      <c r="D634" s="233"/>
      <c r="E634" s="201"/>
    </row>
    <row r="635" spans="2:5" ht="12.75">
      <c r="B635" s="189"/>
      <c r="C635" s="192" t="str">
        <f>+Formu!C637</f>
        <v>Menos del 1% de la demanda potencial</v>
      </c>
      <c r="D635" s="236" t="str">
        <f>+Formu!D637</f>
        <v> </v>
      </c>
      <c r="E635" s="201"/>
    </row>
    <row r="636" spans="2:5" ht="12.75">
      <c r="B636" s="189"/>
      <c r="C636" s="192" t="str">
        <f>+Formu!C638</f>
        <v>Entre el 1% y el 2% de la demanda potencial</v>
      </c>
      <c r="D636" s="236" t="str">
        <f>+Formu!D638</f>
        <v> </v>
      </c>
      <c r="E636" s="201"/>
    </row>
    <row r="637" spans="2:5" ht="12.75">
      <c r="B637" s="189"/>
      <c r="C637" s="192" t="str">
        <f>+Formu!C639</f>
        <v>Entre el 2% y el 5% de la demanda potencial</v>
      </c>
      <c r="D637" s="236" t="str">
        <f>+Formu!D639</f>
        <v> </v>
      </c>
      <c r="E637" s="201"/>
    </row>
    <row r="638" spans="2:5" ht="12.75">
      <c r="B638" s="189"/>
      <c r="C638" s="192" t="str">
        <f>+Formu!C640</f>
        <v>Más del 5% de la demanda potencial</v>
      </c>
      <c r="D638" s="236" t="str">
        <f>+Formu!D640</f>
        <v> </v>
      </c>
      <c r="E638" s="198"/>
    </row>
    <row r="639" spans="2:5" ht="13.5" customHeight="1">
      <c r="B639" s="189" t="str">
        <f>+Formu!B641</f>
        <v>5.1.2</v>
      </c>
      <c r="C639" s="190" t="str">
        <f>+Formu!C641</f>
        <v>¿Qué porcentaje de los egresados se encuentra empleados o laborando en forma independiente?</v>
      </c>
      <c r="D639" s="233"/>
      <c r="E639" s="198"/>
    </row>
    <row r="640" spans="2:5" ht="12.75">
      <c r="B640" s="189"/>
      <c r="C640" s="192" t="str">
        <f>+Formu!C642</f>
        <v>Menos del 20%</v>
      </c>
      <c r="D640" s="236" t="str">
        <f>+Formu!D642</f>
        <v> </v>
      </c>
      <c r="E640" s="198"/>
    </row>
    <row r="641" spans="2:5" ht="12.75">
      <c r="B641" s="189"/>
      <c r="C641" s="192" t="str">
        <f>+Formu!C643</f>
        <v>Entre el 20% y el 50%</v>
      </c>
      <c r="D641" s="236" t="str">
        <f>+Formu!D643</f>
        <v> </v>
      </c>
      <c r="E641" s="198"/>
    </row>
    <row r="642" spans="2:5" ht="12.75">
      <c r="B642" s="189"/>
      <c r="C642" s="192" t="str">
        <f>+Formu!C644</f>
        <v>Más del 50%</v>
      </c>
      <c r="D642" s="236" t="str">
        <f>+Formu!D644</f>
        <v> </v>
      </c>
      <c r="E642" s="198"/>
    </row>
    <row r="643" spans="2:5" ht="22.5">
      <c r="B643" s="189" t="str">
        <f>+Formu!B645</f>
        <v>5.1.3</v>
      </c>
      <c r="C643" s="190" t="str">
        <f>+Formu!C645</f>
        <v>¿Qué porcentaje de los egresados se encuentra empleado o laborando en forma independiente en actividades afines al programa cursado en el CERES?</v>
      </c>
      <c r="D643" s="233"/>
      <c r="E643" s="198"/>
    </row>
    <row r="644" spans="2:5" ht="12.75">
      <c r="B644" s="189"/>
      <c r="C644" s="192" t="str">
        <f>+Formu!C646</f>
        <v>Menos del 20%</v>
      </c>
      <c r="D644" s="236" t="str">
        <f>+Formu!D646</f>
        <v> </v>
      </c>
      <c r="E644" s="198"/>
    </row>
    <row r="645" spans="2:5" ht="12.75">
      <c r="B645" s="189"/>
      <c r="C645" s="192" t="str">
        <f>+Formu!C647</f>
        <v>Entre el 20% y el 50%</v>
      </c>
      <c r="D645" s="236" t="str">
        <f>+Formu!D647</f>
        <v> </v>
      </c>
      <c r="E645" s="198"/>
    </row>
    <row r="646" spans="2:5" ht="12.75">
      <c r="B646" s="189"/>
      <c r="C646" s="192" t="str">
        <f>+Formu!C648</f>
        <v>Más del 50%</v>
      </c>
      <c r="D646" s="236" t="str">
        <f>+Formu!D648</f>
        <v> </v>
      </c>
      <c r="E646" s="198"/>
    </row>
    <row r="647" spans="2:5" ht="12.75">
      <c r="B647" s="189" t="str">
        <f>+Formu!B649</f>
        <v>5.1.4</v>
      </c>
      <c r="C647" s="190" t="str">
        <f>+Formu!C649</f>
        <v>En cuanto al tiempo promedio para la ocupación laboral de los egresados:</v>
      </c>
      <c r="D647" s="233"/>
      <c r="E647" s="198"/>
    </row>
    <row r="648" spans="2:5" ht="12.75">
      <c r="B648" s="189"/>
      <c r="C648" s="192" t="str">
        <f>+Formu!C650</f>
        <v>No se sabe cuánto tiempo requieren los egresados para ocuparse laboralmente</v>
      </c>
      <c r="D648" s="236" t="str">
        <f>+Formu!D650</f>
        <v> </v>
      </c>
      <c r="E648" s="198"/>
    </row>
    <row r="649" spans="2:5" ht="12.75">
      <c r="B649" s="189"/>
      <c r="C649" s="192" t="str">
        <f>+Formu!C651</f>
        <v>En promedio, se demoran más de 1 año para ocuparse laboralmente</v>
      </c>
      <c r="D649" s="236" t="str">
        <f>+Formu!D651</f>
        <v> </v>
      </c>
      <c r="E649" s="198"/>
    </row>
    <row r="650" spans="2:5" ht="12.75">
      <c r="B650" s="189"/>
      <c r="C650" s="192" t="str">
        <f>+Formu!C652</f>
        <v>En promedio se demoran entre 6 meses y 1 año para ocuparse laboralmente</v>
      </c>
      <c r="D650" s="236" t="str">
        <f>+Formu!D652</f>
        <v> </v>
      </c>
      <c r="E650" s="198"/>
    </row>
    <row r="651" spans="2:5" ht="12.75">
      <c r="B651" s="189"/>
      <c r="C651" s="192" t="str">
        <f>+Formu!C653</f>
        <v>En promedio se demoran entre 3 y 6 meses para ocupase laboralmente</v>
      </c>
      <c r="D651" s="236" t="str">
        <f>+Formu!D653</f>
        <v> </v>
      </c>
      <c r="E651" s="198"/>
    </row>
    <row r="652" spans="2:5" ht="12.75">
      <c r="B652" s="189"/>
      <c r="C652" s="192" t="str">
        <f>+Formu!C654</f>
        <v>En promedio se demoran menos de 3 meses para ocuparse laboralmente</v>
      </c>
      <c r="D652" s="236" t="str">
        <f>+Formu!D654</f>
        <v> </v>
      </c>
      <c r="E652" s="198"/>
    </row>
    <row r="653" spans="2:5" ht="12.75">
      <c r="B653" s="189" t="str">
        <f>+Formu!B655</f>
        <v>5.1.5</v>
      </c>
      <c r="C653" s="190" t="str">
        <f>+Formu!C655</f>
        <v>¿En dónde se desarrolla la actividad laboral de los egresados del CERES?</v>
      </c>
      <c r="D653" s="233"/>
      <c r="E653" s="198"/>
    </row>
    <row r="654" spans="2:5" ht="12.75">
      <c r="B654" s="189"/>
      <c r="C654" s="192" t="str">
        <f>+Formu!C656</f>
        <v>No se sabe en qué actividades se desempeñan los egresados del CERES</v>
      </c>
      <c r="D654" s="236" t="str">
        <f>+Formu!D656</f>
        <v> </v>
      </c>
      <c r="E654" s="198"/>
    </row>
    <row r="655" spans="2:5" ht="12.75">
      <c r="B655" s="189"/>
      <c r="C655" s="192" t="str">
        <f>+Formu!C657</f>
        <v>Menos del 50% laboran en actividades afines a sus programas de estudio</v>
      </c>
      <c r="D655" s="236" t="str">
        <f>+Formu!D657</f>
        <v> </v>
      </c>
      <c r="E655" s="198"/>
    </row>
    <row r="656" spans="2:5" ht="12.75">
      <c r="B656" s="189"/>
      <c r="C656" s="192" t="str">
        <f>+Formu!C658</f>
        <v>Entre el 50% y el 75% laboran en actividades afines a sus programas de estudio</v>
      </c>
      <c r="D656" s="236" t="str">
        <f>+Formu!D658</f>
        <v> </v>
      </c>
      <c r="E656" s="198"/>
    </row>
    <row r="657" spans="2:5" ht="12.75">
      <c r="B657" s="189" t="str">
        <f>+Formu!B659</f>
        <v>5.1.6</v>
      </c>
      <c r="C657" s="190" t="str">
        <f>+Formu!C659</f>
        <v>¿Tiene el CERES un programa de comunicación con sus egresados?</v>
      </c>
      <c r="D657" s="233">
        <f>+Formu!D659</f>
      </c>
      <c r="E657" s="198"/>
    </row>
    <row r="658" spans="2:5" ht="12.75">
      <c r="B658" s="189" t="str">
        <f>+Formu!B660</f>
        <v>5.1.7</v>
      </c>
      <c r="C658" s="190" t="str">
        <f>+Formu!C660</f>
        <v>El CERES ha contribuido a ampliar la cobertura de la ES en la región con:</v>
      </c>
      <c r="D658" s="233"/>
      <c r="E658" s="198"/>
    </row>
    <row r="659" spans="2:5" ht="12.75">
      <c r="B659" s="189"/>
      <c r="C659" s="192" t="str">
        <f>+Formu!C661</f>
        <v>Menos de 25 cupos al año</v>
      </c>
      <c r="D659" s="236" t="str">
        <f>+Formu!D661</f>
        <v> </v>
      </c>
      <c r="E659" s="198"/>
    </row>
    <row r="660" spans="2:5" ht="12.75">
      <c r="B660" s="189"/>
      <c r="C660" s="192" t="str">
        <f>+Formu!C662</f>
        <v>De 25 cupos a 50 cupos al año</v>
      </c>
      <c r="D660" s="236" t="str">
        <f>+Formu!D662</f>
        <v> </v>
      </c>
      <c r="E660" s="198"/>
    </row>
    <row r="661" spans="2:5" ht="12.75">
      <c r="B661" s="189"/>
      <c r="C661" s="192" t="str">
        <f>+Formu!C663</f>
        <v>De 50 a 100 al año</v>
      </c>
      <c r="D661" s="236" t="str">
        <f>+Formu!D663</f>
        <v> </v>
      </c>
      <c r="E661" s="198"/>
    </row>
    <row r="662" spans="2:5" ht="12.75">
      <c r="B662" s="189"/>
      <c r="C662" s="192" t="str">
        <f>+Formu!C664</f>
        <v>Mas de 100 cupos al año</v>
      </c>
      <c r="D662" s="236" t="str">
        <f>+Formu!D664</f>
        <v> </v>
      </c>
      <c r="E662" s="198"/>
    </row>
    <row r="663" spans="2:5" ht="22.5">
      <c r="B663" s="189" t="str">
        <f>+Formu!B665</f>
        <v>5.1.8</v>
      </c>
      <c r="C663" s="190" t="str">
        <f>+Formu!C665</f>
        <v>El CERES ha contribuido a ampliar la cobertura de la Educación Superior en la región en los estratos 1 y 2 en: </v>
      </c>
      <c r="D663" s="233"/>
      <c r="E663" s="198"/>
    </row>
    <row r="664" spans="2:5" ht="12.75">
      <c r="B664" s="189"/>
      <c r="C664" s="192" t="str">
        <f>+Formu!C666</f>
        <v>Menos de 25 cupos al año</v>
      </c>
      <c r="D664" s="236" t="str">
        <f>+Formu!D666</f>
        <v> </v>
      </c>
      <c r="E664" s="198"/>
    </row>
    <row r="665" spans="2:5" ht="12.75">
      <c r="B665" s="189"/>
      <c r="C665" s="192" t="str">
        <f>+Formu!C667</f>
        <v>De 25 cupos a 50 cupos al año</v>
      </c>
      <c r="D665" s="236" t="str">
        <f>+Formu!D667</f>
        <v> </v>
      </c>
      <c r="E665" s="198"/>
    </row>
    <row r="666" spans="2:5" ht="12.75">
      <c r="B666" s="189"/>
      <c r="C666" s="192" t="str">
        <f>+Formu!C668</f>
        <v>De 50 a 100 al año</v>
      </c>
      <c r="D666" s="236" t="str">
        <f>+Formu!D668</f>
        <v> </v>
      </c>
      <c r="E666" s="198"/>
    </row>
    <row r="667" spans="2:5" ht="12.75">
      <c r="B667" s="189"/>
      <c r="C667" s="192" t="str">
        <f>+Formu!C669</f>
        <v>Mas de 100 cupos al año</v>
      </c>
      <c r="D667" s="236" t="str">
        <f>+Formu!D669</f>
        <v> </v>
      </c>
      <c r="E667" s="198"/>
    </row>
    <row r="668" spans="2:5" ht="12.75">
      <c r="B668" s="189" t="str">
        <f>+Formu!B670</f>
        <v>5.1.9</v>
      </c>
      <c r="C668" s="190" t="str">
        <f>+Formu!C670</f>
        <v>La deserción actual en el CERES es superior al:</v>
      </c>
      <c r="D668" s="233"/>
      <c r="E668" s="198"/>
    </row>
    <row r="669" spans="2:5" ht="12.75">
      <c r="B669" s="189"/>
      <c r="C669" s="192" t="str">
        <f>+Formu!C671</f>
        <v>Superior al 15%</v>
      </c>
      <c r="D669" s="236" t="str">
        <f>+Formu!D671</f>
        <v> </v>
      </c>
      <c r="E669" s="198"/>
    </row>
    <row r="670" spans="2:5" ht="12.75">
      <c r="B670" s="189"/>
      <c r="C670" s="192" t="str">
        <f>+Formu!C672</f>
        <v>Entre 15 y el 5%</v>
      </c>
      <c r="D670" s="236" t="str">
        <f>+Formu!D672</f>
        <v> </v>
      </c>
      <c r="E670" s="198"/>
    </row>
    <row r="671" spans="2:5" ht="12.75">
      <c r="B671" s="189"/>
      <c r="C671" s="192" t="str">
        <f>+Formu!C673</f>
        <v>Menor al 5%</v>
      </c>
      <c r="D671" s="236" t="str">
        <f>+Formu!D673</f>
        <v> </v>
      </c>
      <c r="E671" s="198"/>
    </row>
    <row r="672" spans="2:5" ht="18" customHeight="1">
      <c r="B672" s="363" t="str">
        <f>+Formu!B674</f>
        <v>5.2  Impacto sobre el sector productivo</v>
      </c>
      <c r="C672" s="364"/>
      <c r="D672" s="233"/>
      <c r="E672" s="195">
        <f>VLOOKUP(B672,CALI!$B$6:$H$35,7,FALSE)</f>
        <v>0</v>
      </c>
    </row>
    <row r="673" spans="2:5" ht="12.75">
      <c r="B673" s="189" t="str">
        <f>+Formu!B675</f>
        <v>5.2.1</v>
      </c>
      <c r="C673" s="190" t="str">
        <f>+Formu!C675</f>
        <v>Los egresados del CERES:</v>
      </c>
      <c r="D673" s="233"/>
      <c r="E673" s="198"/>
    </row>
    <row r="674" spans="2:5" ht="12.75">
      <c r="B674" s="189"/>
      <c r="C674" s="192" t="str">
        <f>+Formu!C676</f>
        <v>No se tiene información sobre ellos una vez se gradúan</v>
      </c>
      <c r="D674" s="236" t="str">
        <f>+Formu!D676</f>
        <v> </v>
      </c>
      <c r="E674" s="196"/>
    </row>
    <row r="675" spans="2:5" ht="12.75">
      <c r="B675" s="189"/>
      <c r="C675" s="192" t="str">
        <f>+Formu!C677</f>
        <v>No consiguen trabajo en la región</v>
      </c>
      <c r="D675" s="236" t="str">
        <f>+Formu!D677</f>
        <v> </v>
      </c>
      <c r="E675" s="196"/>
    </row>
    <row r="676" spans="2:5" ht="12.75">
      <c r="B676" s="189"/>
      <c r="C676" s="192" t="str">
        <f>+Formu!C678</f>
        <v>Han contribuido a mejorar la proporción de profesionales en las empresas de la región</v>
      </c>
      <c r="D676" s="236" t="str">
        <f>+Formu!D678</f>
        <v> </v>
      </c>
      <c r="E676" s="4"/>
    </row>
    <row r="677" spans="2:5" ht="22.5">
      <c r="B677" s="189"/>
      <c r="C677" s="192" t="str">
        <f>+Formu!C679</f>
        <v>Han suplido el déficit de técnicos profesionales, tecnólogos o profesionales en empresas de la región</v>
      </c>
      <c r="D677" s="236" t="str">
        <f>+Formu!D679</f>
        <v> </v>
      </c>
      <c r="E677" s="198"/>
    </row>
    <row r="678" spans="2:5" ht="12.75">
      <c r="B678" s="189" t="str">
        <f>+Formu!B680</f>
        <v>5.2.2</v>
      </c>
      <c r="C678" s="190" t="str">
        <f>+Formu!C680</f>
        <v>Los egresados del CERES que laboran en empresas de la región:</v>
      </c>
      <c r="D678" s="233"/>
      <c r="E678" s="198"/>
    </row>
    <row r="679" spans="2:5" ht="12.75">
      <c r="B679" s="189"/>
      <c r="C679" s="192" t="str">
        <f>+Formu!C681</f>
        <v>No se conoce mucho acerca de su desempeño</v>
      </c>
      <c r="D679" s="236" t="str">
        <f>+Formu!D681</f>
        <v> </v>
      </c>
      <c r="E679" s="198"/>
    </row>
    <row r="680" spans="2:5" ht="22.5">
      <c r="B680" s="189"/>
      <c r="C680" s="192" t="str">
        <f>+Formu!C682</f>
        <v>Son tratados igual a otros profesionales para efectos de enganche por el sector productivo</v>
      </c>
      <c r="D680" s="236" t="str">
        <f>+Formu!D682</f>
        <v> </v>
      </c>
      <c r="E680" s="198"/>
    </row>
    <row r="681" spans="2:5" ht="22.5">
      <c r="B681" s="189"/>
      <c r="C681" s="192" t="str">
        <f>+Formu!C683</f>
        <v>Son apreciados por su desempeño y constituyen la primera opción de enganche para el sector productivo de la región</v>
      </c>
      <c r="D681" s="236" t="str">
        <f>+Formu!D683</f>
        <v> </v>
      </c>
      <c r="E681" s="198"/>
    </row>
    <row r="682" spans="2:5" ht="22.5">
      <c r="B682" s="189" t="str">
        <f>+Formu!B684</f>
        <v>5.2.3</v>
      </c>
      <c r="C682" s="190" t="str">
        <f>+Formu!C684</f>
        <v>Los profesores o estudiantes del CERES han contribuido al estudio y solución de problemas del sector productivo de la región</v>
      </c>
      <c r="D682" s="233"/>
      <c r="E682" s="198"/>
    </row>
    <row r="683" spans="2:5" ht="12.75">
      <c r="B683" s="189"/>
      <c r="C683" s="192" t="str">
        <f>+Formu!C685</f>
        <v>No se ha tenido la oportunidad de estudiar problemas</v>
      </c>
      <c r="D683" s="236" t="str">
        <f>+Formu!D685</f>
        <v> </v>
      </c>
      <c r="E683" s="198"/>
    </row>
    <row r="684" spans="2:5" ht="12.75">
      <c r="B684" s="189"/>
      <c r="C684" s="192" t="str">
        <f>+Formu!C686</f>
        <v>Al sector productivo no le interesa</v>
      </c>
      <c r="D684" s="236" t="str">
        <f>+Formu!D686</f>
        <v> </v>
      </c>
      <c r="E684" s="198"/>
    </row>
    <row r="685" spans="2:5" ht="12.75">
      <c r="B685" s="189"/>
      <c r="C685" s="192" t="str">
        <f>+Formu!C687</f>
        <v>Se han desarrollado algunos intentos</v>
      </c>
      <c r="D685" s="236" t="str">
        <f>+Formu!D687</f>
        <v> </v>
      </c>
      <c r="E685" s="198"/>
    </row>
    <row r="686" spans="2:5" ht="12.75">
      <c r="B686" s="189"/>
      <c r="C686" s="192" t="str">
        <f>+Formu!C688</f>
        <v>Ha habido proyectos exitosos</v>
      </c>
      <c r="D686" s="236" t="str">
        <f>+Formu!D688</f>
        <v> </v>
      </c>
      <c r="E686" s="198"/>
    </row>
    <row r="687" spans="2:5" ht="12.75">
      <c r="B687" s="189" t="str">
        <f>+Formu!B689</f>
        <v>5.2.4</v>
      </c>
      <c r="C687" s="190" t="str">
        <f>+Formu!C689</f>
        <v>El sector productivo de la región:</v>
      </c>
      <c r="D687" s="233"/>
      <c r="E687" s="198"/>
    </row>
    <row r="688" spans="2:5" ht="12.75">
      <c r="B688" s="189"/>
      <c r="C688" s="192" t="str">
        <f>+Formu!C690</f>
        <v>No le interesan los programas que pueda desarrollar el CERES</v>
      </c>
      <c r="D688" s="236" t="str">
        <f>+Formu!D690</f>
        <v> </v>
      </c>
      <c r="E688" s="198"/>
    </row>
    <row r="689" spans="2:5" ht="12.75">
      <c r="B689" s="189"/>
      <c r="C689" s="192" t="str">
        <f>+Formu!C691</f>
        <v>Permite que profesores o estudiantes del CERES estudien sus problemas</v>
      </c>
      <c r="D689" s="236" t="str">
        <f>+Formu!D691</f>
        <v> </v>
      </c>
      <c r="E689" s="198"/>
    </row>
    <row r="690" spans="2:5" ht="12.75">
      <c r="B690" s="189"/>
      <c r="C690" s="192" t="str">
        <f>+Formu!C692</f>
        <v>Solicita apoyo del CERES para el estudio de sus problemas</v>
      </c>
      <c r="D690" s="236" t="str">
        <f>+Formu!D692</f>
        <v> </v>
      </c>
      <c r="E690" s="198"/>
    </row>
    <row r="691" spans="2:5" ht="12.75" hidden="1">
      <c r="B691" s="189"/>
      <c r="C691" s="190"/>
      <c r="D691" s="233"/>
      <c r="E691" s="198"/>
    </row>
    <row r="692" spans="2:5" ht="12.75" hidden="1">
      <c r="B692" s="189"/>
      <c r="C692" s="190"/>
      <c r="D692" s="233"/>
      <c r="E692" s="198"/>
    </row>
    <row r="693" spans="2:5" ht="12.75" hidden="1">
      <c r="B693" s="189"/>
      <c r="C693" s="190"/>
      <c r="D693" s="233"/>
      <c r="E693" s="198"/>
    </row>
    <row r="694" spans="2:5" ht="18" customHeight="1">
      <c r="B694" s="363" t="str">
        <f>+Formu!B696</f>
        <v>5.3  Impacto sobre el desarrollo regional</v>
      </c>
      <c r="C694" s="364"/>
      <c r="D694" s="233"/>
      <c r="E694" s="195">
        <f>VLOOKUP(B694,CALI!$B$6:$H$35,7,FALSE)</f>
        <v>0</v>
      </c>
    </row>
    <row r="695" spans="2:4" ht="22.5">
      <c r="B695" s="189" t="str">
        <f>+Formu!B697</f>
        <v>5.3.1</v>
      </c>
      <c r="C695" s="190" t="str">
        <f>+Formu!C697</f>
        <v>¿Qué otras acciones del CERES distintas de las puramente educativas le son reconocidas en la región? (Puede marcar más de una opción)</v>
      </c>
      <c r="D695" s="233"/>
    </row>
    <row r="696" spans="2:5" ht="12.75">
      <c r="B696" s="189"/>
      <c r="C696" s="192" t="str">
        <f>+Formu!C698</f>
        <v>Ninguna en especial</v>
      </c>
      <c r="D696" s="236" t="str">
        <f>+Formu!D698</f>
        <v> </v>
      </c>
      <c r="E696" s="196"/>
    </row>
    <row r="697" spans="2:5" ht="12.75">
      <c r="B697" s="189"/>
      <c r="C697" s="192" t="str">
        <f>+Formu!C699</f>
        <v>Participación en proyectos comunitarios</v>
      </c>
      <c r="D697" s="236" t="str">
        <f>+Formu!D699</f>
        <v> </v>
      </c>
      <c r="E697" s="196"/>
    </row>
    <row r="698" spans="2:5" ht="12.75">
      <c r="B698" s="189"/>
      <c r="C698" s="192" t="str">
        <f>+Formu!C700</f>
        <v>Apoyo a la interacción con las autoridades nacionales</v>
      </c>
      <c r="D698" s="236" t="str">
        <f>+Formu!D700</f>
        <v> </v>
      </c>
      <c r="E698" s="4"/>
    </row>
    <row r="699" spans="2:5" ht="12.75">
      <c r="B699" s="189"/>
      <c r="C699" s="192" t="str">
        <f>+Formu!C701</f>
        <v>Liderazgo en proyectos de desarrollo</v>
      </c>
      <c r="D699" s="236" t="str">
        <f>+Formu!D701</f>
        <v> </v>
      </c>
      <c r="E699" s="198"/>
    </row>
    <row r="700" spans="2:5" ht="15" customHeight="1">
      <c r="B700" s="189" t="str">
        <f>+Formu!B702</f>
        <v>5.3.2</v>
      </c>
      <c r="C700" s="190" t="str">
        <f>+Formu!C702</f>
        <v>En general, ¿Qué tan satisfecho se encuentra el gobierno departamental con la labor del Ceres?</v>
      </c>
      <c r="D700" s="233"/>
      <c r="E700" s="198"/>
    </row>
    <row r="701" spans="2:5" ht="12.75">
      <c r="B701" s="189"/>
      <c r="C701" s="192" t="str">
        <f>+Formu!C703</f>
        <v>No se conoce su opinión</v>
      </c>
      <c r="D701" s="236" t="str">
        <f>+Formu!D703</f>
        <v> </v>
      </c>
      <c r="E701" s="198"/>
    </row>
    <row r="702" spans="2:5" ht="12.75">
      <c r="B702" s="189"/>
      <c r="C702" s="192" t="str">
        <f>+Formu!C704</f>
        <v>Insatisfecho. El CERES debe mejorar drásticamente</v>
      </c>
      <c r="D702" s="236" t="str">
        <f>+Formu!D704</f>
        <v> </v>
      </c>
      <c r="E702" s="198"/>
    </row>
    <row r="703" spans="2:5" ht="12.75">
      <c r="B703" s="189"/>
      <c r="C703" s="192" t="str">
        <f>+Formu!C705</f>
        <v>Satisfecho. El CERES debe mejorar algunos aspectos</v>
      </c>
      <c r="D703" s="236" t="str">
        <f>+Formu!D705</f>
        <v> </v>
      </c>
      <c r="E703" s="198"/>
    </row>
    <row r="704" spans="2:5" ht="12.75">
      <c r="B704" s="189"/>
      <c r="C704" s="192" t="str">
        <f>+Formu!C706</f>
        <v>Altamente satisfecho. El CERES debe mantener su actual condición</v>
      </c>
      <c r="D704" s="236" t="str">
        <f>+Formu!D706</f>
        <v> </v>
      </c>
      <c r="E704" s="198"/>
    </row>
    <row r="705" spans="2:5" ht="22.5">
      <c r="B705" s="189" t="str">
        <f>+Formu!B707</f>
        <v>5.3.3</v>
      </c>
      <c r="C705" s="190" t="str">
        <f>+Formu!C707</f>
        <v>En general, ¿Qué tan satisfechos se encuentran los municipios miembros de la Alianza con la labor del Ceres?</v>
      </c>
      <c r="D705" s="233"/>
      <c r="E705" s="198"/>
    </row>
    <row r="706" spans="2:5" ht="12.75">
      <c r="B706" s="189"/>
      <c r="C706" s="192" t="str">
        <f>+Formu!C708</f>
        <v>No se conoce su opinión</v>
      </c>
      <c r="D706" s="236" t="str">
        <f>+Formu!D708</f>
        <v> </v>
      </c>
      <c r="E706" s="198"/>
    </row>
    <row r="707" spans="2:5" ht="12.75">
      <c r="B707" s="189"/>
      <c r="C707" s="192" t="str">
        <f>+Formu!C709</f>
        <v>Insatisfechos. El CERES debe mejorar drásticamente</v>
      </c>
      <c r="D707" s="236" t="str">
        <f>+Formu!D709</f>
        <v> </v>
      </c>
      <c r="E707" s="198"/>
    </row>
    <row r="708" spans="2:5" ht="12.75">
      <c r="B708" s="189"/>
      <c r="C708" s="192" t="str">
        <f>+Formu!C710</f>
        <v>Satisfechos. El CERES debe mejorar algunos aspectos</v>
      </c>
      <c r="D708" s="236" t="str">
        <f>+Formu!D710</f>
        <v> </v>
      </c>
      <c r="E708" s="198"/>
    </row>
    <row r="709" spans="2:5" ht="12.75">
      <c r="B709" s="189"/>
      <c r="C709" s="192" t="str">
        <f>+Formu!C711</f>
        <v>Altamente satisfechos. El CERES debe mantener su actual condición</v>
      </c>
      <c r="D709" s="236" t="str">
        <f>+Formu!D711</f>
        <v> </v>
      </c>
      <c r="E709" s="198"/>
    </row>
    <row r="710" spans="2:5" ht="22.5">
      <c r="B710" s="189" t="str">
        <f>+Formu!B712</f>
        <v>5.3.4</v>
      </c>
      <c r="C710" s="190" t="str">
        <f>+Formu!C712</f>
        <v>¿Ha existido solicitud por parte de otro u otros municipios o entidades del sector productivo de entrar a formar parte de la Alianza?</v>
      </c>
      <c r="D710" s="233"/>
      <c r="E710" s="198"/>
    </row>
    <row r="711" spans="2:5" ht="12.75">
      <c r="B711" s="189"/>
      <c r="C711" s="192" t="str">
        <f>+Formu!C713</f>
        <v>No ha existido una solicitud formal</v>
      </c>
      <c r="D711" s="236" t="str">
        <f>+Formu!D713</f>
        <v> </v>
      </c>
      <c r="E711" s="198"/>
    </row>
    <row r="712" spans="2:5" ht="12.75">
      <c r="B712" s="189"/>
      <c r="C712" s="192" t="str">
        <f>+Formu!C714</f>
        <v>Al menos un municipio ha solicitado formalmente ingreso a la Alianza</v>
      </c>
      <c r="D712" s="236" t="str">
        <f>+Formu!D714</f>
        <v> </v>
      </c>
      <c r="E712" s="198"/>
    </row>
    <row r="713" spans="2:5" ht="12.75">
      <c r="B713" s="189"/>
      <c r="C713" s="192" t="str">
        <f>+Formu!C715</f>
        <v>Más de un municipio ha solicitado formalmente ingreso a la Alianza</v>
      </c>
      <c r="D713" s="236" t="str">
        <f>+Formu!D715</f>
        <v> </v>
      </c>
      <c r="E713" s="198"/>
    </row>
    <row r="714" spans="2:5" ht="22.5">
      <c r="B714" s="189" t="str">
        <f>+Formu!B716</f>
        <v>5.3.5</v>
      </c>
      <c r="C714" s="190" t="str">
        <f>+Formu!C716</f>
        <v>¿Cuántos proyectos para el desarrollo de la región se han concebido y formulado desde el CERES?</v>
      </c>
      <c r="D714" s="233"/>
      <c r="E714" s="198"/>
    </row>
    <row r="715" spans="2:5" ht="12.75">
      <c r="B715" s="189"/>
      <c r="C715" s="192" t="str">
        <f>+Formu!C717</f>
        <v>Ninguno</v>
      </c>
      <c r="D715" s="236" t="str">
        <f>+Formu!D717</f>
        <v> </v>
      </c>
      <c r="E715" s="198"/>
    </row>
    <row r="716" spans="2:5" ht="12.75">
      <c r="B716" s="189"/>
      <c r="C716" s="192" t="str">
        <f>+Formu!C718</f>
        <v>Uno o dos</v>
      </c>
      <c r="D716" s="236" t="str">
        <f>+Formu!D718</f>
        <v> </v>
      </c>
      <c r="E716" s="198"/>
    </row>
    <row r="717" spans="2:5" ht="12.75">
      <c r="B717" s="189"/>
      <c r="C717" s="192" t="str">
        <f>+Formu!C719</f>
        <v>Entre dos y cinco</v>
      </c>
      <c r="D717" s="236" t="str">
        <f>+Formu!D719</f>
        <v> </v>
      </c>
      <c r="E717" s="198"/>
    </row>
    <row r="718" spans="2:5" ht="12.75">
      <c r="B718" s="189"/>
      <c r="C718" s="192" t="str">
        <f>+Formu!C720</f>
        <v>Más de cinco</v>
      </c>
      <c r="D718" s="236" t="str">
        <f>+Formu!D720</f>
        <v> </v>
      </c>
      <c r="E718" s="198"/>
    </row>
    <row r="719" spans="2:5" ht="12.75">
      <c r="B719" s="189" t="str">
        <f>+Formu!B721</f>
        <v>5.3.6</v>
      </c>
      <c r="C719" s="190" t="str">
        <f>+Formu!C721</f>
        <v>¿Cuántos proyectos concebidos desde el CERES se encuentran en estudio o progreso?</v>
      </c>
      <c r="D719" s="233"/>
      <c r="E719" s="198"/>
    </row>
    <row r="720" spans="2:5" ht="12.75">
      <c r="B720" s="189"/>
      <c r="C720" s="192" t="str">
        <f>+Formu!C722</f>
        <v>Ninguno</v>
      </c>
      <c r="D720" s="236" t="str">
        <f>+Formu!D722</f>
        <v> </v>
      </c>
      <c r="E720" s="198"/>
    </row>
    <row r="721" spans="2:5" ht="12.75">
      <c r="B721" s="189"/>
      <c r="C721" s="192" t="str">
        <f>+Formu!C723</f>
        <v>Uno o dos</v>
      </c>
      <c r="D721" s="236" t="str">
        <f>+Formu!D723</f>
        <v> </v>
      </c>
      <c r="E721" s="198"/>
    </row>
    <row r="722" spans="2:5" ht="12.75">
      <c r="B722" s="189"/>
      <c r="C722" s="192" t="str">
        <f>+Formu!C724</f>
        <v>Entre dos y cinco</v>
      </c>
      <c r="D722" s="236" t="str">
        <f>+Formu!D724</f>
        <v> </v>
      </c>
      <c r="E722" s="198"/>
    </row>
    <row r="723" spans="2:5" ht="12.75">
      <c r="B723" s="189"/>
      <c r="C723" s="192" t="str">
        <f>+Formu!C725</f>
        <v>Más de cinco</v>
      </c>
      <c r="D723" s="236" t="str">
        <f>+Formu!D725</f>
        <v> </v>
      </c>
      <c r="E723" s="198"/>
    </row>
    <row r="724" spans="2:5" ht="22.5">
      <c r="B724" s="189" t="str">
        <f>+Formu!B726</f>
        <v>5.3.7</v>
      </c>
      <c r="C724" s="190" t="str">
        <f>+Formu!C726</f>
        <v>¿Cuántos proyectos de desarrollo concebidos desde el CERES se hallan en una etapa plenamente operativa?</v>
      </c>
      <c r="D724" s="233"/>
      <c r="E724" s="198"/>
    </row>
    <row r="725" spans="2:5" ht="12.75">
      <c r="B725" s="189"/>
      <c r="C725" s="192" t="str">
        <f>+Formu!C727</f>
        <v>Ninguno</v>
      </c>
      <c r="D725" s="236" t="str">
        <f>+Formu!D727</f>
        <v> </v>
      </c>
      <c r="E725" s="198"/>
    </row>
    <row r="726" spans="2:5" ht="12.75">
      <c r="B726" s="189"/>
      <c r="C726" s="192" t="str">
        <f>+Formu!C728</f>
        <v>Uno o dos</v>
      </c>
      <c r="D726" s="236" t="str">
        <f>+Formu!D728</f>
        <v> </v>
      </c>
      <c r="E726" s="198"/>
    </row>
    <row r="727" spans="2:5" ht="12.75">
      <c r="B727" s="189"/>
      <c r="C727" s="192" t="str">
        <f>+Formu!C729</f>
        <v>Entre dos y cinco</v>
      </c>
      <c r="D727" s="236" t="str">
        <f>+Formu!D729</f>
        <v> </v>
      </c>
      <c r="E727" s="198"/>
    </row>
    <row r="728" spans="2:5" ht="12.75">
      <c r="B728" s="189"/>
      <c r="C728" s="192" t="str">
        <f>+Formu!C730</f>
        <v>Más de cinco</v>
      </c>
      <c r="D728" s="236" t="str">
        <f>+Formu!D730</f>
        <v> </v>
      </c>
      <c r="E728" s="198"/>
    </row>
    <row r="729" spans="2:5" ht="12.75" hidden="1">
      <c r="B729" s="189"/>
      <c r="C729" s="190"/>
      <c r="D729" s="233"/>
      <c r="E729" s="198"/>
    </row>
    <row r="730" spans="2:5" ht="12.75" hidden="1">
      <c r="B730" s="189"/>
      <c r="C730" s="190"/>
      <c r="D730" s="233"/>
      <c r="E730" s="198"/>
    </row>
    <row r="731" spans="2:5" ht="18" customHeight="1">
      <c r="B731" s="363" t="str">
        <f>+Formu!B733</f>
        <v>5.4  Rendición de cuentas y mejoramiento institucional</v>
      </c>
      <c r="C731" s="364"/>
      <c r="D731" s="233"/>
      <c r="E731" s="195">
        <f>VLOOKUP(B731,CALI!$B$6:$H$35,7,FALSE)</f>
        <v>0</v>
      </c>
    </row>
    <row r="732" spans="2:5" ht="12.75">
      <c r="B732" s="189" t="str">
        <f>+Formu!B734</f>
        <v>5.4.1</v>
      </c>
      <c r="C732" s="190" t="str">
        <f>+Formu!C734</f>
        <v>¿Qué sistemas y mecanismos existen para la rendición de cuentas por parte del CERES?</v>
      </c>
      <c r="D732" s="233"/>
      <c r="E732" s="198"/>
    </row>
    <row r="733" spans="2:5" ht="12.75">
      <c r="B733" s="189" t="str">
        <f>+Formu!B735</f>
        <v>5.4.1.1</v>
      </c>
      <c r="C733" s="190" t="str">
        <f>+Formu!C735</f>
        <v>¿El CERES prepara informes periódicos sobre el desarrollo de sus actividades?</v>
      </c>
      <c r="D733" s="233">
        <f>+Formu!D735</f>
      </c>
      <c r="E733" s="196"/>
    </row>
    <row r="734" spans="2:5" ht="12.75">
      <c r="B734" s="189" t="str">
        <f>+Formu!B736</f>
        <v>5.4.1.2</v>
      </c>
      <c r="C734" s="190" t="str">
        <f>+Formu!C736</f>
        <v>¿Hay un archivo de los informes periódicos presentados por el CERES?</v>
      </c>
      <c r="D734" s="233">
        <f>+Formu!D736</f>
      </c>
      <c r="E734" s="196"/>
    </row>
    <row r="735" spans="2:5" ht="12.75">
      <c r="B735" s="189" t="str">
        <f>+Formu!B737</f>
        <v>5.4.1.3</v>
      </c>
      <c r="C735" s="190" t="str">
        <f>+Formu!C737</f>
        <v>Los informes periódicos de rendición de cuentas son preparados por:</v>
      </c>
      <c r="D735" s="233"/>
      <c r="E735" s="4"/>
    </row>
    <row r="736" spans="2:5" ht="12.75">
      <c r="B736" s="189"/>
      <c r="C736" s="192" t="str">
        <f>+Formu!C738</f>
        <v>Cada IES oferente de programas</v>
      </c>
      <c r="D736" s="236" t="str">
        <f>+Formu!D738</f>
        <v> </v>
      </c>
      <c r="E736" s="198"/>
    </row>
    <row r="737" spans="2:5" ht="12.75">
      <c r="B737" s="189"/>
      <c r="C737" s="192" t="str">
        <f>+Formu!C739</f>
        <v>El operador del CERES</v>
      </c>
      <c r="D737" s="236" t="str">
        <f>+Formu!D739</f>
        <v> </v>
      </c>
      <c r="E737" s="198"/>
    </row>
    <row r="738" spans="2:5" ht="12.75">
      <c r="B738" s="189"/>
      <c r="C738" s="192" t="str">
        <f>+Formu!C740</f>
        <v>El Comité Operativo del CERES</v>
      </c>
      <c r="D738" s="236" t="str">
        <f>+Formu!D740</f>
        <v> </v>
      </c>
      <c r="E738" s="198"/>
    </row>
    <row r="739" spans="2:5" ht="22.5">
      <c r="B739" s="189" t="str">
        <f>+Formu!B741</f>
        <v>5.4.1.4</v>
      </c>
      <c r="C739" s="190" t="str">
        <f>+Formu!C741</f>
        <v>¿Los informes periódicos de rendición de cuentas tienen un grado de sustentación adecuado, con estadísticas y otras informaciones oportunas y confiables?</v>
      </c>
      <c r="D739" s="233">
        <f>+Formu!D741</f>
      </c>
      <c r="E739" s="198"/>
    </row>
    <row r="740" spans="2:5" ht="22.5">
      <c r="B740" s="189" t="str">
        <f>+Formu!B742</f>
        <v>5.4.1.5</v>
      </c>
      <c r="C740" s="190" t="str">
        <f>+Formu!C742</f>
        <v>¿Que mecanismos de socialización emplea el CERES para la rendición de cuentas? (Puede marcar más de una opción)</v>
      </c>
      <c r="D740" s="233"/>
      <c r="E740" s="198"/>
    </row>
    <row r="741" spans="2:5" ht="12.75">
      <c r="B741" s="189"/>
      <c r="C741" s="192" t="str">
        <f>+Formu!C743</f>
        <v>Audiencia pública</v>
      </c>
      <c r="D741" s="236" t="str">
        <f>+Formu!D743</f>
        <v> </v>
      </c>
      <c r="E741" s="198"/>
    </row>
    <row r="742" spans="2:5" ht="12.75">
      <c r="B742" s="189"/>
      <c r="C742" s="192" t="str">
        <f>+Formu!C744</f>
        <v>Mesas regionales de educación superior</v>
      </c>
      <c r="D742" s="236" t="str">
        <f>+Formu!D744</f>
        <v> </v>
      </c>
      <c r="E742" s="198"/>
    </row>
    <row r="743" spans="2:5" ht="12.75">
      <c r="B743" s="189"/>
      <c r="C743" s="192" t="str">
        <f>+Formu!C745</f>
        <v>Mesas de trabajo encuentro CERES</v>
      </c>
      <c r="D743" s="236" t="str">
        <f>+Formu!D745</f>
        <v> </v>
      </c>
      <c r="E743" s="198"/>
    </row>
    <row r="744" spans="2:5" ht="12.75">
      <c r="B744" s="189"/>
      <c r="C744" s="192" t="str">
        <f>+Formu!C746</f>
        <v>Boletines virtuales</v>
      </c>
      <c r="D744" s="236" t="str">
        <f>+Formu!D746</f>
        <v> </v>
      </c>
      <c r="E744" s="198"/>
    </row>
    <row r="745" spans="2:5" ht="12.75">
      <c r="B745" s="189"/>
      <c r="C745" s="192" t="str">
        <f>+Formu!C747</f>
        <v>Medios escritos</v>
      </c>
      <c r="D745" s="236" t="str">
        <f>+Formu!D747</f>
        <v> </v>
      </c>
      <c r="E745" s="198"/>
    </row>
    <row r="746" spans="2:5" ht="12.75">
      <c r="B746" s="189"/>
      <c r="C746" s="192" t="str">
        <f>+Formu!C748</f>
        <v>Boletines de prensa</v>
      </c>
      <c r="D746" s="236" t="str">
        <f>+Formu!D748</f>
        <v> </v>
      </c>
      <c r="E746" s="198"/>
    </row>
    <row r="747" spans="2:5" ht="12.75">
      <c r="B747" s="189" t="str">
        <f>+Formu!B749</f>
        <v>5.4.2</v>
      </c>
      <c r="C747" s="190" t="str">
        <f>+Formu!C749</f>
        <v>Destino de la Rendición de Cuentas</v>
      </c>
      <c r="D747" s="233"/>
      <c r="E747" s="198"/>
    </row>
    <row r="748" spans="2:5" ht="22.5">
      <c r="B748" s="189" t="str">
        <f>+Formu!B750</f>
        <v>5.4.2.1</v>
      </c>
      <c r="C748" s="190" t="str">
        <f>+Formu!C750</f>
        <v>Los informes periódicos de rendición de cuentas se presentan a: (Puede marcar más de una opción)</v>
      </c>
      <c r="D748" s="233"/>
      <c r="E748" s="198"/>
    </row>
    <row r="749" spans="2:5" ht="12.75">
      <c r="B749" s="189"/>
      <c r="C749" s="192" t="str">
        <f>+Formu!C751</f>
        <v>Nadie en particular. Son básicamente de uso interno</v>
      </c>
      <c r="D749" s="236" t="str">
        <f>+Formu!D751</f>
        <v> </v>
      </c>
      <c r="E749" s="198"/>
    </row>
    <row r="750" spans="2:5" ht="12.75">
      <c r="B750" s="189"/>
      <c r="C750" s="192" t="str">
        <f>+Formu!C752</f>
        <v>Al Comité Operativo de la Alianza</v>
      </c>
      <c r="D750" s="236" t="str">
        <f>+Formu!D752</f>
        <v> </v>
      </c>
      <c r="E750" s="198"/>
    </row>
    <row r="751" spans="2:5" ht="12.75">
      <c r="B751" s="189"/>
      <c r="C751" s="192" t="str">
        <f>+Formu!C753</f>
        <v>Al Ministerio de Educación</v>
      </c>
      <c r="D751" s="236" t="str">
        <f>+Formu!D753</f>
        <v> </v>
      </c>
      <c r="E751" s="198"/>
    </row>
    <row r="752" spans="2:5" ht="12.75">
      <c r="B752" s="189"/>
      <c r="C752" s="192" t="str">
        <f>+Formu!C754</f>
        <v>A las autoridades regionales miembros de la Alianza</v>
      </c>
      <c r="D752" s="236" t="str">
        <f>+Formu!D754</f>
        <v> </v>
      </c>
      <c r="E752" s="198"/>
    </row>
    <row r="753" spans="2:5" ht="12.75">
      <c r="B753" s="189"/>
      <c r="C753" s="192" t="str">
        <f>+Formu!C755</f>
        <v>A la comunidad en general, especialmente la de la región</v>
      </c>
      <c r="D753" s="236" t="str">
        <f>+Formu!D755</f>
        <v> </v>
      </c>
      <c r="E753" s="198"/>
    </row>
    <row r="754" spans="2:5" ht="12.75">
      <c r="B754" s="189" t="str">
        <f>+Formu!B756</f>
        <v>5.4.2.2</v>
      </c>
      <c r="C754" s="190" t="str">
        <f>+Formu!C756</f>
        <v>¿Cual es la periodicidad para la elaboración y presentación de los informes?</v>
      </c>
      <c r="D754" s="233"/>
      <c r="E754" s="198"/>
    </row>
    <row r="755" spans="2:5" ht="12.75">
      <c r="B755" s="189"/>
      <c r="C755" s="192" t="str">
        <f>+Formu!C757</f>
        <v>No hay una periodicidad definida</v>
      </c>
      <c r="D755" s="236" t="str">
        <f>+Formu!D757</f>
        <v> </v>
      </c>
      <c r="E755" s="198"/>
    </row>
    <row r="756" spans="2:5" ht="12.75">
      <c r="B756" s="189"/>
      <c r="C756" s="192" t="str">
        <f>+Formu!C758</f>
        <v>Anual</v>
      </c>
      <c r="D756" s="236" t="str">
        <f>+Formu!D758</f>
        <v> </v>
      </c>
      <c r="E756" s="198"/>
    </row>
    <row r="757" spans="2:5" ht="12.75">
      <c r="B757" s="189"/>
      <c r="C757" s="192" t="str">
        <f>+Formu!C759</f>
        <v>Anual con discriminación semestral</v>
      </c>
      <c r="D757" s="236" t="str">
        <f>+Formu!D759</f>
        <v> </v>
      </c>
      <c r="E757" s="198"/>
    </row>
    <row r="758" spans="2:5" ht="12.75">
      <c r="B758" s="189" t="str">
        <f>+Formu!B760</f>
        <v>5.4.2.3</v>
      </c>
      <c r="C758" s="190" t="str">
        <f>+Formu!C760</f>
        <v>¿El CERES ha recibido retro-alimentación de sus Informes de Rendición de Cuentas?</v>
      </c>
      <c r="D758" s="233">
        <f>+Formu!D760</f>
      </c>
      <c r="E758" s="198"/>
    </row>
    <row r="759" spans="2:5" ht="12.75">
      <c r="B759" s="189" t="str">
        <f>+Formu!B761</f>
        <v>5.4.2.4</v>
      </c>
      <c r="C759" s="190" t="str">
        <f>+Formu!C761</f>
        <v>La rendición de cuentas sirve para:</v>
      </c>
      <c r="D759" s="233"/>
      <c r="E759" s="198"/>
    </row>
    <row r="760" spans="2:5" ht="12.75">
      <c r="B760" s="189"/>
      <c r="C760" s="194" t="str">
        <f>+Formu!C762</f>
        <v>Conocer la situación financiera del CERES y de los programas ofrecidos</v>
      </c>
      <c r="D760" s="236" t="str">
        <f>+Formu!D762</f>
        <v> </v>
      </c>
      <c r="E760" s="198"/>
    </row>
    <row r="761" spans="2:5" ht="12.75">
      <c r="B761" s="189"/>
      <c r="C761" s="194" t="str">
        <f>+Formu!C763</f>
        <v>Informar a los estudiantes sobre los programas y su desempeño</v>
      </c>
      <c r="D761" s="236" t="str">
        <f>+Formu!D763</f>
        <v> </v>
      </c>
      <c r="E761" s="198"/>
    </row>
    <row r="762" spans="2:5" ht="12.75">
      <c r="B762" s="189"/>
      <c r="C762" s="194" t="str">
        <f>+Formu!C764</f>
        <v>Informar al público interesado sobre los logros y dificultades del CERES</v>
      </c>
      <c r="D762" s="236" t="str">
        <f>+Formu!D764</f>
        <v> </v>
      </c>
      <c r="E762" s="198"/>
    </row>
    <row r="763" spans="2:5" ht="12.75">
      <c r="B763" s="189"/>
      <c r="C763" s="194" t="str">
        <f>+Formu!C765</f>
        <v>Igual que el anterior y además para obtener retro-alimentación</v>
      </c>
      <c r="D763" s="236" t="str">
        <f>+Formu!D765</f>
        <v> </v>
      </c>
      <c r="E763" s="198"/>
    </row>
    <row r="764" spans="2:5" ht="12.75">
      <c r="B764" s="189" t="str">
        <f>+Formu!B766</f>
        <v>5.4.3</v>
      </c>
      <c r="C764" s="190" t="str">
        <f>+Formu!C766</f>
        <v>Sistema integrado de información del CERES para gestión y rendición de cuentas</v>
      </c>
      <c r="D764" s="236"/>
      <c r="E764" s="198"/>
    </row>
    <row r="765" spans="2:5" ht="12.75">
      <c r="B765" s="189" t="str">
        <f>+Formu!B767</f>
        <v>5.4.3.1</v>
      </c>
      <c r="C765" s="190" t="str">
        <f>+Formu!C767</f>
        <v>¿Existe un sistema de información que apoye la gestión y la rendición de cuentas?</v>
      </c>
      <c r="D765" s="233">
        <f>+Formu!D767</f>
      </c>
      <c r="E765" s="198"/>
    </row>
    <row r="766" spans="2:5" ht="56.25">
      <c r="B766" s="189" t="str">
        <f>+Formu!B768</f>
        <v>5.4.3.2</v>
      </c>
      <c r="C766" s="190" t="str">
        <f>+Formu!C768</f>
        <v>En caso afirmativo, ¿El sistema de información existente recoge, procesa y reporta sistemáticamente información sobre oferta y demanda potencial y real, población estudiantil global y discriminada por programa, profesores, personal administrativo, actividades y demás elementos requeridos para que las autoridades del CERES puedan ejercer un adecuado control de gestión?</v>
      </c>
      <c r="D766" s="233">
        <f>+Formu!D768</f>
      </c>
      <c r="E766" s="198"/>
    </row>
    <row r="767" spans="2:4" ht="12.75">
      <c r="B767" s="179"/>
      <c r="C767" s="179"/>
      <c r="D767" s="4"/>
    </row>
    <row r="768" spans="2:5" ht="12.75">
      <c r="B768" s="179"/>
      <c r="C768" s="179"/>
      <c r="D768" s="4"/>
      <c r="E768" s="180"/>
    </row>
    <row r="769" spans="2:4" ht="12.75">
      <c r="B769" s="179"/>
      <c r="C769" s="179"/>
      <c r="D769" s="4"/>
    </row>
    <row r="770" spans="2:4" ht="12.75">
      <c r="B770" s="179"/>
      <c r="C770" s="179"/>
      <c r="D770" s="4"/>
    </row>
    <row r="771" spans="2:4" ht="12.75">
      <c r="B771" s="179"/>
      <c r="C771" s="179"/>
      <c r="D771" s="4"/>
    </row>
    <row r="772" spans="2:4" ht="12.75">
      <c r="B772" s="179"/>
      <c r="C772" s="179"/>
      <c r="D772" s="4"/>
    </row>
    <row r="773" spans="2:4" ht="12.75">
      <c r="B773" s="179"/>
      <c r="C773" s="179"/>
      <c r="D773" s="4"/>
    </row>
    <row r="774" spans="2:4" ht="12.75">
      <c r="B774" s="179"/>
      <c r="C774" s="179"/>
      <c r="D774" s="4"/>
    </row>
    <row r="775" spans="2:4" ht="12.75">
      <c r="B775" s="179"/>
      <c r="C775" s="179"/>
      <c r="D775" s="4"/>
    </row>
    <row r="776" spans="2:4" ht="12.75">
      <c r="B776" s="179"/>
      <c r="C776" s="179"/>
      <c r="D776" s="4"/>
    </row>
    <row r="777" spans="2:4" ht="12.75">
      <c r="B777" s="179"/>
      <c r="C777" s="179"/>
      <c r="D777" s="4"/>
    </row>
    <row r="778" spans="2:4" ht="12.75">
      <c r="B778" s="179"/>
      <c r="C778" s="179"/>
      <c r="D778" s="4"/>
    </row>
    <row r="779" spans="2:4" ht="12.75">
      <c r="B779" s="179"/>
      <c r="C779" s="179"/>
      <c r="D779" s="4"/>
    </row>
    <row r="780" spans="2:4" ht="12.75">
      <c r="B780" s="179"/>
      <c r="C780" s="179"/>
      <c r="D780" s="4"/>
    </row>
    <row r="781" spans="2:4" ht="12.75">
      <c r="B781" s="179"/>
      <c r="C781" s="179"/>
      <c r="D781" s="4"/>
    </row>
    <row r="782" spans="2:4" ht="12.75">
      <c r="B782" s="179"/>
      <c r="C782" s="179"/>
      <c r="D782" s="4"/>
    </row>
    <row r="783" spans="2:4" ht="12.75">
      <c r="B783" s="179"/>
      <c r="C783" s="179"/>
      <c r="D783" s="4"/>
    </row>
    <row r="784" spans="2:4" ht="12.75">
      <c r="B784" s="179"/>
      <c r="C784" s="179"/>
      <c r="D784" s="4"/>
    </row>
    <row r="785" spans="2:4" ht="12.75">
      <c r="B785" s="179"/>
      <c r="C785" s="179"/>
      <c r="D785" s="4"/>
    </row>
    <row r="786" spans="2:4" ht="12.75">
      <c r="B786" s="179"/>
      <c r="C786" s="179"/>
      <c r="D786" s="4"/>
    </row>
    <row r="787" spans="2:4" ht="12.75">
      <c r="B787" s="179"/>
      <c r="C787" s="179"/>
      <c r="D787" s="4"/>
    </row>
    <row r="788" spans="2:4" ht="12.75">
      <c r="B788" s="179"/>
      <c r="C788" s="179"/>
      <c r="D788" s="4"/>
    </row>
    <row r="789" spans="2:4" ht="12.75">
      <c r="B789" s="179"/>
      <c r="C789" s="179"/>
      <c r="D789" s="4"/>
    </row>
    <row r="790" spans="2:4" ht="12.75">
      <c r="B790" s="179"/>
      <c r="C790" s="179"/>
      <c r="D790" s="4"/>
    </row>
    <row r="791" spans="2:4" ht="12.75">
      <c r="B791" s="179"/>
      <c r="C791" s="179"/>
      <c r="D791" s="4"/>
    </row>
    <row r="792" spans="2:4" ht="12.75">
      <c r="B792" s="179"/>
      <c r="C792" s="179"/>
      <c r="D792" s="4"/>
    </row>
    <row r="793" spans="2:4" ht="12.75">
      <c r="B793" s="179"/>
      <c r="C793" s="179"/>
      <c r="D793" s="4"/>
    </row>
    <row r="794" spans="2:4" ht="12.75">
      <c r="B794" s="179"/>
      <c r="C794" s="179"/>
      <c r="D794" s="4"/>
    </row>
    <row r="795" spans="2:4" ht="12.75">
      <c r="B795" s="179"/>
      <c r="C795" s="179"/>
      <c r="D795" s="4"/>
    </row>
    <row r="796" spans="2:4" ht="12.75">
      <c r="B796" s="179"/>
      <c r="C796" s="179"/>
      <c r="D796" s="4"/>
    </row>
    <row r="797" spans="2:4" ht="12.75">
      <c r="B797" s="179"/>
      <c r="C797" s="179"/>
      <c r="D797" s="4"/>
    </row>
    <row r="798" spans="2:4" ht="12.75">
      <c r="B798" s="179"/>
      <c r="C798" s="179"/>
      <c r="D798" s="4"/>
    </row>
    <row r="799" spans="2:4" ht="12.75">
      <c r="B799" s="179"/>
      <c r="C799" s="179"/>
      <c r="D799" s="4"/>
    </row>
    <row r="800" spans="2:4" ht="12.75">
      <c r="B800" s="179"/>
      <c r="C800" s="179"/>
      <c r="D800" s="4"/>
    </row>
    <row r="801" spans="2:4" ht="12.75">
      <c r="B801" s="179"/>
      <c r="C801" s="179"/>
      <c r="D801" s="4"/>
    </row>
    <row r="802" spans="2:4" ht="12.75">
      <c r="B802" s="179"/>
      <c r="C802" s="179"/>
      <c r="D802" s="4"/>
    </row>
    <row r="803" spans="2:4" ht="12.75">
      <c r="B803" s="179"/>
      <c r="C803" s="179"/>
      <c r="D803" s="4"/>
    </row>
    <row r="804" spans="2:4" ht="12.75">
      <c r="B804" s="179"/>
      <c r="C804" s="179"/>
      <c r="D804" s="4"/>
    </row>
    <row r="805" spans="2:4" ht="12.75">
      <c r="B805" s="179"/>
      <c r="C805" s="179"/>
      <c r="D805" s="4"/>
    </row>
    <row r="806" spans="2:4" ht="12.75">
      <c r="B806" s="179"/>
      <c r="C806" s="179"/>
      <c r="D806" s="4"/>
    </row>
    <row r="807" spans="2:4" ht="12.75">
      <c r="B807" s="179"/>
      <c r="C807" s="179"/>
      <c r="D807" s="4"/>
    </row>
    <row r="808" spans="2:4" ht="12.75">
      <c r="B808" s="179"/>
      <c r="C808" s="179"/>
      <c r="D808" s="4"/>
    </row>
    <row r="809" spans="2:4" ht="12.75">
      <c r="B809" s="179"/>
      <c r="C809" s="179"/>
      <c r="D809" s="4"/>
    </row>
    <row r="810" spans="2:4" ht="12.75">
      <c r="B810" s="179"/>
      <c r="C810" s="179"/>
      <c r="D810" s="4"/>
    </row>
    <row r="811" spans="2:4" ht="12.75">
      <c r="B811" s="179"/>
      <c r="C811" s="179"/>
      <c r="D811" s="4"/>
    </row>
    <row r="812" spans="2:4" ht="12.75">
      <c r="B812" s="179"/>
      <c r="C812" s="179"/>
      <c r="D812" s="4"/>
    </row>
    <row r="813" spans="2:4" ht="12.75">
      <c r="B813" s="179"/>
      <c r="C813" s="179"/>
      <c r="D813" s="4"/>
    </row>
    <row r="814" spans="2:4" ht="12.75">
      <c r="B814" s="179"/>
      <c r="C814" s="179"/>
      <c r="D814" s="4"/>
    </row>
    <row r="815" spans="2:4" ht="12.75">
      <c r="B815" s="179"/>
      <c r="C815" s="179"/>
      <c r="D815" s="4"/>
    </row>
    <row r="816" spans="2:4" ht="12.75">
      <c r="B816" s="179"/>
      <c r="C816" s="179"/>
      <c r="D816" s="4"/>
    </row>
    <row r="817" spans="2:4" ht="12.75">
      <c r="B817" s="179"/>
      <c r="C817" s="179"/>
      <c r="D817" s="4"/>
    </row>
    <row r="818" spans="2:4" ht="12.75">
      <c r="B818" s="179"/>
      <c r="C818" s="179"/>
      <c r="D818" s="4"/>
    </row>
    <row r="819" spans="2:4" ht="12.75">
      <c r="B819" s="179"/>
      <c r="C819" s="179"/>
      <c r="D819" s="4"/>
    </row>
    <row r="820" spans="2:4" ht="12.75">
      <c r="B820" s="179"/>
      <c r="C820" s="179"/>
      <c r="D820" s="4"/>
    </row>
    <row r="821" spans="2:4" ht="12.75">
      <c r="B821" s="179"/>
      <c r="C821" s="179"/>
      <c r="D821" s="4"/>
    </row>
    <row r="822" spans="2:4" ht="12.75">
      <c r="B822" s="179"/>
      <c r="C822" s="179"/>
      <c r="D822" s="4"/>
    </row>
    <row r="823" spans="2:4" ht="12.75">
      <c r="B823" s="179"/>
      <c r="C823" s="179"/>
      <c r="D823" s="4"/>
    </row>
    <row r="824" spans="2:4" ht="12.75">
      <c r="B824" s="179"/>
      <c r="C824" s="179"/>
      <c r="D824" s="4"/>
    </row>
    <row r="825" spans="2:4" ht="12.75">
      <c r="B825" s="179"/>
      <c r="C825" s="179"/>
      <c r="D825" s="4"/>
    </row>
    <row r="826" spans="2:4" ht="12.75">
      <c r="B826" s="179"/>
      <c r="C826" s="179"/>
      <c r="D826" s="4"/>
    </row>
    <row r="827" spans="2:4" ht="12.75">
      <c r="B827" s="179"/>
      <c r="C827" s="179"/>
      <c r="D827" s="4"/>
    </row>
    <row r="828" spans="2:4" ht="12.75">
      <c r="B828" s="179"/>
      <c r="C828" s="179"/>
      <c r="D828" s="4"/>
    </row>
    <row r="829" spans="2:4" ht="12.75">
      <c r="B829" s="179"/>
      <c r="C829" s="179"/>
      <c r="D829" s="4"/>
    </row>
    <row r="830" spans="2:4" ht="12.75">
      <c r="B830" s="179"/>
      <c r="C830" s="179"/>
      <c r="D830" s="4"/>
    </row>
    <row r="831" spans="2:4" ht="12.75">
      <c r="B831" s="179"/>
      <c r="C831" s="179"/>
      <c r="D831" s="4"/>
    </row>
    <row r="832" spans="2:4" ht="12.75">
      <c r="B832" s="179"/>
      <c r="C832" s="179"/>
      <c r="D832" s="4"/>
    </row>
    <row r="833" spans="2:4" ht="12.75">
      <c r="B833" s="179"/>
      <c r="C833" s="179"/>
      <c r="D833" s="4"/>
    </row>
    <row r="834" spans="2:4" ht="12.75">
      <c r="B834" s="179"/>
      <c r="C834" s="179"/>
      <c r="D834" s="4"/>
    </row>
    <row r="835" spans="2:4" ht="12.75">
      <c r="B835" s="179"/>
      <c r="C835" s="179"/>
      <c r="D835" s="4"/>
    </row>
    <row r="836" spans="2:4" ht="12.75">
      <c r="B836" s="179"/>
      <c r="C836" s="179"/>
      <c r="D836" s="4"/>
    </row>
    <row r="837" spans="2:4" ht="12.75">
      <c r="B837" s="179"/>
      <c r="C837" s="179"/>
      <c r="D837" s="4"/>
    </row>
    <row r="838" spans="2:4" ht="12.75">
      <c r="B838" s="179"/>
      <c r="C838" s="179"/>
      <c r="D838" s="4"/>
    </row>
    <row r="839" spans="2:4" ht="12.75">
      <c r="B839" s="179"/>
      <c r="C839" s="179"/>
      <c r="D839" s="4"/>
    </row>
    <row r="840" spans="2:4" ht="12.75">
      <c r="B840" s="179"/>
      <c r="C840" s="179"/>
      <c r="D840" s="4"/>
    </row>
    <row r="841" spans="2:4" ht="12.75">
      <c r="B841" s="179"/>
      <c r="C841" s="179"/>
      <c r="D841" s="4"/>
    </row>
    <row r="842" spans="2:4" ht="12.75">
      <c r="B842" s="179"/>
      <c r="C842" s="179"/>
      <c r="D842" s="4"/>
    </row>
    <row r="843" spans="2:4" ht="12.75">
      <c r="B843" s="179"/>
      <c r="C843" s="179"/>
      <c r="D843" s="4"/>
    </row>
    <row r="844" spans="2:4" ht="12.75">
      <c r="B844" s="179"/>
      <c r="C844" s="179"/>
      <c r="D844" s="4"/>
    </row>
    <row r="845" spans="2:4" ht="12.75">
      <c r="B845" s="179"/>
      <c r="C845" s="179"/>
      <c r="D845" s="4"/>
    </row>
    <row r="846" spans="2:4" ht="12.75">
      <c r="B846" s="179"/>
      <c r="C846" s="179"/>
      <c r="D846" s="4"/>
    </row>
    <row r="847" spans="2:4" ht="12.75">
      <c r="B847" s="179"/>
      <c r="C847" s="179"/>
      <c r="D847" s="4"/>
    </row>
    <row r="848" spans="2:4" ht="12.75">
      <c r="B848" s="179"/>
      <c r="C848" s="179"/>
      <c r="D848" s="4"/>
    </row>
    <row r="849" spans="2:4" ht="12.75">
      <c r="B849" s="179"/>
      <c r="C849" s="179"/>
      <c r="D849" s="4"/>
    </row>
    <row r="850" spans="2:4" ht="12.75">
      <c r="B850" s="179"/>
      <c r="C850" s="179"/>
      <c r="D850" s="4"/>
    </row>
    <row r="851" spans="2:4" ht="12.75">
      <c r="B851" s="179"/>
      <c r="C851" s="179"/>
      <c r="D851" s="4"/>
    </row>
    <row r="852" spans="2:4" ht="12.75">
      <c r="B852" s="179"/>
      <c r="C852" s="179"/>
      <c r="D852" s="4"/>
    </row>
    <row r="853" spans="2:4" ht="12.75">
      <c r="B853" s="179"/>
      <c r="C853" s="179"/>
      <c r="D853" s="4"/>
    </row>
    <row r="854" spans="2:4" ht="12.75">
      <c r="B854" s="179"/>
      <c r="C854" s="179"/>
      <c r="D854" s="4"/>
    </row>
    <row r="855" spans="2:4" ht="12.75">
      <c r="B855" s="179"/>
      <c r="C855" s="179"/>
      <c r="D855" s="4"/>
    </row>
    <row r="856" spans="2:4" ht="12.75">
      <c r="B856" s="179"/>
      <c r="C856" s="179"/>
      <c r="D856" s="4"/>
    </row>
    <row r="857" spans="2:4" ht="12.75">
      <c r="B857" s="179"/>
      <c r="C857" s="179"/>
      <c r="D857" s="4"/>
    </row>
    <row r="858" spans="2:4" ht="12.75">
      <c r="B858" s="179"/>
      <c r="C858" s="179"/>
      <c r="D858" s="4"/>
    </row>
    <row r="859" spans="2:4" ht="12.75">
      <c r="B859" s="179"/>
      <c r="C859" s="179"/>
      <c r="D859" s="4"/>
    </row>
    <row r="860" spans="2:4" ht="12.75">
      <c r="B860" s="179"/>
      <c r="C860" s="179"/>
      <c r="D860" s="4"/>
    </row>
    <row r="861" spans="2:4" ht="12.75">
      <c r="B861" s="179"/>
      <c r="C861" s="179"/>
      <c r="D861" s="4"/>
    </row>
    <row r="862" spans="2:4" ht="12.75">
      <c r="B862" s="179"/>
      <c r="C862" s="179"/>
      <c r="D862" s="4"/>
    </row>
    <row r="863" spans="2:4" ht="12.75">
      <c r="B863" s="179"/>
      <c r="C863" s="179"/>
      <c r="D863" s="4"/>
    </row>
    <row r="864" spans="2:4" ht="12.75">
      <c r="B864" s="179"/>
      <c r="C864" s="179"/>
      <c r="D864" s="4"/>
    </row>
    <row r="865" spans="2:4" ht="12.75">
      <c r="B865" s="179"/>
      <c r="C865" s="179"/>
      <c r="D865" s="4"/>
    </row>
    <row r="866" spans="2:4" ht="12.75">
      <c r="B866" s="179"/>
      <c r="C866" s="179"/>
      <c r="D866" s="4"/>
    </row>
    <row r="867" spans="2:4" ht="12.75">
      <c r="B867" s="179"/>
      <c r="C867" s="179"/>
      <c r="D867" s="4"/>
    </row>
    <row r="868" spans="2:4" ht="12.75">
      <c r="B868" s="179"/>
      <c r="C868" s="179"/>
      <c r="D868" s="4"/>
    </row>
    <row r="869" spans="2:4" ht="12.75">
      <c r="B869" s="179"/>
      <c r="C869" s="179"/>
      <c r="D869" s="4"/>
    </row>
    <row r="870" spans="2:4" ht="12.75">
      <c r="B870" s="179"/>
      <c r="C870" s="179"/>
      <c r="D870" s="4"/>
    </row>
    <row r="871" spans="2:4" ht="12.75">
      <c r="B871" s="179"/>
      <c r="C871" s="179"/>
      <c r="D871" s="4"/>
    </row>
    <row r="872" spans="2:4" ht="12.75">
      <c r="B872" s="179"/>
      <c r="C872" s="179"/>
      <c r="D872" s="4"/>
    </row>
    <row r="873" spans="2:4" ht="12.75">
      <c r="B873" s="179"/>
      <c r="C873" s="179"/>
      <c r="D873" s="4"/>
    </row>
    <row r="874" spans="2:4" ht="12.75">
      <c r="B874" s="179"/>
      <c r="C874" s="179"/>
      <c r="D874" s="4"/>
    </row>
    <row r="875" spans="2:4" ht="12.75">
      <c r="B875" s="179"/>
      <c r="C875" s="179"/>
      <c r="D875" s="4"/>
    </row>
    <row r="876" spans="2:4" ht="12.75">
      <c r="B876" s="179"/>
      <c r="C876" s="179"/>
      <c r="D876" s="4"/>
    </row>
    <row r="877" spans="2:4" ht="12.75">
      <c r="B877" s="179"/>
      <c r="C877" s="179"/>
      <c r="D877" s="4"/>
    </row>
    <row r="878" spans="2:4" ht="12.75">
      <c r="B878" s="179"/>
      <c r="C878" s="179"/>
      <c r="D878" s="4"/>
    </row>
    <row r="879" spans="2:4" ht="12.75">
      <c r="B879" s="179"/>
      <c r="C879" s="179"/>
      <c r="D879" s="4"/>
    </row>
    <row r="880" spans="2:4" ht="12.75">
      <c r="B880" s="179"/>
      <c r="C880" s="179"/>
      <c r="D880" s="4"/>
    </row>
    <row r="881" spans="2:4" ht="12.75">
      <c r="B881" s="179"/>
      <c r="C881" s="179"/>
      <c r="D881" s="4"/>
    </row>
    <row r="882" spans="2:4" ht="12.75">
      <c r="B882" s="179"/>
      <c r="C882" s="179"/>
      <c r="D882" s="4"/>
    </row>
    <row r="883" spans="2:4" ht="12.75">
      <c r="B883" s="179"/>
      <c r="C883" s="179"/>
      <c r="D883" s="4"/>
    </row>
    <row r="884" spans="2:4" ht="12.75">
      <c r="B884" s="179"/>
      <c r="C884" s="179"/>
      <c r="D884" s="4"/>
    </row>
    <row r="885" spans="2:4" ht="12.75">
      <c r="B885" s="179"/>
      <c r="C885" s="179"/>
      <c r="D885" s="4"/>
    </row>
    <row r="886" spans="2:4" ht="12.75">
      <c r="B886" s="179"/>
      <c r="C886" s="179"/>
      <c r="D886" s="4"/>
    </row>
    <row r="887" spans="2:4" ht="12.75">
      <c r="B887" s="179"/>
      <c r="C887" s="179"/>
      <c r="D887" s="4"/>
    </row>
    <row r="888" spans="2:4" ht="12.75">
      <c r="B888" s="179"/>
      <c r="C888" s="179"/>
      <c r="D888" s="4"/>
    </row>
    <row r="889" spans="2:4" ht="12.75">
      <c r="B889" s="179"/>
      <c r="C889" s="179"/>
      <c r="D889" s="4"/>
    </row>
    <row r="890" spans="2:4" ht="12.75">
      <c r="B890" s="179"/>
      <c r="C890" s="179"/>
      <c r="D890" s="4"/>
    </row>
    <row r="891" spans="2:4" ht="12.75">
      <c r="B891" s="179"/>
      <c r="C891" s="179"/>
      <c r="D891" s="4"/>
    </row>
    <row r="892" spans="2:4" ht="12.75">
      <c r="B892" s="179"/>
      <c r="C892" s="179"/>
      <c r="D892" s="4"/>
    </row>
    <row r="893" spans="2:4" ht="12.75">
      <c r="B893" s="179"/>
      <c r="C893" s="179"/>
      <c r="D893" s="4"/>
    </row>
    <row r="894" spans="2:4" ht="12.75">
      <c r="B894" s="179"/>
      <c r="C894" s="179"/>
      <c r="D894" s="4"/>
    </row>
    <row r="895" spans="2:4" ht="12.75">
      <c r="B895" s="179"/>
      <c r="C895" s="179"/>
      <c r="D895" s="4"/>
    </row>
    <row r="896" spans="2:4" ht="12.75">
      <c r="B896" s="179"/>
      <c r="C896" s="179"/>
      <c r="D896" s="4"/>
    </row>
    <row r="897" spans="2:4" ht="12.75">
      <c r="B897" s="179"/>
      <c r="C897" s="179"/>
      <c r="D897" s="4"/>
    </row>
    <row r="898" spans="2:4" ht="12.75">
      <c r="B898" s="179"/>
      <c r="C898" s="179"/>
      <c r="D898" s="4"/>
    </row>
    <row r="899" spans="2:4" ht="12.75">
      <c r="B899" s="179"/>
      <c r="C899" s="179"/>
      <c r="D899" s="4"/>
    </row>
    <row r="900" spans="2:4" ht="12.75">
      <c r="B900" s="179"/>
      <c r="C900" s="179"/>
      <c r="D900" s="4"/>
    </row>
    <row r="901" spans="2:4" ht="12.75">
      <c r="B901" s="179"/>
      <c r="C901" s="179"/>
      <c r="D901" s="4"/>
    </row>
    <row r="902" spans="2:4" ht="12.75">
      <c r="B902" s="179"/>
      <c r="C902" s="179"/>
      <c r="D902" s="4"/>
    </row>
    <row r="903" spans="2:4" ht="12.75">
      <c r="B903" s="179"/>
      <c r="C903" s="179"/>
      <c r="D903" s="4"/>
    </row>
    <row r="904" spans="2:4" ht="12.75">
      <c r="B904" s="179"/>
      <c r="C904" s="179"/>
      <c r="D904" s="4"/>
    </row>
    <row r="905" spans="2:4" ht="12.75">
      <c r="B905" s="179"/>
      <c r="C905" s="179"/>
      <c r="D905" s="4"/>
    </row>
    <row r="906" spans="2:4" ht="12.75">
      <c r="B906" s="179"/>
      <c r="C906" s="179"/>
      <c r="D906" s="4"/>
    </row>
    <row r="907" spans="2:4" ht="12.75">
      <c r="B907" s="179"/>
      <c r="C907" s="179"/>
      <c r="D907" s="4"/>
    </row>
    <row r="908" spans="2:4" ht="12.75">
      <c r="B908" s="179"/>
      <c r="C908" s="179"/>
      <c r="D908" s="4"/>
    </row>
    <row r="909" spans="2:4" ht="12.75">
      <c r="B909" s="179"/>
      <c r="C909" s="179"/>
      <c r="D909" s="4"/>
    </row>
    <row r="910" spans="2:4" ht="12.75">
      <c r="B910" s="179"/>
      <c r="C910" s="179"/>
      <c r="D910" s="4"/>
    </row>
    <row r="911" spans="2:4" ht="12.75">
      <c r="B911" s="179"/>
      <c r="C911" s="179"/>
      <c r="D911" s="4"/>
    </row>
    <row r="912" spans="2:4" ht="12.75">
      <c r="B912" s="179"/>
      <c r="C912" s="179"/>
      <c r="D912" s="4"/>
    </row>
    <row r="913" spans="2:4" ht="12.75">
      <c r="B913" s="179"/>
      <c r="C913" s="179"/>
      <c r="D913" s="4"/>
    </row>
    <row r="914" spans="2:4" ht="12.75">
      <c r="B914" s="179"/>
      <c r="C914" s="179"/>
      <c r="D914" s="4"/>
    </row>
    <row r="915" spans="2:4" ht="12.75">
      <c r="B915" s="179"/>
      <c r="C915" s="179"/>
      <c r="D915" s="4"/>
    </row>
    <row r="916" spans="2:4" ht="12.75">
      <c r="B916" s="179"/>
      <c r="C916" s="179"/>
      <c r="D916" s="4"/>
    </row>
    <row r="917" spans="2:4" ht="12.75">
      <c r="B917" s="179"/>
      <c r="C917" s="179"/>
      <c r="D917" s="4"/>
    </row>
    <row r="918" spans="2:4" ht="12.75">
      <c r="B918" s="179"/>
      <c r="C918" s="179"/>
      <c r="D918" s="4"/>
    </row>
    <row r="919" spans="2:4" ht="12.75">
      <c r="B919" s="179"/>
      <c r="C919" s="179"/>
      <c r="D919" s="4"/>
    </row>
    <row r="920" spans="2:4" ht="12.75">
      <c r="B920" s="179"/>
      <c r="C920" s="179"/>
      <c r="D920" s="4"/>
    </row>
    <row r="921" spans="2:4" ht="12.75">
      <c r="B921" s="179"/>
      <c r="C921" s="179"/>
      <c r="D921" s="4"/>
    </row>
    <row r="922" spans="2:4" ht="12.75">
      <c r="B922" s="179"/>
      <c r="C922" s="179"/>
      <c r="D922" s="4"/>
    </row>
    <row r="923" spans="2:4" ht="12.75">
      <c r="B923" s="179"/>
      <c r="C923" s="179"/>
      <c r="D923" s="4"/>
    </row>
    <row r="924" spans="2:4" ht="12.75">
      <c r="B924" s="179"/>
      <c r="C924" s="179"/>
      <c r="D924" s="4"/>
    </row>
    <row r="925" spans="2:4" ht="12.75">
      <c r="B925" s="179"/>
      <c r="C925" s="179"/>
      <c r="D925" s="4"/>
    </row>
    <row r="926" spans="2:4" ht="12.75">
      <c r="B926" s="179"/>
      <c r="C926" s="179"/>
      <c r="D926" s="4"/>
    </row>
    <row r="927" spans="2:4" ht="12.75">
      <c r="B927" s="179"/>
      <c r="C927" s="179"/>
      <c r="D927" s="4"/>
    </row>
    <row r="928" spans="2:4" ht="12.75">
      <c r="B928" s="179"/>
      <c r="C928" s="179"/>
      <c r="D928" s="4"/>
    </row>
    <row r="929" spans="2:4" ht="12.75">
      <c r="B929" s="179"/>
      <c r="C929" s="179"/>
      <c r="D929" s="4"/>
    </row>
    <row r="930" spans="2:4" ht="12.75">
      <c r="B930" s="179"/>
      <c r="C930" s="179"/>
      <c r="D930" s="4"/>
    </row>
    <row r="931" spans="2:4" ht="12.75">
      <c r="B931" s="179"/>
      <c r="C931" s="179"/>
      <c r="D931" s="4"/>
    </row>
    <row r="932" spans="2:4" ht="12.75">
      <c r="B932" s="179"/>
      <c r="C932" s="179"/>
      <c r="D932" s="4"/>
    </row>
    <row r="933" spans="2:4" ht="12.75">
      <c r="B933" s="179"/>
      <c r="C933" s="179"/>
      <c r="D933" s="4"/>
    </row>
    <row r="934" spans="2:4" ht="12.75">
      <c r="B934" s="179"/>
      <c r="C934" s="179"/>
      <c r="D934" s="4"/>
    </row>
    <row r="935" spans="2:4" ht="12.75">
      <c r="B935" s="179"/>
      <c r="C935" s="179"/>
      <c r="D935" s="4"/>
    </row>
    <row r="936" spans="2:4" ht="12.75">
      <c r="B936" s="179"/>
      <c r="C936" s="179"/>
      <c r="D936" s="4"/>
    </row>
    <row r="937" spans="2:4" ht="12.75">
      <c r="B937" s="179"/>
      <c r="C937" s="179"/>
      <c r="D937" s="4"/>
    </row>
    <row r="938" spans="2:4" ht="12.75">
      <c r="B938" s="179"/>
      <c r="C938" s="179"/>
      <c r="D938" s="4"/>
    </row>
    <row r="939" spans="2:4" ht="12.75">
      <c r="B939" s="179"/>
      <c r="C939" s="179"/>
      <c r="D939" s="4"/>
    </row>
    <row r="940" spans="2:4" ht="12.75">
      <c r="B940" s="179"/>
      <c r="C940" s="179"/>
      <c r="D940" s="4"/>
    </row>
    <row r="941" spans="2:4" ht="12.75">
      <c r="B941" s="179"/>
      <c r="C941" s="179"/>
      <c r="D941" s="4"/>
    </row>
    <row r="942" spans="2:4" ht="12.75">
      <c r="B942" s="179"/>
      <c r="C942" s="179"/>
      <c r="D942" s="4"/>
    </row>
    <row r="943" spans="2:4" ht="12.75">
      <c r="B943" s="179"/>
      <c r="C943" s="179"/>
      <c r="D943" s="4"/>
    </row>
    <row r="944" spans="2:4" ht="12.75">
      <c r="B944" s="179"/>
      <c r="C944" s="179"/>
      <c r="D944" s="4"/>
    </row>
    <row r="945" spans="2:4" ht="12.75">
      <c r="B945" s="179"/>
      <c r="C945" s="179"/>
      <c r="D945" s="4"/>
    </row>
    <row r="946" spans="2:4" ht="12.75">
      <c r="B946" s="179"/>
      <c r="C946" s="179"/>
      <c r="D946" s="4"/>
    </row>
    <row r="947" spans="2:4" ht="12.75">
      <c r="B947" s="179"/>
      <c r="C947" s="179"/>
      <c r="D947" s="4"/>
    </row>
    <row r="948" ht="12.75">
      <c r="D948" s="4"/>
    </row>
    <row r="949" ht="12.75">
      <c r="D949" s="4"/>
    </row>
    <row r="950" ht="12.75">
      <c r="D950" s="4"/>
    </row>
    <row r="951" ht="12.75">
      <c r="D951" s="4"/>
    </row>
    <row r="952" ht="12.75">
      <c r="D952" s="4"/>
    </row>
    <row r="953" ht="12.75">
      <c r="D953" s="4"/>
    </row>
    <row r="954" ht="12.75">
      <c r="D954" s="4"/>
    </row>
    <row r="955" ht="12.75">
      <c r="D955" s="4"/>
    </row>
    <row r="956" ht="12.75">
      <c r="D956" s="4"/>
    </row>
    <row r="957" ht="12.75">
      <c r="D957" s="4"/>
    </row>
    <row r="958" ht="12.75">
      <c r="D958" s="4"/>
    </row>
    <row r="959" ht="12.75">
      <c r="D959" s="4"/>
    </row>
    <row r="960" ht="12.75">
      <c r="D960" s="4"/>
    </row>
    <row r="961" ht="12.75">
      <c r="D961" s="4"/>
    </row>
    <row r="962" ht="12.75">
      <c r="D962" s="4"/>
    </row>
    <row r="963" ht="12.75">
      <c r="D963" s="4"/>
    </row>
    <row r="964" ht="12.75">
      <c r="D964" s="4"/>
    </row>
    <row r="965" ht="12.75">
      <c r="D965" s="4"/>
    </row>
    <row r="966" ht="12.75">
      <c r="D966" s="4"/>
    </row>
    <row r="967" ht="12.75">
      <c r="D967" s="4"/>
    </row>
    <row r="968" ht="12.75">
      <c r="D968" s="4"/>
    </row>
    <row r="969" ht="12.75">
      <c r="D969" s="4"/>
    </row>
    <row r="970" ht="12.75">
      <c r="D970" s="4"/>
    </row>
  </sheetData>
  <sheetProtection password="CC1A" sheet="1" objects="1" scenarios="1" formatCells="0" formatColumns="0" formatRows="0" insertColumns="0" insertRows="0" selectLockedCells="1" selectUnlockedCells="1"/>
  <mergeCells count="33">
    <mergeCell ref="B462:C462"/>
    <mergeCell ref="B3:E3"/>
    <mergeCell ref="B286:C286"/>
    <mergeCell ref="B342:C342"/>
    <mergeCell ref="B399:C399"/>
    <mergeCell ref="B8:C8"/>
    <mergeCell ref="B37:C37"/>
    <mergeCell ref="B56:C56"/>
    <mergeCell ref="B74:C74"/>
    <mergeCell ref="B100:C100"/>
    <mergeCell ref="B119:C119"/>
    <mergeCell ref="B120:C120"/>
    <mergeCell ref="B121:C121"/>
    <mergeCell ref="B146:C146"/>
    <mergeCell ref="B273:C273"/>
    <mergeCell ref="B244:C244"/>
    <mergeCell ref="B245:C245"/>
    <mergeCell ref="B246:C246"/>
    <mergeCell ref="B731:C731"/>
    <mergeCell ref="B546:C546"/>
    <mergeCell ref="B572:C572"/>
    <mergeCell ref="B624:C624"/>
    <mergeCell ref="B625:C625"/>
    <mergeCell ref="B7:C7"/>
    <mergeCell ref="B626:C626"/>
    <mergeCell ref="B672:C672"/>
    <mergeCell ref="B694:C694"/>
    <mergeCell ref="B486:C486"/>
    <mergeCell ref="B487:C487"/>
    <mergeCell ref="B488:C488"/>
    <mergeCell ref="B516:C516"/>
    <mergeCell ref="B186:C186"/>
    <mergeCell ref="B235:C235"/>
  </mergeCells>
  <printOptions horizontalCentered="1" verticalCentered="1"/>
  <pageMargins left="0.984251968503937" right="0.8267716535433072" top="0.8267716535433072" bottom="0.9055118110236221" header="0" footer="0"/>
  <pageSetup horizontalDpi="300" verticalDpi="300" orientation="portrait" scale="85" r:id="rId1"/>
  <headerFooter alignWithMargins="0">
    <oddFooter>&amp;CPágina &amp;P de &amp;N</oddFooter>
  </headerFooter>
  <rowBreaks count="14" manualBreakCount="14">
    <brk id="53" min="1" max="4" man="1"/>
    <brk id="103" min="1" max="4" man="1"/>
    <brk id="154" min="1" max="4" man="1"/>
    <brk id="212" min="1" max="4" man="1"/>
    <brk id="268" min="1" max="4" man="1"/>
    <brk id="316" min="1" max="4" man="1"/>
    <brk id="363" min="1" max="4" man="1"/>
    <brk id="415" min="1" max="4" man="1"/>
    <brk id="471" min="1" max="4" man="1"/>
    <brk id="527" min="1" max="4" man="1"/>
    <brk id="576" min="1" max="4" man="1"/>
    <brk id="642" min="1" max="4" man="1"/>
    <brk id="693" min="1" max="4" man="1"/>
    <brk id="746" min="1" max="4" man="1"/>
  </rowBreaks>
</worksheet>
</file>

<file path=xl/worksheets/sheet15.xml><?xml version="1.0" encoding="utf-8"?>
<worksheet xmlns="http://schemas.openxmlformats.org/spreadsheetml/2006/main" xmlns:r="http://schemas.openxmlformats.org/officeDocument/2006/relationships">
  <sheetPr codeName="Hoja2">
    <tabColor indexed="48"/>
  </sheetPr>
  <dimension ref="B1:H37"/>
  <sheetViews>
    <sheetView zoomScale="85" zoomScaleNormal="85" workbookViewId="0" topLeftCell="A1">
      <selection activeCell="G23" sqref="G23"/>
    </sheetView>
  </sheetViews>
  <sheetFormatPr defaultColWidth="11.421875" defaultRowHeight="12.75"/>
  <cols>
    <col min="1" max="1" width="6.7109375" style="164" customWidth="1"/>
    <col min="2" max="2" width="74.57421875" style="164" customWidth="1"/>
    <col min="3" max="3" width="11.421875" style="164" hidden="1" customWidth="1"/>
    <col min="4" max="4" width="15.140625" style="164" customWidth="1"/>
    <col min="5" max="5" width="14.28125" style="164" hidden="1" customWidth="1"/>
    <col min="6" max="6" width="4.57421875" style="164" customWidth="1"/>
    <col min="7" max="7" width="14.8515625" style="164" customWidth="1"/>
    <col min="8" max="8" width="16.7109375" style="164" hidden="1" customWidth="1"/>
    <col min="9" max="16384" width="11.421875" style="164" customWidth="1"/>
  </cols>
  <sheetData>
    <row r="1" spans="2:8" s="160" customFormat="1" ht="18">
      <c r="B1" s="366" t="s">
        <v>859</v>
      </c>
      <c r="C1" s="366"/>
      <c r="D1" s="366"/>
      <c r="E1" s="366"/>
      <c r="F1" s="366"/>
      <c r="G1" s="366"/>
      <c r="H1" s="366"/>
    </row>
    <row r="2" s="160" customFormat="1" ht="12.75">
      <c r="B2" s="160" t="str">
        <f>" AUTOEVALUACION "&amp;+Basicos!C12</f>
        <v> AUTOEVALUACION </v>
      </c>
    </row>
    <row r="3" s="160" customFormat="1" ht="12.75">
      <c r="B3" s="266">
        <f>Basicos!G8</f>
        <v>0</v>
      </c>
    </row>
    <row r="4" spans="2:8" ht="12.75">
      <c r="B4" s="160"/>
      <c r="C4" s="160"/>
      <c r="D4" s="78" t="s">
        <v>571</v>
      </c>
      <c r="E4" s="160"/>
      <c r="F4" s="160"/>
      <c r="G4" s="78" t="s">
        <v>133</v>
      </c>
      <c r="H4" s="219"/>
    </row>
    <row r="5" spans="4:8" ht="12.75">
      <c r="D5" s="78" t="s">
        <v>881</v>
      </c>
      <c r="E5" s="61" t="s">
        <v>882</v>
      </c>
      <c r="G5" s="78" t="s">
        <v>881</v>
      </c>
      <c r="H5" s="61" t="s">
        <v>882</v>
      </c>
    </row>
    <row r="6" spans="2:8" ht="14.25">
      <c r="B6" s="202" t="s">
        <v>923</v>
      </c>
      <c r="C6" s="203"/>
      <c r="D6" s="181">
        <v>0.1</v>
      </c>
      <c r="E6" s="248">
        <f>SUM(E7:E11)</f>
        <v>1</v>
      </c>
      <c r="G6" s="181">
        <f>+H6/E6*D6</f>
        <v>0</v>
      </c>
      <c r="H6" s="249">
        <f>SUM(H7:H11)</f>
        <v>0</v>
      </c>
    </row>
    <row r="7" spans="2:8" ht="13.5" customHeight="1" thickBot="1">
      <c r="B7" s="240" t="s">
        <v>294</v>
      </c>
      <c r="D7" s="175"/>
      <c r="E7" s="182">
        <v>0.25</v>
      </c>
      <c r="G7" s="175"/>
      <c r="H7" s="182">
        <f>+Formu!O5</f>
        <v>0</v>
      </c>
    </row>
    <row r="8" spans="2:8" ht="13.5" customHeight="1" thickBot="1">
      <c r="B8" s="240" t="s">
        <v>293</v>
      </c>
      <c r="C8" s="204"/>
      <c r="D8" s="175"/>
      <c r="E8" s="182">
        <v>0.15</v>
      </c>
      <c r="G8" s="175"/>
      <c r="H8" s="182">
        <f>+Formu!O32</f>
        <v>0</v>
      </c>
    </row>
    <row r="9" spans="2:8" ht="13.5" customHeight="1" thickBot="1">
      <c r="B9" s="240" t="s">
        <v>295</v>
      </c>
      <c r="C9" s="204"/>
      <c r="D9" s="175"/>
      <c r="E9" s="182">
        <v>0.1</v>
      </c>
      <c r="G9" s="175"/>
      <c r="H9" s="182">
        <f>+Formu!O51</f>
        <v>0</v>
      </c>
    </row>
    <row r="10" spans="2:8" ht="13.5" customHeight="1" thickBot="1">
      <c r="B10" s="240" t="s">
        <v>783</v>
      </c>
      <c r="C10" s="204"/>
      <c r="D10" s="175"/>
      <c r="E10" s="182">
        <v>0.25</v>
      </c>
      <c r="G10" s="175"/>
      <c r="H10" s="182">
        <f>+Formu!O69</f>
        <v>0</v>
      </c>
    </row>
    <row r="11" spans="2:8" ht="26.25" customHeight="1" thickBot="1">
      <c r="B11" s="241" t="s">
        <v>1015</v>
      </c>
      <c r="C11" s="204"/>
      <c r="D11" s="175"/>
      <c r="E11" s="182">
        <v>0.25</v>
      </c>
      <c r="G11" s="175"/>
      <c r="H11" s="182">
        <f>+Formu!O95</f>
        <v>0</v>
      </c>
    </row>
    <row r="12" spans="2:8" ht="15" thickBot="1">
      <c r="B12" s="202" t="s">
        <v>924</v>
      </c>
      <c r="C12" s="203"/>
      <c r="D12" s="181">
        <v>0.25</v>
      </c>
      <c r="E12" s="250">
        <f>SUM(E13:E16)</f>
        <v>0.9999999999999999</v>
      </c>
      <c r="G12" s="181">
        <f>+H12/E12*D12</f>
        <v>0</v>
      </c>
      <c r="H12" s="249">
        <f>SUM(H13:H16)</f>
        <v>0</v>
      </c>
    </row>
    <row r="13" spans="2:8" ht="13.5" customHeight="1" thickBot="1">
      <c r="B13" s="240" t="s">
        <v>1016</v>
      </c>
      <c r="C13" s="204"/>
      <c r="D13" s="175"/>
      <c r="E13" s="182">
        <v>0.3</v>
      </c>
      <c r="G13" s="175"/>
      <c r="H13" s="182">
        <f>+Formu!O116</f>
        <v>0</v>
      </c>
    </row>
    <row r="14" spans="2:8" ht="13.5" customHeight="1" thickBot="1">
      <c r="B14" s="240" t="s">
        <v>1017</v>
      </c>
      <c r="C14" s="204"/>
      <c r="D14" s="175"/>
      <c r="E14" s="182">
        <v>0.3</v>
      </c>
      <c r="G14" s="175"/>
      <c r="H14" s="182">
        <f>+Formu!O141</f>
        <v>0</v>
      </c>
    </row>
    <row r="15" spans="2:8" ht="13.5" customHeight="1" thickBot="1">
      <c r="B15" s="240" t="s">
        <v>1018</v>
      </c>
      <c r="C15" s="204"/>
      <c r="D15" s="175"/>
      <c r="E15" s="182">
        <v>0.3</v>
      </c>
      <c r="G15" s="175"/>
      <c r="H15" s="182">
        <f>+Formu!O181</f>
        <v>0</v>
      </c>
    </row>
    <row r="16" spans="2:8" ht="13.5" customHeight="1" thickBot="1">
      <c r="B16" s="240" t="s">
        <v>1019</v>
      </c>
      <c r="C16" s="204"/>
      <c r="D16" s="175"/>
      <c r="E16" s="182">
        <v>0.1</v>
      </c>
      <c r="G16" s="175"/>
      <c r="H16" s="182">
        <f>+Formu!O230</f>
        <v>0</v>
      </c>
    </row>
    <row r="17" spans="2:8" ht="15" thickBot="1">
      <c r="B17" s="202" t="s">
        <v>925</v>
      </c>
      <c r="C17" s="203"/>
      <c r="D17" s="181">
        <v>0.2</v>
      </c>
      <c r="E17" s="250">
        <f>SUM(E18:E24)</f>
        <v>0.9999999999999999</v>
      </c>
      <c r="G17" s="181">
        <f>+H17/E17*D17</f>
        <v>0</v>
      </c>
      <c r="H17" s="249">
        <f>SUM(H18:H23)</f>
        <v>0</v>
      </c>
    </row>
    <row r="18" spans="2:8" ht="13.5" customHeight="1" thickBot="1">
      <c r="B18" s="240" t="s">
        <v>1020</v>
      </c>
      <c r="C18" s="204"/>
      <c r="D18" s="175"/>
      <c r="E18" s="182">
        <v>0.2</v>
      </c>
      <c r="G18" s="175"/>
      <c r="H18" s="182">
        <f>+Formu!O241</f>
        <v>0</v>
      </c>
    </row>
    <row r="19" spans="2:8" ht="26.25" customHeight="1" thickBot="1">
      <c r="B19" s="241" t="s">
        <v>926</v>
      </c>
      <c r="C19" s="204"/>
      <c r="D19" s="175"/>
      <c r="E19" s="182">
        <v>0.1</v>
      </c>
      <c r="G19" s="175"/>
      <c r="H19" s="182">
        <f>+Formu!O268</f>
        <v>0</v>
      </c>
    </row>
    <row r="20" spans="2:8" ht="26.25" customHeight="1" thickBot="1">
      <c r="B20" s="241" t="s">
        <v>927</v>
      </c>
      <c r="C20" s="204"/>
      <c r="D20" s="175"/>
      <c r="E20" s="182">
        <v>0.2</v>
      </c>
      <c r="G20" s="175"/>
      <c r="H20" s="182">
        <f>+Formu!O281</f>
        <v>0</v>
      </c>
    </row>
    <row r="21" spans="2:8" ht="15.75" customHeight="1" thickBot="1">
      <c r="B21" s="240" t="s">
        <v>976</v>
      </c>
      <c r="C21" s="205"/>
      <c r="D21" s="175"/>
      <c r="E21" s="182">
        <v>0.2</v>
      </c>
      <c r="G21" s="175"/>
      <c r="H21" s="182">
        <f>+Formu!O337</f>
        <v>0</v>
      </c>
    </row>
    <row r="22" spans="2:8" ht="26.25" customHeight="1" thickBot="1">
      <c r="B22" s="240" t="s">
        <v>1021</v>
      </c>
      <c r="C22" s="206"/>
      <c r="D22" s="175"/>
      <c r="E22" s="182">
        <v>0.2</v>
      </c>
      <c r="G22" s="175"/>
      <c r="H22" s="182">
        <f>+Formu!O395</f>
        <v>0</v>
      </c>
    </row>
    <row r="23" spans="2:8" ht="26.25" customHeight="1" thickBot="1">
      <c r="B23" s="240" t="s">
        <v>1022</v>
      </c>
      <c r="C23" s="206"/>
      <c r="D23" s="175"/>
      <c r="E23" s="182">
        <v>0.1</v>
      </c>
      <c r="G23" s="175"/>
      <c r="H23" s="182">
        <f>+Formu!O459</f>
        <v>0</v>
      </c>
    </row>
    <row r="24" spans="2:8" ht="25.5" customHeight="1" hidden="1" thickBot="1">
      <c r="B24" s="208"/>
      <c r="C24" s="206"/>
      <c r="D24" s="207"/>
      <c r="E24" s="182"/>
      <c r="G24" s="175"/>
      <c r="H24" s="209"/>
    </row>
    <row r="25" spans="2:8" ht="15" thickBot="1">
      <c r="B25" s="202" t="s">
        <v>731</v>
      </c>
      <c r="C25" s="203"/>
      <c r="D25" s="181">
        <v>0.2</v>
      </c>
      <c r="E25" s="250">
        <f>SUM(E26:E30)</f>
        <v>1</v>
      </c>
      <c r="G25" s="181">
        <f>+H25/E25*D25</f>
        <v>0</v>
      </c>
      <c r="H25" s="249">
        <f>SUM(H26:H29)</f>
        <v>0</v>
      </c>
    </row>
    <row r="26" spans="2:8" ht="13.5" customHeight="1" thickBot="1">
      <c r="B26" s="240" t="s">
        <v>1023</v>
      </c>
      <c r="C26" s="206"/>
      <c r="D26" s="175"/>
      <c r="E26" s="182">
        <v>0.2</v>
      </c>
      <c r="G26" s="175"/>
      <c r="H26" s="182">
        <f>+Formu!O485</f>
        <v>0</v>
      </c>
    </row>
    <row r="27" spans="2:8" ht="13.5" customHeight="1" thickBot="1">
      <c r="B27" s="240" t="s">
        <v>977</v>
      </c>
      <c r="C27" s="206"/>
      <c r="D27" s="175"/>
      <c r="E27" s="182">
        <v>0.25</v>
      </c>
      <c r="G27" s="175"/>
      <c r="H27" s="182">
        <f>+Formu!O513</f>
        <v>0</v>
      </c>
    </row>
    <row r="28" spans="2:8" ht="13.5" customHeight="1" thickBot="1">
      <c r="B28" s="240" t="s">
        <v>978</v>
      </c>
      <c r="C28" s="206"/>
      <c r="D28" s="175"/>
      <c r="E28" s="182">
        <v>0.2</v>
      </c>
      <c r="G28" s="175"/>
      <c r="H28" s="182">
        <f>+Formu!O546</f>
        <v>0</v>
      </c>
    </row>
    <row r="29" spans="2:8" ht="13.5" customHeight="1" thickBot="1">
      <c r="B29" s="240" t="s">
        <v>979</v>
      </c>
      <c r="C29" s="206"/>
      <c r="D29" s="175"/>
      <c r="E29" s="182">
        <v>0.35</v>
      </c>
      <c r="G29" s="175"/>
      <c r="H29" s="182">
        <f>+Formu!O574</f>
        <v>0</v>
      </c>
    </row>
    <row r="30" spans="2:8" ht="13.5" hidden="1" thickBot="1">
      <c r="B30" s="208"/>
      <c r="C30" s="206"/>
      <c r="D30" s="207"/>
      <c r="E30" s="182"/>
      <c r="G30" s="175"/>
      <c r="H30" s="209"/>
    </row>
    <row r="31" spans="2:8" ht="15" thickBot="1">
      <c r="B31" s="202" t="s">
        <v>732</v>
      </c>
      <c r="C31" s="203"/>
      <c r="D31" s="181">
        <v>0.25</v>
      </c>
      <c r="E31" s="250">
        <f>SUM(E32:E35)</f>
        <v>1</v>
      </c>
      <c r="G31" s="181">
        <f>+H31/E31*D31</f>
        <v>0</v>
      </c>
      <c r="H31" s="249">
        <f>SUM(H32:H35)</f>
        <v>0</v>
      </c>
    </row>
    <row r="32" spans="2:8" ht="13.5" customHeight="1" thickBot="1">
      <c r="B32" s="240" t="s">
        <v>733</v>
      </c>
      <c r="C32" s="206"/>
      <c r="D32" s="175"/>
      <c r="E32" s="182">
        <v>0.4</v>
      </c>
      <c r="G32" s="175"/>
      <c r="H32" s="182">
        <f>+Formu!O628</f>
        <v>0</v>
      </c>
    </row>
    <row r="33" spans="2:8" ht="13.5" customHeight="1" thickBot="1">
      <c r="B33" s="240" t="s">
        <v>734</v>
      </c>
      <c r="C33" s="206"/>
      <c r="D33" s="175"/>
      <c r="E33" s="182">
        <v>0.15</v>
      </c>
      <c r="G33" s="175"/>
      <c r="H33" s="182">
        <f>+Formu!O674</f>
        <v>0</v>
      </c>
    </row>
    <row r="34" spans="2:8" ht="13.5" customHeight="1" thickBot="1">
      <c r="B34" s="240" t="s">
        <v>735</v>
      </c>
      <c r="C34" s="206"/>
      <c r="D34" s="175"/>
      <c r="E34" s="182">
        <v>0.15</v>
      </c>
      <c r="G34" s="175"/>
      <c r="H34" s="182">
        <f>+Formu!O696</f>
        <v>0</v>
      </c>
    </row>
    <row r="35" spans="2:8" ht="13.5" customHeight="1" thickBot="1">
      <c r="B35" s="240" t="s">
        <v>736</v>
      </c>
      <c r="C35" s="206"/>
      <c r="D35" s="175"/>
      <c r="E35" s="182">
        <v>0.3</v>
      </c>
      <c r="G35" s="175"/>
      <c r="H35" s="182">
        <f>+Formu!O733</f>
        <v>0</v>
      </c>
    </row>
    <row r="36" spans="4:7" ht="12.75">
      <c r="D36" s="209"/>
      <c r="G36" s="175"/>
    </row>
    <row r="37" spans="2:7" ht="15.75">
      <c r="B37" s="237" t="s">
        <v>461</v>
      </c>
      <c r="D37" s="238">
        <f>+D31+D25+D17+D12+D6</f>
        <v>1</v>
      </c>
      <c r="E37" s="239"/>
      <c r="F37" s="239"/>
      <c r="G37" s="238">
        <f>SUM(G6:G35)</f>
        <v>0</v>
      </c>
    </row>
  </sheetData>
  <sheetProtection sheet="1" objects="1" scenarios="1" selectLockedCells="1" selectUnlockedCells="1"/>
  <mergeCells count="1">
    <mergeCell ref="B1:H1"/>
  </mergeCells>
  <printOptions horizontalCentered="1" verticalCentered="1"/>
  <pageMargins left="0.7874015748031497" right="0.7874015748031497" top="0.984251968503937" bottom="0.984251968503937" header="0" footer="0"/>
  <pageSetup horizontalDpi="300" verticalDpi="300" orientation="landscape" scale="80" r:id="rId1"/>
</worksheet>
</file>

<file path=xl/worksheets/sheet2.xml><?xml version="1.0" encoding="utf-8"?>
<worksheet xmlns="http://schemas.openxmlformats.org/spreadsheetml/2006/main" xmlns:r="http://schemas.openxmlformats.org/officeDocument/2006/relationships">
  <sheetPr codeName="Hoja1">
    <tabColor indexed="19"/>
  </sheetPr>
  <dimension ref="A1:IV827"/>
  <sheetViews>
    <sheetView tabSelected="1" zoomScale="85" zoomScaleNormal="85" workbookViewId="0" topLeftCell="B1">
      <selection activeCell="B1" sqref="B1"/>
    </sheetView>
  </sheetViews>
  <sheetFormatPr defaultColWidth="11.421875" defaultRowHeight="12.75"/>
  <cols>
    <col min="1" max="1" width="2.28125" style="0" hidden="1" customWidth="1"/>
    <col min="2" max="2" width="8.421875" style="3" customWidth="1"/>
    <col min="3" max="3" width="66.28125" style="3" customWidth="1"/>
    <col min="4" max="4" width="5.140625" style="3" customWidth="1"/>
    <col min="5" max="5" width="4.28125" style="16" customWidth="1"/>
    <col min="6" max="6" width="3.57421875" style="16" customWidth="1"/>
    <col min="7" max="7" width="13.28125" style="0" customWidth="1"/>
    <col min="8" max="8" width="27.00390625" style="0" customWidth="1"/>
    <col min="9" max="9" width="5.140625" style="174" hidden="1" customWidth="1"/>
    <col min="10" max="10" width="21.421875" style="215" hidden="1" customWidth="1"/>
    <col min="11" max="11" width="7.421875" style="174" hidden="1" customWidth="1"/>
    <col min="12" max="12" width="13.57421875" style="174" hidden="1" customWidth="1"/>
    <col min="13" max="13" width="11.421875" style="174" hidden="1" customWidth="1"/>
    <col min="14" max="14" width="7.00390625" style="164" hidden="1" customWidth="1"/>
    <col min="15" max="15" width="11.421875" style="164" hidden="1" customWidth="1"/>
    <col min="16" max="16" width="5.28125" style="164" hidden="1" customWidth="1"/>
    <col min="17" max="25" width="11.421875" style="164" hidden="1" customWidth="1"/>
    <col min="26" max="26" width="11.421875" style="0" hidden="1" customWidth="1"/>
    <col min="27" max="30" width="0" style="0" hidden="1" customWidth="1"/>
  </cols>
  <sheetData>
    <row r="1" spans="14:25" ht="12.75">
      <c r="N1" s="160"/>
      <c r="O1" s="160"/>
      <c r="P1" s="160"/>
      <c r="Q1" s="160"/>
      <c r="R1" s="160"/>
      <c r="S1" s="160"/>
      <c r="T1" s="160"/>
      <c r="U1" s="160"/>
      <c r="V1" s="160"/>
      <c r="W1" s="160"/>
      <c r="X1" s="160"/>
      <c r="Y1" s="160"/>
    </row>
    <row r="3" spans="2:25" ht="18">
      <c r="B3" s="98" t="s">
        <v>923</v>
      </c>
      <c r="C3" s="99"/>
      <c r="D3" s="99"/>
      <c r="E3" s="99"/>
      <c r="F3" s="99"/>
      <c r="L3" s="292"/>
      <c r="M3" s="292"/>
      <c r="N3" s="293"/>
      <c r="O3" s="294"/>
      <c r="P3" s="294"/>
      <c r="Q3" s="294"/>
      <c r="R3" s="294"/>
      <c r="S3" s="294"/>
      <c r="T3" s="160"/>
      <c r="U3" s="160"/>
      <c r="V3" s="160"/>
      <c r="W3" s="160"/>
      <c r="X3" s="160"/>
      <c r="Y3" s="160"/>
    </row>
    <row r="4" spans="2:25" ht="12.75">
      <c r="B4" s="99"/>
      <c r="C4" s="99"/>
      <c r="D4" s="99"/>
      <c r="E4" s="99"/>
      <c r="F4" s="99"/>
      <c r="I4" s="272"/>
      <c r="J4" s="273"/>
      <c r="K4" s="274"/>
      <c r="L4" s="295"/>
      <c r="M4" s="296"/>
      <c r="N4" s="297" t="s">
        <v>296</v>
      </c>
      <c r="O4" s="298" t="s">
        <v>191</v>
      </c>
      <c r="P4" s="298"/>
      <c r="Q4" s="295"/>
      <c r="R4" s="295"/>
      <c r="S4" s="295"/>
      <c r="T4" s="274"/>
      <c r="U4" s="274"/>
      <c r="V4" s="160"/>
      <c r="W4" s="160"/>
      <c r="X4" s="160"/>
      <c r="Y4" s="160"/>
    </row>
    <row r="5" spans="2:25" s="4" customFormat="1" ht="18" customHeight="1">
      <c r="B5" s="342" t="s">
        <v>294</v>
      </c>
      <c r="C5" s="343"/>
      <c r="D5" s="344"/>
      <c r="E5" s="99"/>
      <c r="F5" s="99"/>
      <c r="I5" s="275"/>
      <c r="J5" s="271"/>
      <c r="K5" s="276"/>
      <c r="L5" s="295" t="s">
        <v>630</v>
      </c>
      <c r="M5" s="299" t="s">
        <v>1024</v>
      </c>
      <c r="N5" s="300">
        <v>8</v>
      </c>
      <c r="O5" s="301">
        <f>+O6+O7+O8+O9+O15+O16+O21+O29</f>
        <v>0</v>
      </c>
      <c r="P5" s="302"/>
      <c r="Q5" s="303" t="s">
        <v>43</v>
      </c>
      <c r="R5" s="304">
        <f>+S5/N5</f>
        <v>0.03125</v>
      </c>
      <c r="S5" s="305">
        <f>VLOOKUP(B5,CALI!$B$6:$E$35,4,FALSE)</f>
        <v>0.25</v>
      </c>
      <c r="T5" s="276"/>
      <c r="U5" s="276"/>
      <c r="V5" s="161"/>
      <c r="W5" s="161"/>
      <c r="X5" s="161"/>
      <c r="Y5" s="161"/>
    </row>
    <row r="6" spans="2:25" s="4" customFormat="1" ht="18.75" customHeight="1">
      <c r="B6" s="2" t="s">
        <v>213</v>
      </c>
      <c r="C6" s="184" t="s">
        <v>771</v>
      </c>
      <c r="D6" s="151">
        <f>IF(J6=1,"NO",IF(J6=2,"SI",""))</f>
      </c>
      <c r="E6" s="11"/>
      <c r="F6" s="17"/>
      <c r="G6" s="13"/>
      <c r="I6" s="275"/>
      <c r="J6" s="271"/>
      <c r="K6" s="277"/>
      <c r="L6" s="306"/>
      <c r="M6" s="306"/>
      <c r="N6" s="307"/>
      <c r="O6" s="308">
        <f>IF(J6&gt;0,IF(J6=2,$R$5,0),0)</f>
        <v>0</v>
      </c>
      <c r="P6" s="308"/>
      <c r="Q6" s="309"/>
      <c r="R6" s="310"/>
      <c r="S6" s="310"/>
      <c r="T6" s="278"/>
      <c r="U6" s="278"/>
      <c r="V6" s="162"/>
      <c r="W6" s="162"/>
      <c r="X6" s="162"/>
      <c r="Y6" s="162"/>
    </row>
    <row r="7" spans="2:25" s="4" customFormat="1" ht="18.75" customHeight="1">
      <c r="B7" s="2" t="s">
        <v>215</v>
      </c>
      <c r="C7" s="184" t="s">
        <v>772</v>
      </c>
      <c r="D7" s="151">
        <f>IF(J7=1,"NO",IF(J7=2,"SI",""))</f>
      </c>
      <c r="E7" s="11"/>
      <c r="F7" s="17"/>
      <c r="I7" s="275"/>
      <c r="J7" s="271"/>
      <c r="K7" s="279"/>
      <c r="L7" s="311"/>
      <c r="M7" s="311"/>
      <c r="N7" s="307"/>
      <c r="O7" s="308">
        <f>IF(J7&gt;0,IF(J7=2,$R$5,0),0)</f>
        <v>0</v>
      </c>
      <c r="P7" s="308"/>
      <c r="Q7" s="309"/>
      <c r="R7" s="310"/>
      <c r="S7" s="310"/>
      <c r="T7" s="278"/>
      <c r="U7" s="278"/>
      <c r="V7" s="162"/>
      <c r="W7" s="162"/>
      <c r="X7" s="162"/>
      <c r="Y7" s="162"/>
    </row>
    <row r="8" spans="2:25" s="4" customFormat="1" ht="34.5" customHeight="1">
      <c r="B8" s="2" t="s">
        <v>216</v>
      </c>
      <c r="C8" s="184" t="s">
        <v>430</v>
      </c>
      <c r="D8" s="151">
        <f>IF(J8=1,"NO",IF(J8=2,"SI",""))</f>
      </c>
      <c r="E8" s="11"/>
      <c r="F8" s="17"/>
      <c r="I8" s="275"/>
      <c r="J8" s="271"/>
      <c r="K8" s="279"/>
      <c r="L8" s="311"/>
      <c r="M8" s="311"/>
      <c r="N8" s="307"/>
      <c r="O8" s="308">
        <f>IF(J8&gt;0,IF(J8=2,$R$5,0),0)</f>
        <v>0</v>
      </c>
      <c r="P8" s="308"/>
      <c r="Q8" s="309"/>
      <c r="R8" s="310"/>
      <c r="S8" s="310"/>
      <c r="T8" s="278"/>
      <c r="U8" s="278"/>
      <c r="V8" s="162"/>
      <c r="W8" s="162"/>
      <c r="X8" s="162"/>
      <c r="Y8" s="162"/>
    </row>
    <row r="9" spans="2:25" s="4" customFormat="1" ht="24.75" customHeight="1">
      <c r="B9" s="2" t="s">
        <v>217</v>
      </c>
      <c r="C9" s="184" t="s">
        <v>247</v>
      </c>
      <c r="D9" s="11"/>
      <c r="E9" s="11"/>
      <c r="F9" s="17"/>
      <c r="G9"/>
      <c r="I9" s="275"/>
      <c r="J9" s="271"/>
      <c r="K9" s="279"/>
      <c r="L9" s="311"/>
      <c r="M9" s="311"/>
      <c r="N9" s="307"/>
      <c r="O9" s="312">
        <f>IF(J9&gt;0,+$R$5*(1/M14)*J9,0)</f>
        <v>0</v>
      </c>
      <c r="P9" s="312"/>
      <c r="Q9" s="309"/>
      <c r="R9" s="310"/>
      <c r="S9" s="310"/>
      <c r="T9" s="278"/>
      <c r="U9" s="278"/>
      <c r="V9" s="162"/>
      <c r="W9" s="162"/>
      <c r="X9" s="162"/>
      <c r="Y9" s="162"/>
    </row>
    <row r="10" spans="2:25" s="4" customFormat="1" ht="15.75" customHeight="1">
      <c r="B10" s="133"/>
      <c r="C10" s="137" t="s">
        <v>219</v>
      </c>
      <c r="D10" s="139" t="str">
        <f>IF(J9=1,CHAR(214)," ")</f>
        <v> </v>
      </c>
      <c r="E10" s="11"/>
      <c r="F10" s="17"/>
      <c r="I10" s="275"/>
      <c r="J10" s="280"/>
      <c r="K10" s="279"/>
      <c r="L10" s="311"/>
      <c r="M10" s="313">
        <v>1</v>
      </c>
      <c r="N10" s="311"/>
      <c r="O10" s="309"/>
      <c r="P10" s="309"/>
      <c r="Q10" s="309"/>
      <c r="R10" s="310"/>
      <c r="S10" s="310"/>
      <c r="T10" s="278"/>
      <c r="U10" s="278"/>
      <c r="V10" s="162"/>
      <c r="W10" s="162"/>
      <c r="X10" s="162"/>
      <c r="Y10" s="162"/>
    </row>
    <row r="11" spans="2:25" s="4" customFormat="1" ht="24.75" customHeight="1">
      <c r="B11" s="133"/>
      <c r="C11" s="137" t="s">
        <v>220</v>
      </c>
      <c r="D11" s="139" t="str">
        <f>IF(J9=2,CHAR(214)," ")</f>
        <v> </v>
      </c>
      <c r="E11" s="11"/>
      <c r="F11" s="17"/>
      <c r="I11" s="275"/>
      <c r="J11" s="280"/>
      <c r="K11" s="279"/>
      <c r="L11" s="311"/>
      <c r="M11" s="313">
        <v>2</v>
      </c>
      <c r="N11" s="311"/>
      <c r="O11" s="309"/>
      <c r="P11" s="309"/>
      <c r="Q11" s="309"/>
      <c r="R11" s="310"/>
      <c r="S11" s="310"/>
      <c r="T11" s="278"/>
      <c r="U11" s="278"/>
      <c r="V11" s="162"/>
      <c r="W11" s="162"/>
      <c r="X11" s="162"/>
      <c r="Y11" s="162"/>
    </row>
    <row r="12" spans="2:25" s="4" customFormat="1" ht="15.75" customHeight="1">
      <c r="B12" s="133"/>
      <c r="C12" s="137" t="s">
        <v>221</v>
      </c>
      <c r="D12" s="139" t="str">
        <f>IF(J9=3,CHAR(214)," ")</f>
        <v> </v>
      </c>
      <c r="E12" s="11"/>
      <c r="F12" s="17"/>
      <c r="I12" s="275"/>
      <c r="J12" s="280"/>
      <c r="K12" s="279"/>
      <c r="L12" s="311"/>
      <c r="M12" s="313">
        <v>3</v>
      </c>
      <c r="N12" s="311"/>
      <c r="O12" s="309"/>
      <c r="P12" s="309"/>
      <c r="Q12" s="309"/>
      <c r="R12" s="310"/>
      <c r="S12" s="310"/>
      <c r="T12" s="278"/>
      <c r="U12" s="278"/>
      <c r="V12" s="162"/>
      <c r="W12" s="162"/>
      <c r="X12" s="162"/>
      <c r="Y12" s="162"/>
    </row>
    <row r="13" spans="2:25" s="4" customFormat="1" ht="15.75" customHeight="1">
      <c r="B13" s="133"/>
      <c r="C13" s="137" t="s">
        <v>222</v>
      </c>
      <c r="D13" s="139" t="str">
        <f>IF(J9=4,CHAR(214)," ")</f>
        <v> </v>
      </c>
      <c r="E13" s="11"/>
      <c r="F13" s="17"/>
      <c r="I13" s="275"/>
      <c r="J13" s="280"/>
      <c r="K13" s="279"/>
      <c r="L13" s="311"/>
      <c r="M13" s="313">
        <v>4</v>
      </c>
      <c r="N13" s="311"/>
      <c r="O13" s="309"/>
      <c r="P13" s="309"/>
      <c r="Q13" s="309"/>
      <c r="R13" s="310"/>
      <c r="S13" s="310"/>
      <c r="T13" s="278"/>
      <c r="U13" s="278"/>
      <c r="V13" s="162"/>
      <c r="W13" s="162"/>
      <c r="X13" s="162"/>
      <c r="Y13" s="162"/>
    </row>
    <row r="14" spans="2:25" s="4" customFormat="1" ht="24.75" customHeight="1">
      <c r="B14" s="133"/>
      <c r="C14" s="137" t="s">
        <v>233</v>
      </c>
      <c r="D14" s="139" t="str">
        <f>IF(J9=5,CHAR(214)," ")</f>
        <v> </v>
      </c>
      <c r="E14" s="11"/>
      <c r="F14" s="17"/>
      <c r="I14" s="275"/>
      <c r="J14" s="280"/>
      <c r="K14" s="279"/>
      <c r="L14" s="314"/>
      <c r="M14" s="313">
        <v>5</v>
      </c>
      <c r="N14" s="311"/>
      <c r="O14" s="309"/>
      <c r="P14" s="309"/>
      <c r="Q14" s="309"/>
      <c r="R14" s="310"/>
      <c r="S14" s="310"/>
      <c r="T14" s="278"/>
      <c r="U14" s="278"/>
      <c r="V14" s="162"/>
      <c r="W14" s="162"/>
      <c r="X14" s="162"/>
      <c r="Y14" s="162"/>
    </row>
    <row r="15" spans="2:25" s="4" customFormat="1" ht="18.75" customHeight="1">
      <c r="B15" s="2" t="s">
        <v>218</v>
      </c>
      <c r="C15" s="184" t="s">
        <v>773</v>
      </c>
      <c r="D15" s="151">
        <f>IF(J15=1,"NO",IF(J15=2,"SI",""))</f>
      </c>
      <c r="E15" s="11"/>
      <c r="F15" s="17"/>
      <c r="I15" s="275"/>
      <c r="J15" s="271"/>
      <c r="K15" s="279"/>
      <c r="L15" s="311"/>
      <c r="M15" s="311"/>
      <c r="N15" s="307"/>
      <c r="O15" s="308">
        <f>IF(J15&gt;0,IF(J15=2,$R$5,0),0)</f>
        <v>0</v>
      </c>
      <c r="P15" s="308"/>
      <c r="Q15" s="309"/>
      <c r="R15" s="310"/>
      <c r="S15" s="310"/>
      <c r="T15" s="278"/>
      <c r="U15" s="278"/>
      <c r="V15" s="162"/>
      <c r="W15" s="162"/>
      <c r="X15" s="162"/>
      <c r="Y15" s="162"/>
    </row>
    <row r="16" spans="2:25" s="4" customFormat="1" ht="18.75" customHeight="1">
      <c r="B16" s="2" t="s">
        <v>234</v>
      </c>
      <c r="C16" s="184" t="s">
        <v>774</v>
      </c>
      <c r="D16" s="11"/>
      <c r="E16" s="11"/>
      <c r="F16" s="17"/>
      <c r="I16" s="275"/>
      <c r="J16" s="271"/>
      <c r="K16" s="279"/>
      <c r="L16" s="311"/>
      <c r="M16" s="311"/>
      <c r="N16" s="307"/>
      <c r="O16" s="312">
        <f>IF(J16&gt;0,+$R$5*(1/M20)*J16,0)</f>
        <v>0</v>
      </c>
      <c r="P16" s="312"/>
      <c r="Q16" s="309"/>
      <c r="R16" s="310"/>
      <c r="S16" s="310"/>
      <c r="T16" s="278"/>
      <c r="U16" s="278"/>
      <c r="V16" s="162"/>
      <c r="W16" s="162"/>
      <c r="X16" s="162"/>
      <c r="Y16" s="162"/>
    </row>
    <row r="17" spans="2:25" s="4" customFormat="1" ht="15.75" customHeight="1">
      <c r="B17" s="133"/>
      <c r="C17" s="137" t="s">
        <v>236</v>
      </c>
      <c r="D17" s="139" t="str">
        <f>IF(J16=1,CHAR(214)," ")</f>
        <v> </v>
      </c>
      <c r="E17" s="11"/>
      <c r="F17" s="17"/>
      <c r="I17" s="275"/>
      <c r="J17" s="271"/>
      <c r="K17" s="279"/>
      <c r="L17" s="311"/>
      <c r="M17" s="313">
        <v>1</v>
      </c>
      <c r="N17" s="311"/>
      <c r="O17" s="309"/>
      <c r="P17" s="309"/>
      <c r="Q17" s="309"/>
      <c r="R17" s="310"/>
      <c r="S17" s="310"/>
      <c r="T17" s="278"/>
      <c r="U17" s="278"/>
      <c r="V17" s="162"/>
      <c r="W17" s="162"/>
      <c r="X17" s="162"/>
      <c r="Y17" s="162"/>
    </row>
    <row r="18" spans="2:25" s="4" customFormat="1" ht="15.75" customHeight="1">
      <c r="B18" s="133"/>
      <c r="C18" s="137" t="s">
        <v>237</v>
      </c>
      <c r="D18" s="139" t="str">
        <f>IF(J16=2,CHAR(214)," ")</f>
        <v> </v>
      </c>
      <c r="E18" s="11"/>
      <c r="F18" s="17"/>
      <c r="I18" s="275"/>
      <c r="J18" s="271"/>
      <c r="K18" s="279"/>
      <c r="L18" s="311"/>
      <c r="M18" s="313">
        <v>2</v>
      </c>
      <c r="N18" s="311"/>
      <c r="O18" s="309"/>
      <c r="P18" s="309"/>
      <c r="Q18" s="309"/>
      <c r="R18" s="310"/>
      <c r="S18" s="310"/>
      <c r="T18" s="278"/>
      <c r="U18" s="278"/>
      <c r="V18" s="162"/>
      <c r="W18" s="162"/>
      <c r="X18" s="162"/>
      <c r="Y18" s="162"/>
    </row>
    <row r="19" spans="2:25" s="4" customFormat="1" ht="15.75" customHeight="1">
      <c r="B19" s="133"/>
      <c r="C19" s="137" t="s">
        <v>567</v>
      </c>
      <c r="D19" s="139" t="str">
        <f>IF(J16=3,CHAR(214)," ")</f>
        <v> </v>
      </c>
      <c r="E19" s="11"/>
      <c r="F19" s="17"/>
      <c r="I19" s="275"/>
      <c r="J19" s="271"/>
      <c r="K19" s="279"/>
      <c r="L19" s="311"/>
      <c r="M19" s="313">
        <v>3</v>
      </c>
      <c r="N19" s="311"/>
      <c r="O19" s="309"/>
      <c r="P19" s="309"/>
      <c r="Q19" s="309"/>
      <c r="R19" s="310"/>
      <c r="S19" s="310"/>
      <c r="T19" s="278"/>
      <c r="U19" s="278"/>
      <c r="V19" s="162"/>
      <c r="W19" s="162"/>
      <c r="X19" s="162"/>
      <c r="Y19" s="162"/>
    </row>
    <row r="20" spans="2:25" s="4" customFormat="1" ht="15.75" customHeight="1">
      <c r="B20" s="133"/>
      <c r="C20" s="137" t="s">
        <v>569</v>
      </c>
      <c r="D20" s="139" t="str">
        <f>IF(J16=4,CHAR(214)," ")</f>
        <v> </v>
      </c>
      <c r="E20" s="11"/>
      <c r="F20" s="17"/>
      <c r="I20" s="275"/>
      <c r="J20" s="271"/>
      <c r="K20" s="279"/>
      <c r="L20" s="311"/>
      <c r="M20" s="313">
        <v>4</v>
      </c>
      <c r="N20" s="311"/>
      <c r="O20" s="309"/>
      <c r="P20" s="309"/>
      <c r="Q20" s="309"/>
      <c r="R20" s="310"/>
      <c r="S20" s="310"/>
      <c r="T20" s="278"/>
      <c r="U20" s="278"/>
      <c r="V20" s="162"/>
      <c r="W20" s="162"/>
      <c r="X20" s="162"/>
      <c r="Y20" s="162"/>
    </row>
    <row r="21" spans="2:25" s="4" customFormat="1" ht="18.75" customHeight="1">
      <c r="B21" s="2" t="s">
        <v>235</v>
      </c>
      <c r="C21" s="184" t="s">
        <v>570</v>
      </c>
      <c r="D21" s="11"/>
      <c r="E21" s="11"/>
      <c r="F21" s="17"/>
      <c r="I21" s="275"/>
      <c r="J21" s="271"/>
      <c r="K21" s="279"/>
      <c r="L21" s="311"/>
      <c r="M21" s="311"/>
      <c r="N21" s="307"/>
      <c r="O21" s="312">
        <f>IF(J21&gt;0,+$R$5*(1/M25)*J21,0)</f>
        <v>0</v>
      </c>
      <c r="P21" s="312"/>
      <c r="Q21" s="309"/>
      <c r="R21" s="310"/>
      <c r="S21" s="310"/>
      <c r="T21" s="278"/>
      <c r="U21" s="278"/>
      <c r="V21" s="162"/>
      <c r="W21" s="162"/>
      <c r="X21" s="162"/>
      <c r="Y21" s="162"/>
    </row>
    <row r="22" spans="2:25" s="4" customFormat="1" ht="15.75" customHeight="1">
      <c r="B22" s="133"/>
      <c r="C22" s="137" t="s">
        <v>243</v>
      </c>
      <c r="D22" s="139" t="str">
        <f>IF(J21=1,CHAR(214)," ")</f>
        <v> </v>
      </c>
      <c r="E22" s="11"/>
      <c r="F22" s="17"/>
      <c r="I22" s="275"/>
      <c r="J22" s="271"/>
      <c r="K22" s="279"/>
      <c r="L22" s="311"/>
      <c r="M22" s="313">
        <v>1</v>
      </c>
      <c r="N22" s="311"/>
      <c r="O22" s="309"/>
      <c r="P22" s="309"/>
      <c r="Q22" s="309"/>
      <c r="R22" s="310"/>
      <c r="S22" s="310"/>
      <c r="T22" s="278"/>
      <c r="U22" s="278"/>
      <c r="V22" s="162"/>
      <c r="W22" s="162"/>
      <c r="X22" s="162"/>
      <c r="Y22" s="162"/>
    </row>
    <row r="23" spans="2:25" s="4" customFormat="1" ht="15.75" customHeight="1">
      <c r="B23" s="133"/>
      <c r="C23" s="137" t="s">
        <v>244</v>
      </c>
      <c r="D23" s="139" t="str">
        <f>IF(J21=2,CHAR(214)," ")</f>
        <v> </v>
      </c>
      <c r="E23" s="11"/>
      <c r="F23" s="17"/>
      <c r="I23" s="275"/>
      <c r="J23" s="271"/>
      <c r="K23" s="279"/>
      <c r="L23" s="311"/>
      <c r="M23" s="313">
        <v>2</v>
      </c>
      <c r="N23" s="311"/>
      <c r="O23" s="309"/>
      <c r="P23" s="309"/>
      <c r="Q23" s="309"/>
      <c r="R23" s="310"/>
      <c r="S23" s="310"/>
      <c r="T23" s="278"/>
      <c r="U23" s="278"/>
      <c r="V23" s="162"/>
      <c r="W23" s="162"/>
      <c r="X23" s="162"/>
      <c r="Y23" s="162"/>
    </row>
    <row r="24" spans="2:25" s="4" customFormat="1" ht="15.75" customHeight="1">
      <c r="B24" s="133"/>
      <c r="C24" s="137" t="s">
        <v>245</v>
      </c>
      <c r="D24" s="139" t="str">
        <f>IF(J21=3,CHAR(214)," ")</f>
        <v> </v>
      </c>
      <c r="E24" s="11"/>
      <c r="F24" s="17"/>
      <c r="I24" s="275"/>
      <c r="J24" s="271"/>
      <c r="K24" s="279"/>
      <c r="L24" s="311"/>
      <c r="M24" s="313">
        <v>3</v>
      </c>
      <c r="N24" s="311"/>
      <c r="O24" s="309"/>
      <c r="P24" s="309"/>
      <c r="Q24" s="309"/>
      <c r="R24" s="310"/>
      <c r="S24" s="310"/>
      <c r="T24" s="278"/>
      <c r="U24" s="278"/>
      <c r="V24" s="162"/>
      <c r="W24" s="162"/>
      <c r="X24" s="162"/>
      <c r="Y24" s="162"/>
    </row>
    <row r="25" spans="2:25" s="4" customFormat="1" ht="15.75" customHeight="1">
      <c r="B25" s="133"/>
      <c r="C25" s="137" t="s">
        <v>246</v>
      </c>
      <c r="D25" s="139" t="str">
        <f>IF(J21=4,CHAR(214)," ")</f>
        <v> </v>
      </c>
      <c r="E25" s="11"/>
      <c r="F25" s="17"/>
      <c r="I25" s="275"/>
      <c r="J25" s="271"/>
      <c r="K25" s="279"/>
      <c r="L25" s="311"/>
      <c r="M25" s="313">
        <v>4</v>
      </c>
      <c r="N25" s="311"/>
      <c r="O25" s="309"/>
      <c r="P25" s="309"/>
      <c r="Q25" s="309"/>
      <c r="R25" s="310"/>
      <c r="S25" s="310"/>
      <c r="T25" s="278"/>
      <c r="U25" s="278"/>
      <c r="V25" s="162"/>
      <c r="W25" s="162"/>
      <c r="X25" s="162"/>
      <c r="Y25" s="162"/>
    </row>
    <row r="26" spans="2:25" s="4" customFormat="1" ht="39.75" customHeight="1" hidden="1">
      <c r="B26" s="220"/>
      <c r="D26"/>
      <c r="E26"/>
      <c r="F26"/>
      <c r="G26"/>
      <c r="H26"/>
      <c r="I26" s="275"/>
      <c r="J26" s="271"/>
      <c r="K26" s="279"/>
      <c r="L26" s="311"/>
      <c r="M26" s="315"/>
      <c r="N26" s="311"/>
      <c r="O26" s="316"/>
      <c r="P26" s="316"/>
      <c r="Q26" s="316"/>
      <c r="R26" s="317"/>
      <c r="S26" s="317"/>
      <c r="T26" s="282"/>
      <c r="U26" s="282"/>
      <c r="V26" s="162"/>
      <c r="W26" s="162"/>
      <c r="X26" s="162"/>
      <c r="Y26" s="162"/>
    </row>
    <row r="27" spans="2:25" s="4" customFormat="1" ht="44.25" customHeight="1" hidden="1">
      <c r="B27" s="221"/>
      <c r="C27" s="210"/>
      <c r="D27"/>
      <c r="E27"/>
      <c r="F27"/>
      <c r="G27"/>
      <c r="H27"/>
      <c r="I27" s="275"/>
      <c r="J27" s="271"/>
      <c r="K27" s="279"/>
      <c r="L27" s="311"/>
      <c r="M27" s="311"/>
      <c r="N27" s="311"/>
      <c r="O27" s="311"/>
      <c r="P27" s="311"/>
      <c r="Q27" s="316"/>
      <c r="R27" s="317"/>
      <c r="S27" s="317"/>
      <c r="T27" s="282"/>
      <c r="U27" s="282"/>
      <c r="V27" s="162"/>
      <c r="W27" s="162"/>
      <c r="X27" s="162"/>
      <c r="Y27" s="162"/>
    </row>
    <row r="28" spans="2:25" s="4" customFormat="1" ht="12.75" customHeight="1" hidden="1">
      <c r="B28" s="222"/>
      <c r="C28" s="210"/>
      <c r="D28" s="5"/>
      <c r="E28" s="18"/>
      <c r="F28" s="18"/>
      <c r="I28" s="275"/>
      <c r="J28" s="271"/>
      <c r="K28" s="279"/>
      <c r="L28" s="311"/>
      <c r="M28" s="311"/>
      <c r="N28" s="311"/>
      <c r="O28" s="311"/>
      <c r="P28" s="311"/>
      <c r="Q28" s="309"/>
      <c r="R28" s="310"/>
      <c r="S28" s="310"/>
      <c r="T28" s="278"/>
      <c r="U28" s="278"/>
      <c r="V28" s="162"/>
      <c r="W28" s="162"/>
      <c r="X28" s="162"/>
      <c r="Y28" s="162"/>
    </row>
    <row r="29" spans="2:25" s="4" customFormat="1" ht="24.75" customHeight="1" thickBot="1">
      <c r="B29" s="2" t="s">
        <v>241</v>
      </c>
      <c r="C29" s="184" t="s">
        <v>775</v>
      </c>
      <c r="D29" s="151">
        <f>IF(J29=1,"NO",IF(J29=2,"SI",""))</f>
      </c>
      <c r="E29" s="11"/>
      <c r="F29" s="18"/>
      <c r="I29" s="275"/>
      <c r="J29" s="271"/>
      <c r="K29" s="279"/>
      <c r="L29" s="311"/>
      <c r="M29" s="311"/>
      <c r="N29" s="307"/>
      <c r="O29" s="308">
        <f>IF(J29&gt;0,IF(J29=2,$R$5,0),0)</f>
        <v>0</v>
      </c>
      <c r="P29" s="308"/>
      <c r="Q29" s="309"/>
      <c r="R29" s="310"/>
      <c r="S29" s="310"/>
      <c r="T29" s="278"/>
      <c r="U29" s="278"/>
      <c r="V29" s="162"/>
      <c r="W29" s="162"/>
      <c r="X29" s="162"/>
      <c r="Y29" s="162"/>
    </row>
    <row r="30" spans="2:25" s="4" customFormat="1" ht="12.75" hidden="1">
      <c r="B30" s="154"/>
      <c r="C30" s="5"/>
      <c r="D30" s="5"/>
      <c r="E30" s="18"/>
      <c r="F30" s="18"/>
      <c r="I30" s="275"/>
      <c r="J30" s="271"/>
      <c r="K30" s="275"/>
      <c r="L30" s="318"/>
      <c r="M30" s="318"/>
      <c r="N30" s="319"/>
      <c r="O30" s="320"/>
      <c r="P30" s="320"/>
      <c r="Q30" s="310"/>
      <c r="R30" s="310"/>
      <c r="S30" s="310"/>
      <c r="T30" s="278"/>
      <c r="U30" s="278"/>
      <c r="V30" s="162"/>
      <c r="W30" s="162"/>
      <c r="X30" s="162"/>
      <c r="Y30" s="162"/>
    </row>
    <row r="31" spans="2:25" s="4" customFormat="1" ht="13.5" hidden="1" thickBot="1">
      <c r="B31" s="5"/>
      <c r="C31" s="5"/>
      <c r="D31" s="5"/>
      <c r="E31" s="18"/>
      <c r="F31" s="18"/>
      <c r="I31" s="275"/>
      <c r="J31" s="271"/>
      <c r="K31" s="275"/>
      <c r="L31" s="318"/>
      <c r="M31" s="318"/>
      <c r="N31" s="320"/>
      <c r="O31" s="320"/>
      <c r="P31" s="320"/>
      <c r="Q31" s="310"/>
      <c r="R31" s="310"/>
      <c r="S31" s="310"/>
      <c r="T31" s="278"/>
      <c r="U31" s="278"/>
      <c r="V31" s="162"/>
      <c r="W31" s="162"/>
      <c r="X31" s="162"/>
      <c r="Y31" s="162"/>
    </row>
    <row r="32" spans="2:25" s="4" customFormat="1" ht="18" customHeight="1" thickBot="1">
      <c r="B32" s="338" t="s">
        <v>293</v>
      </c>
      <c r="C32" s="339"/>
      <c r="D32" s="339"/>
      <c r="E32" s="339"/>
      <c r="F32" s="340"/>
      <c r="I32" s="275"/>
      <c r="J32" s="271"/>
      <c r="K32" s="275"/>
      <c r="L32" s="318"/>
      <c r="M32" s="318"/>
      <c r="N32" s="300">
        <v>4</v>
      </c>
      <c r="O32" s="301">
        <f>SUM(O33:O48)</f>
        <v>0</v>
      </c>
      <c r="P32" s="302"/>
      <c r="Q32" s="303"/>
      <c r="R32" s="304">
        <f>+S32/N32</f>
        <v>0.0375</v>
      </c>
      <c r="S32" s="305">
        <f>VLOOKUP(B32,CALI!$B$6:$E$35,4,FALSE)</f>
        <v>0.15</v>
      </c>
      <c r="T32" s="278"/>
      <c r="U32" s="278"/>
      <c r="V32" s="162"/>
      <c r="W32" s="162"/>
      <c r="X32" s="162"/>
      <c r="Y32" s="162"/>
    </row>
    <row r="33" spans="2:25" s="4" customFormat="1" ht="34.5" customHeight="1">
      <c r="B33" s="2" t="s">
        <v>248</v>
      </c>
      <c r="C33" s="185" t="s">
        <v>431</v>
      </c>
      <c r="D33" s="11"/>
      <c r="E33" s="11"/>
      <c r="F33" s="19"/>
      <c r="I33" s="275"/>
      <c r="J33" s="271"/>
      <c r="K33" s="275"/>
      <c r="L33" s="318"/>
      <c r="M33" s="318"/>
      <c r="N33" s="320"/>
      <c r="O33" s="312">
        <f>IF(J33&gt;0,+$R$32*(1/M38)*J33,0)</f>
        <v>0</v>
      </c>
      <c r="P33" s="320"/>
      <c r="Q33" s="320"/>
      <c r="R33" s="320"/>
      <c r="S33" s="320"/>
      <c r="T33" s="283"/>
      <c r="U33" s="283"/>
      <c r="V33" s="162"/>
      <c r="W33" s="162"/>
      <c r="X33" s="162"/>
      <c r="Y33" s="162"/>
    </row>
    <row r="34" spans="2:25" s="4" customFormat="1" ht="15.75" customHeight="1">
      <c r="B34" s="133"/>
      <c r="C34" s="143" t="s">
        <v>249</v>
      </c>
      <c r="D34" s="139" t="str">
        <f>IF(J33=1,CHAR(214)," ")</f>
        <v> </v>
      </c>
      <c r="E34" s="11"/>
      <c r="F34" s="19"/>
      <c r="I34" s="275"/>
      <c r="J34" s="271"/>
      <c r="K34" s="275"/>
      <c r="L34" s="318"/>
      <c r="M34" s="313">
        <v>1</v>
      </c>
      <c r="N34" s="320"/>
      <c r="O34" s="320"/>
      <c r="P34" s="320"/>
      <c r="Q34" s="320"/>
      <c r="R34" s="320"/>
      <c r="S34" s="320"/>
      <c r="T34" s="283"/>
      <c r="U34" s="283"/>
      <c r="V34" s="162"/>
      <c r="W34" s="162"/>
      <c r="X34" s="162"/>
      <c r="Y34" s="162"/>
    </row>
    <row r="35" spans="2:25" s="4" customFormat="1" ht="21" customHeight="1">
      <c r="B35" s="133"/>
      <c r="C35" s="137" t="s">
        <v>250</v>
      </c>
      <c r="D35" s="139" t="str">
        <f>IF(J33=2,CHAR(214)," ")</f>
        <v> </v>
      </c>
      <c r="E35" s="11"/>
      <c r="F35" s="19"/>
      <c r="I35" s="275"/>
      <c r="J35" s="271"/>
      <c r="K35" s="275"/>
      <c r="L35" s="318"/>
      <c r="M35" s="313">
        <v>2</v>
      </c>
      <c r="N35" s="320"/>
      <c r="O35" s="320"/>
      <c r="P35" s="320"/>
      <c r="Q35" s="320"/>
      <c r="R35" s="320"/>
      <c r="S35" s="320"/>
      <c r="T35" s="283"/>
      <c r="U35" s="283"/>
      <c r="V35" s="162"/>
      <c r="W35" s="162"/>
      <c r="X35" s="162"/>
      <c r="Y35" s="162"/>
    </row>
    <row r="36" spans="2:25" s="4" customFormat="1" ht="24.75" customHeight="1">
      <c r="B36" s="133"/>
      <c r="C36" s="137" t="s">
        <v>251</v>
      </c>
      <c r="D36" s="139" t="str">
        <f>IF(J33=3,CHAR(214)," ")</f>
        <v> </v>
      </c>
      <c r="E36" s="11"/>
      <c r="F36" s="19"/>
      <c r="I36" s="275"/>
      <c r="J36" s="271"/>
      <c r="K36" s="275"/>
      <c r="L36" s="318"/>
      <c r="M36" s="313">
        <v>3</v>
      </c>
      <c r="N36" s="320"/>
      <c r="O36" s="320"/>
      <c r="P36" s="320"/>
      <c r="Q36" s="320"/>
      <c r="R36" s="320"/>
      <c r="S36" s="320"/>
      <c r="T36" s="283"/>
      <c r="U36" s="283"/>
      <c r="V36" s="162"/>
      <c r="W36" s="162"/>
      <c r="X36" s="162"/>
      <c r="Y36" s="162"/>
    </row>
    <row r="37" spans="2:25" s="4" customFormat="1" ht="24.75" customHeight="1">
      <c r="B37" s="133"/>
      <c r="C37" s="137" t="s">
        <v>252</v>
      </c>
      <c r="D37" s="139" t="str">
        <f>IF(J33=4,CHAR(214)," ")</f>
        <v> </v>
      </c>
      <c r="E37" s="11"/>
      <c r="F37" s="19"/>
      <c r="I37" s="275"/>
      <c r="J37" s="271"/>
      <c r="K37" s="275"/>
      <c r="L37" s="318"/>
      <c r="M37" s="313">
        <v>4</v>
      </c>
      <c r="N37" s="320"/>
      <c r="O37" s="320"/>
      <c r="P37" s="320"/>
      <c r="Q37" s="320"/>
      <c r="R37" s="320"/>
      <c r="S37" s="320"/>
      <c r="T37" s="283"/>
      <c r="U37" s="283"/>
      <c r="V37" s="162"/>
      <c r="W37" s="162"/>
      <c r="X37" s="162"/>
      <c r="Y37" s="162"/>
    </row>
    <row r="38" spans="2:25" s="4" customFormat="1" ht="34.5" customHeight="1">
      <c r="B38" s="133"/>
      <c r="C38" s="137" t="s">
        <v>605</v>
      </c>
      <c r="D38" s="139" t="str">
        <f>IF(J33=5,CHAR(214)," ")</f>
        <v> </v>
      </c>
      <c r="E38" s="11"/>
      <c r="F38" s="19"/>
      <c r="I38" s="275"/>
      <c r="J38" s="271"/>
      <c r="K38" s="275"/>
      <c r="L38" s="318"/>
      <c r="M38" s="313">
        <v>5</v>
      </c>
      <c r="N38" s="320"/>
      <c r="O38" s="320"/>
      <c r="P38" s="320"/>
      <c r="Q38" s="320"/>
      <c r="R38" s="320"/>
      <c r="S38" s="320"/>
      <c r="T38" s="283"/>
      <c r="U38" s="283"/>
      <c r="V38" s="162"/>
      <c r="W38" s="162"/>
      <c r="X38" s="162"/>
      <c r="Y38" s="162"/>
    </row>
    <row r="39" spans="2:25" s="4" customFormat="1" ht="24.75" customHeight="1">
      <c r="B39" s="2" t="s">
        <v>253</v>
      </c>
      <c r="C39" s="185" t="s">
        <v>653</v>
      </c>
      <c r="D39" s="11"/>
      <c r="E39" s="11"/>
      <c r="F39" s="19"/>
      <c r="I39" s="275"/>
      <c r="J39" s="271"/>
      <c r="K39" s="275"/>
      <c r="L39" s="318"/>
      <c r="M39" s="318"/>
      <c r="N39" s="320"/>
      <c r="O39" s="312">
        <f>IF(J39&gt;0,+$R$32*(1/M43)*J39,0)</f>
        <v>0</v>
      </c>
      <c r="P39" s="320"/>
      <c r="Q39" s="320"/>
      <c r="R39" s="320"/>
      <c r="S39" s="320"/>
      <c r="T39" s="283"/>
      <c r="U39" s="283"/>
      <c r="V39" s="162"/>
      <c r="W39" s="162"/>
      <c r="X39" s="162"/>
      <c r="Y39" s="162"/>
    </row>
    <row r="40" spans="2:25" s="4" customFormat="1" ht="15.75" customHeight="1">
      <c r="B40" s="133"/>
      <c r="C40" s="137" t="s">
        <v>249</v>
      </c>
      <c r="D40" s="139" t="str">
        <f>IF(J39=1,CHAR(214)," ")</f>
        <v> </v>
      </c>
      <c r="E40" s="11"/>
      <c r="F40" s="19"/>
      <c r="I40" s="275"/>
      <c r="J40" s="271"/>
      <c r="K40" s="275"/>
      <c r="L40" s="318"/>
      <c r="M40" s="313">
        <v>1</v>
      </c>
      <c r="N40" s="320"/>
      <c r="O40" s="320"/>
      <c r="P40" s="320"/>
      <c r="Q40" s="320"/>
      <c r="R40" s="320"/>
      <c r="S40" s="320"/>
      <c r="T40" s="283"/>
      <c r="U40" s="283"/>
      <c r="V40" s="162"/>
      <c r="W40" s="162"/>
      <c r="X40" s="162"/>
      <c r="Y40" s="162"/>
    </row>
    <row r="41" spans="2:25" s="4" customFormat="1" ht="24.75" customHeight="1">
      <c r="B41" s="133"/>
      <c r="C41" s="137" t="s">
        <v>254</v>
      </c>
      <c r="D41" s="139" t="str">
        <f>IF(J39=2,CHAR(214)," ")</f>
        <v> </v>
      </c>
      <c r="E41" s="11"/>
      <c r="F41" s="19"/>
      <c r="I41" s="275"/>
      <c r="J41" s="271"/>
      <c r="K41" s="275"/>
      <c r="L41" s="318"/>
      <c r="M41" s="313">
        <v>2</v>
      </c>
      <c r="N41" s="320"/>
      <c r="O41" s="320"/>
      <c r="P41" s="320"/>
      <c r="Q41" s="320"/>
      <c r="R41" s="320"/>
      <c r="S41" s="320"/>
      <c r="T41" s="283"/>
      <c r="U41" s="283"/>
      <c r="V41" s="162"/>
      <c r="W41" s="162"/>
      <c r="X41" s="162"/>
      <c r="Y41" s="162"/>
    </row>
    <row r="42" spans="2:25" s="4" customFormat="1" ht="15.75" customHeight="1">
      <c r="B42" s="133"/>
      <c r="C42" s="137" t="s">
        <v>255</v>
      </c>
      <c r="D42" s="139" t="str">
        <f>IF(J39=3,CHAR(214)," ")</f>
        <v> </v>
      </c>
      <c r="E42" s="11"/>
      <c r="F42" s="19"/>
      <c r="I42" s="275"/>
      <c r="J42" s="271"/>
      <c r="K42" s="275"/>
      <c r="L42" s="318"/>
      <c r="M42" s="313">
        <v>3</v>
      </c>
      <c r="N42" s="320"/>
      <c r="O42" s="320"/>
      <c r="P42" s="320"/>
      <c r="Q42" s="320"/>
      <c r="R42" s="320"/>
      <c r="S42" s="320"/>
      <c r="T42" s="283"/>
      <c r="U42" s="283"/>
      <c r="V42" s="162"/>
      <c r="W42" s="162"/>
      <c r="X42" s="162"/>
      <c r="Y42" s="162"/>
    </row>
    <row r="43" spans="2:25" s="4" customFormat="1" ht="15.75" customHeight="1">
      <c r="B43" s="133"/>
      <c r="C43" s="137" t="s">
        <v>432</v>
      </c>
      <c r="D43" s="139" t="str">
        <f>IF(J39=4,CHAR(214)," ")</f>
        <v> </v>
      </c>
      <c r="E43" s="11"/>
      <c r="F43" s="19"/>
      <c r="I43" s="275"/>
      <c r="J43" s="271"/>
      <c r="K43" s="275"/>
      <c r="L43" s="318"/>
      <c r="M43" s="313">
        <v>4</v>
      </c>
      <c r="N43" s="320"/>
      <c r="O43" s="320"/>
      <c r="P43" s="320"/>
      <c r="Q43" s="320"/>
      <c r="R43" s="320"/>
      <c r="S43" s="320"/>
      <c r="T43" s="283"/>
      <c r="U43" s="283"/>
      <c r="V43" s="162"/>
      <c r="W43" s="162"/>
      <c r="X43" s="162"/>
      <c r="Y43" s="162"/>
    </row>
    <row r="44" spans="2:25" s="4" customFormat="1" ht="44.25" customHeight="1">
      <c r="B44" s="2" t="s">
        <v>256</v>
      </c>
      <c r="C44" s="184" t="s">
        <v>776</v>
      </c>
      <c r="D44" s="151">
        <f>IF(J44=1,"NO",IF(J44=2,"SI",""))</f>
      </c>
      <c r="E44" s="11"/>
      <c r="F44" s="17"/>
      <c r="I44" s="275"/>
      <c r="J44" s="271"/>
      <c r="K44" s="275"/>
      <c r="L44" s="318"/>
      <c r="M44" s="318"/>
      <c r="N44" s="315"/>
      <c r="O44" s="308">
        <f>IF(J44&gt;0,IF(J44=2,$R$32,0),0)</f>
        <v>0</v>
      </c>
      <c r="P44" s="308"/>
      <c r="Q44" s="321"/>
      <c r="R44" s="320"/>
      <c r="S44" s="320"/>
      <c r="T44" s="283"/>
      <c r="U44" s="283"/>
      <c r="V44" s="162"/>
      <c r="W44" s="162"/>
      <c r="X44" s="162"/>
      <c r="Y44" s="162"/>
    </row>
    <row r="45" spans="2:25" s="4" customFormat="1" ht="44.25" customHeight="1">
      <c r="B45" s="2" t="s">
        <v>568</v>
      </c>
      <c r="C45" s="185" t="s">
        <v>433</v>
      </c>
      <c r="D45" s="11"/>
      <c r="E45" s="11"/>
      <c r="F45" s="19"/>
      <c r="I45" s="275"/>
      <c r="J45" s="271"/>
      <c r="K45" s="275"/>
      <c r="L45" s="318"/>
      <c r="M45" s="318"/>
      <c r="N45" s="315"/>
      <c r="O45" s="312">
        <f>IF(J45&gt;0,+$R$32*(1/M48)*J45,0)</f>
        <v>0</v>
      </c>
      <c r="P45" s="320"/>
      <c r="Q45" s="320"/>
      <c r="R45" s="320"/>
      <c r="S45" s="320"/>
      <c r="T45" s="283"/>
      <c r="U45" s="283"/>
      <c r="V45" s="162"/>
      <c r="W45" s="162"/>
      <c r="X45" s="162"/>
      <c r="Y45" s="162"/>
    </row>
    <row r="46" spans="2:25" s="4" customFormat="1" ht="15.75" customHeight="1">
      <c r="B46" s="44"/>
      <c r="C46" s="137" t="s">
        <v>257</v>
      </c>
      <c r="D46" s="139" t="str">
        <f>IF($J$45=1,CHAR(214)," ")</f>
        <v> </v>
      </c>
      <c r="E46" s="11"/>
      <c r="F46" s="19"/>
      <c r="I46" s="275"/>
      <c r="J46" s="271"/>
      <c r="K46" s="275"/>
      <c r="L46" s="318"/>
      <c r="M46" s="313">
        <v>1</v>
      </c>
      <c r="N46" s="315"/>
      <c r="O46" s="320"/>
      <c r="P46" s="320"/>
      <c r="Q46" s="320"/>
      <c r="R46" s="320"/>
      <c r="S46" s="320"/>
      <c r="T46" s="283"/>
      <c r="U46" s="283"/>
      <c r="V46" s="162"/>
      <c r="W46" s="162"/>
      <c r="X46" s="162"/>
      <c r="Y46" s="162"/>
    </row>
    <row r="47" spans="2:25" s="4" customFormat="1" ht="15.75" customHeight="1">
      <c r="B47" s="44"/>
      <c r="C47" s="137" t="s">
        <v>258</v>
      </c>
      <c r="D47" s="139" t="str">
        <f>IF($J$45=2,CHAR(214)," ")</f>
        <v> </v>
      </c>
      <c r="E47" s="11"/>
      <c r="F47" s="19"/>
      <c r="I47" s="275"/>
      <c r="J47" s="271"/>
      <c r="K47" s="275"/>
      <c r="L47" s="318"/>
      <c r="M47" s="313">
        <v>2</v>
      </c>
      <c r="N47" s="315"/>
      <c r="O47" s="320"/>
      <c r="P47" s="320"/>
      <c r="Q47" s="320"/>
      <c r="R47" s="320"/>
      <c r="S47" s="320"/>
      <c r="T47" s="283"/>
      <c r="U47" s="283"/>
      <c r="V47" s="162"/>
      <c r="W47" s="162"/>
      <c r="X47" s="162"/>
      <c r="Y47" s="162"/>
    </row>
    <row r="48" spans="2:25" s="4" customFormat="1" ht="24.75" customHeight="1" thickBot="1">
      <c r="B48" s="44"/>
      <c r="C48" s="137" t="s">
        <v>259</v>
      </c>
      <c r="D48" s="139" t="str">
        <f>IF($J$45=3,CHAR(214)," ")</f>
        <v> </v>
      </c>
      <c r="E48" s="11"/>
      <c r="F48" s="19"/>
      <c r="I48" s="275"/>
      <c r="J48" s="271"/>
      <c r="K48" s="275"/>
      <c r="L48" s="318"/>
      <c r="M48" s="313">
        <v>3</v>
      </c>
      <c r="N48" s="315"/>
      <c r="O48" s="320"/>
      <c r="P48" s="320"/>
      <c r="Q48" s="320"/>
      <c r="R48" s="320"/>
      <c r="S48" s="320"/>
      <c r="T48" s="283"/>
      <c r="U48" s="283"/>
      <c r="V48" s="162"/>
      <c r="W48" s="162"/>
      <c r="X48" s="162"/>
      <c r="Y48" s="162"/>
    </row>
    <row r="49" spans="2:25" s="4" customFormat="1" ht="12.75" hidden="1">
      <c r="B49" s="5"/>
      <c r="C49" s="5"/>
      <c r="D49" s="5"/>
      <c r="E49" s="18"/>
      <c r="F49" s="18"/>
      <c r="I49" s="275"/>
      <c r="J49" s="271"/>
      <c r="K49" s="275"/>
      <c r="L49" s="318"/>
      <c r="M49" s="318"/>
      <c r="N49" s="315"/>
      <c r="O49" s="320"/>
      <c r="P49" s="320"/>
      <c r="Q49" s="320"/>
      <c r="R49" s="320"/>
      <c r="S49" s="320"/>
      <c r="T49" s="283"/>
      <c r="U49" s="283"/>
      <c r="V49" s="162"/>
      <c r="W49" s="162"/>
      <c r="X49" s="162"/>
      <c r="Y49" s="162"/>
    </row>
    <row r="50" spans="2:25" s="4" customFormat="1" ht="13.5" hidden="1" thickBot="1">
      <c r="B50" s="5"/>
      <c r="C50" s="5"/>
      <c r="D50" s="5"/>
      <c r="E50" s="18"/>
      <c r="F50" s="18"/>
      <c r="I50" s="275"/>
      <c r="J50" s="271"/>
      <c r="K50" s="275"/>
      <c r="L50" s="318"/>
      <c r="M50" s="318"/>
      <c r="N50" s="315"/>
      <c r="O50" s="320"/>
      <c r="P50" s="320"/>
      <c r="Q50" s="320"/>
      <c r="R50" s="320"/>
      <c r="S50" s="320"/>
      <c r="T50" s="283"/>
      <c r="U50" s="283"/>
      <c r="V50" s="162"/>
      <c r="W50" s="162"/>
      <c r="X50" s="162"/>
      <c r="Y50" s="162"/>
    </row>
    <row r="51" spans="2:25" s="4" customFormat="1" ht="18" customHeight="1" thickBot="1">
      <c r="B51" s="338" t="s">
        <v>295</v>
      </c>
      <c r="C51" s="339"/>
      <c r="D51" s="339"/>
      <c r="E51" s="339"/>
      <c r="F51" s="340"/>
      <c r="I51" s="275"/>
      <c r="J51" s="271"/>
      <c r="K51" s="275"/>
      <c r="L51" s="318"/>
      <c r="M51" s="318"/>
      <c r="N51" s="300">
        <v>6</v>
      </c>
      <c r="O51" s="301">
        <f>SUM(O52:O67)</f>
        <v>0</v>
      </c>
      <c r="P51" s="302"/>
      <c r="Q51" s="303"/>
      <c r="R51" s="304">
        <f>+S51/N51</f>
        <v>0.016666666666666666</v>
      </c>
      <c r="S51" s="305">
        <f>VLOOKUP(B51,CALI!$B$6:$E$35,4,FALSE)</f>
        <v>0.1</v>
      </c>
      <c r="T51" s="283"/>
      <c r="U51" s="283"/>
      <c r="V51" s="162"/>
      <c r="W51" s="162"/>
      <c r="X51" s="162"/>
      <c r="Y51" s="162"/>
    </row>
    <row r="52" spans="2:25" s="4" customFormat="1" ht="18.75" customHeight="1">
      <c r="B52" s="2" t="s">
        <v>260</v>
      </c>
      <c r="C52" s="185" t="s">
        <v>777</v>
      </c>
      <c r="D52" s="151">
        <f>IF(J52=1,"NO",IF(J52=2,"SI",""))</f>
      </c>
      <c r="E52" s="11"/>
      <c r="F52" s="127"/>
      <c r="I52" s="275"/>
      <c r="J52" s="271"/>
      <c r="K52" s="275"/>
      <c r="L52" s="318"/>
      <c r="M52" s="318"/>
      <c r="N52" s="315"/>
      <c r="O52" s="308">
        <f>IF(J52&gt;0,IF(J52=2,$R$51,0),0)</f>
        <v>0</v>
      </c>
      <c r="P52" s="308"/>
      <c r="Q52" s="320"/>
      <c r="R52" s="320"/>
      <c r="S52" s="320"/>
      <c r="T52" s="283"/>
      <c r="U52" s="283"/>
      <c r="V52" s="162"/>
      <c r="W52" s="162"/>
      <c r="X52" s="162"/>
      <c r="Y52" s="162"/>
    </row>
    <row r="53" spans="2:25" s="4" customFormat="1" ht="24.75" customHeight="1">
      <c r="B53" s="2" t="s">
        <v>261</v>
      </c>
      <c r="C53" s="185" t="s">
        <v>778</v>
      </c>
      <c r="D53" s="11"/>
      <c r="E53" s="11"/>
      <c r="F53" s="128"/>
      <c r="I53" s="275"/>
      <c r="J53" s="271"/>
      <c r="K53" s="275"/>
      <c r="L53" s="318"/>
      <c r="M53" s="318"/>
      <c r="N53" s="315"/>
      <c r="O53" s="312">
        <f>IF(J53&gt;0,+$R$51*(1/M58)*J53,0)</f>
        <v>0</v>
      </c>
      <c r="P53" s="320"/>
      <c r="Q53" s="320"/>
      <c r="R53" s="320"/>
      <c r="S53" s="320"/>
      <c r="T53" s="283"/>
      <c r="U53" s="283"/>
      <c r="V53" s="162"/>
      <c r="W53" s="162"/>
      <c r="X53" s="162"/>
      <c r="Y53" s="162"/>
    </row>
    <row r="54" spans="2:25" s="4" customFormat="1" ht="24.75" customHeight="1">
      <c r="B54" s="133"/>
      <c r="C54" s="137" t="s">
        <v>262</v>
      </c>
      <c r="D54" s="139" t="str">
        <f>IF(J53=1,CHAR(214)," ")</f>
        <v> </v>
      </c>
      <c r="E54" s="11"/>
      <c r="F54" s="128"/>
      <c r="I54" s="275"/>
      <c r="J54" s="271"/>
      <c r="K54" s="275"/>
      <c r="L54" s="318"/>
      <c r="M54" s="313">
        <v>1</v>
      </c>
      <c r="N54" s="315"/>
      <c r="O54" s="320"/>
      <c r="P54" s="320"/>
      <c r="Q54" s="320"/>
      <c r="R54" s="320"/>
      <c r="S54" s="320"/>
      <c r="T54" s="283"/>
      <c r="U54" s="283"/>
      <c r="V54" s="162"/>
      <c r="W54" s="162"/>
      <c r="X54" s="162"/>
      <c r="Y54" s="162"/>
    </row>
    <row r="55" spans="2:25" s="4" customFormat="1" ht="18.75" customHeight="1">
      <c r="B55" s="133"/>
      <c r="C55" s="137" t="s">
        <v>263</v>
      </c>
      <c r="D55" s="139" t="str">
        <f>IF(J53=2,CHAR(214)," ")</f>
        <v> </v>
      </c>
      <c r="E55" s="11"/>
      <c r="F55" s="128"/>
      <c r="I55" s="275"/>
      <c r="J55" s="271"/>
      <c r="K55" s="275"/>
      <c r="L55" s="318"/>
      <c r="M55" s="313">
        <v>2</v>
      </c>
      <c r="N55" s="315"/>
      <c r="O55" s="320"/>
      <c r="P55" s="320"/>
      <c r="Q55" s="320"/>
      <c r="R55" s="320"/>
      <c r="S55" s="320"/>
      <c r="T55" s="283"/>
      <c r="U55" s="283"/>
      <c r="V55" s="162"/>
      <c r="W55" s="162"/>
      <c r="X55" s="162"/>
      <c r="Y55" s="162"/>
    </row>
    <row r="56" spans="2:25" s="4" customFormat="1" ht="18.75" customHeight="1">
      <c r="B56" s="133"/>
      <c r="C56" s="137" t="s">
        <v>264</v>
      </c>
      <c r="D56" s="139" t="str">
        <f>IF(J53=3,CHAR(214)," ")</f>
        <v> </v>
      </c>
      <c r="E56" s="11"/>
      <c r="F56" s="128"/>
      <c r="I56" s="275"/>
      <c r="J56" s="271"/>
      <c r="K56" s="275"/>
      <c r="L56" s="318"/>
      <c r="M56" s="313">
        <v>3</v>
      </c>
      <c r="N56" s="315"/>
      <c r="O56" s="320"/>
      <c r="P56" s="320"/>
      <c r="Q56" s="320"/>
      <c r="R56" s="320"/>
      <c r="S56" s="320"/>
      <c r="T56" s="283"/>
      <c r="U56" s="283"/>
      <c r="V56" s="162"/>
      <c r="W56" s="162"/>
      <c r="X56" s="162"/>
      <c r="Y56" s="162"/>
    </row>
    <row r="57" spans="2:25" s="4" customFormat="1" ht="24.75" customHeight="1">
      <c r="B57" s="133"/>
      <c r="C57" s="137" t="s">
        <v>265</v>
      </c>
      <c r="D57" s="139" t="str">
        <f>IF(J53=4,CHAR(214)," ")</f>
        <v> </v>
      </c>
      <c r="E57" s="11"/>
      <c r="F57" s="128"/>
      <c r="I57" s="275"/>
      <c r="J57" s="271"/>
      <c r="K57" s="275"/>
      <c r="L57" s="318"/>
      <c r="M57" s="313">
        <v>4</v>
      </c>
      <c r="N57" s="315"/>
      <c r="O57" s="320"/>
      <c r="P57" s="320"/>
      <c r="Q57" s="320"/>
      <c r="R57" s="320"/>
      <c r="S57" s="320"/>
      <c r="T57" s="283"/>
      <c r="U57" s="283"/>
      <c r="V57" s="162"/>
      <c r="W57" s="162"/>
      <c r="X57" s="162"/>
      <c r="Y57" s="162"/>
    </row>
    <row r="58" spans="2:25" s="4" customFormat="1" ht="24.75" customHeight="1">
      <c r="B58" s="133"/>
      <c r="C58" s="137" t="s">
        <v>266</v>
      </c>
      <c r="D58" s="139" t="str">
        <f>IF(J53=5,CHAR(214)," ")</f>
        <v> </v>
      </c>
      <c r="E58" s="11"/>
      <c r="F58" s="128"/>
      <c r="I58" s="275"/>
      <c r="J58" s="271"/>
      <c r="K58" s="275"/>
      <c r="L58" s="318"/>
      <c r="M58" s="313">
        <v>5</v>
      </c>
      <c r="N58" s="315"/>
      <c r="O58" s="320"/>
      <c r="P58" s="320"/>
      <c r="Q58" s="320"/>
      <c r="R58" s="320"/>
      <c r="S58" s="320"/>
      <c r="T58" s="283"/>
      <c r="U58" s="283"/>
      <c r="V58" s="162"/>
      <c r="W58" s="162"/>
      <c r="X58" s="162"/>
      <c r="Y58" s="162"/>
    </row>
    <row r="59" spans="2:25" s="4" customFormat="1" ht="24.75" customHeight="1">
      <c r="B59" s="2" t="s">
        <v>267</v>
      </c>
      <c r="C59" s="184" t="s">
        <v>779</v>
      </c>
      <c r="D59" s="151">
        <f>IF(J59=1,"NO",IF(J59=2,"SI",""))</f>
      </c>
      <c r="E59" s="11"/>
      <c r="F59" s="127"/>
      <c r="I59" s="275"/>
      <c r="J59" s="271"/>
      <c r="K59" s="275"/>
      <c r="L59" s="318"/>
      <c r="M59" s="318"/>
      <c r="N59" s="315"/>
      <c r="O59" s="308">
        <f>IF(J59&gt;0,IF(J59=2,$R$51,0),0)</f>
        <v>0</v>
      </c>
      <c r="P59" s="308"/>
      <c r="Q59" s="320"/>
      <c r="R59" s="320"/>
      <c r="S59" s="320"/>
      <c r="T59" s="283"/>
      <c r="U59" s="283"/>
      <c r="V59" s="162"/>
      <c r="W59" s="162"/>
      <c r="X59" s="162"/>
      <c r="Y59" s="162"/>
    </row>
    <row r="60" spans="2:25" s="4" customFormat="1" ht="24.75" customHeight="1">
      <c r="B60" s="2" t="s">
        <v>268</v>
      </c>
      <c r="C60" s="184" t="s">
        <v>780</v>
      </c>
      <c r="D60" s="151">
        <f>IF(J60=1,"NO",IF(J60=2,"SI",""))</f>
      </c>
      <c r="E60" s="11"/>
      <c r="F60" s="127"/>
      <c r="I60" s="275"/>
      <c r="J60" s="271"/>
      <c r="K60" s="275"/>
      <c r="L60" s="318"/>
      <c r="M60" s="318"/>
      <c r="N60" s="315"/>
      <c r="O60" s="308">
        <f>IF(J60&gt;1,IF(AND(J60=2,I62&gt;9),$R$51,R51/2),0)</f>
        <v>0</v>
      </c>
      <c r="P60" s="320"/>
      <c r="Q60" s="320"/>
      <c r="R60" s="320"/>
      <c r="S60" s="320"/>
      <c r="T60" s="283"/>
      <c r="U60" s="283"/>
      <c r="V60" s="162"/>
      <c r="W60" s="162"/>
      <c r="X60" s="162"/>
      <c r="Y60" s="162"/>
    </row>
    <row r="61" spans="2:25" s="4" customFormat="1" ht="18.75" customHeight="1">
      <c r="B61" s="133"/>
      <c r="C61" s="185" t="s">
        <v>269</v>
      </c>
      <c r="D61" s="11"/>
      <c r="E61" s="11"/>
      <c r="F61" s="128"/>
      <c r="I61" s="275"/>
      <c r="J61" s="271"/>
      <c r="K61" s="275"/>
      <c r="L61" s="318"/>
      <c r="M61" s="318"/>
      <c r="N61" s="315"/>
      <c r="O61" s="320"/>
      <c r="P61" s="320"/>
      <c r="Q61" s="320"/>
      <c r="R61" s="320"/>
      <c r="S61" s="320"/>
      <c r="T61" s="283"/>
      <c r="U61" s="283"/>
      <c r="V61" s="162"/>
      <c r="W61" s="162"/>
      <c r="X61" s="162"/>
      <c r="Y61" s="162"/>
    </row>
    <row r="62" spans="2:25" s="4" customFormat="1" ht="31.5" customHeight="1">
      <c r="B62" s="133"/>
      <c r="C62" s="211" t="s">
        <v>57</v>
      </c>
      <c r="D62" s="44"/>
      <c r="E62" s="44"/>
      <c r="F62" s="128"/>
      <c r="I62" s="271">
        <f>LEN(C62)</f>
        <v>9</v>
      </c>
      <c r="J62" s="281"/>
      <c r="K62" s="275"/>
      <c r="L62" s="318"/>
      <c r="M62" s="318"/>
      <c r="N62" s="315"/>
      <c r="O62" s="320"/>
      <c r="P62" s="320"/>
      <c r="Q62" s="320"/>
      <c r="R62" s="320"/>
      <c r="S62" s="320"/>
      <c r="T62" s="283"/>
      <c r="U62" s="283"/>
      <c r="V62" s="162"/>
      <c r="W62" s="162"/>
      <c r="X62" s="162"/>
      <c r="Y62" s="162"/>
    </row>
    <row r="63" spans="2:25" s="4" customFormat="1" ht="24.75" customHeight="1">
      <c r="B63" s="2" t="s">
        <v>270</v>
      </c>
      <c r="C63" s="185" t="s">
        <v>781</v>
      </c>
      <c r="D63" s="151">
        <f>IF(J63=1,"NO",IF(J63=2,"SI",""))</f>
      </c>
      <c r="E63" s="11"/>
      <c r="F63" s="127"/>
      <c r="I63" s="275"/>
      <c r="J63" s="271"/>
      <c r="K63" s="275"/>
      <c r="L63" s="318"/>
      <c r="M63" s="318"/>
      <c r="N63" s="315"/>
      <c r="O63" s="308">
        <f>IF(J63&gt;0,IF(J63=2,$R$51,0),0)</f>
        <v>0</v>
      </c>
      <c r="P63" s="320"/>
      <c r="Q63" s="320"/>
      <c r="R63" s="320"/>
      <c r="S63" s="320"/>
      <c r="T63" s="283"/>
      <c r="U63" s="283"/>
      <c r="V63" s="162"/>
      <c r="W63" s="162"/>
      <c r="X63" s="162"/>
      <c r="Y63" s="162"/>
    </row>
    <row r="64" spans="2:25" s="4" customFormat="1" ht="18.75" customHeight="1">
      <c r="B64" s="2" t="s">
        <v>271</v>
      </c>
      <c r="C64" s="185" t="s">
        <v>782</v>
      </c>
      <c r="D64" s="11"/>
      <c r="E64" s="11"/>
      <c r="F64" s="128"/>
      <c r="I64" s="275"/>
      <c r="J64" s="271"/>
      <c r="K64" s="275"/>
      <c r="L64" s="318"/>
      <c r="M64" s="318"/>
      <c r="N64" s="315"/>
      <c r="O64" s="312">
        <f>IF(J64&gt;0,+$R$51*(1/M67)*J64,0)</f>
        <v>0</v>
      </c>
      <c r="P64" s="320"/>
      <c r="Q64" s="320"/>
      <c r="R64" s="320"/>
      <c r="S64" s="320"/>
      <c r="T64" s="283"/>
      <c r="U64" s="283"/>
      <c r="V64" s="162"/>
      <c r="W64" s="162"/>
      <c r="X64" s="162"/>
      <c r="Y64" s="162"/>
    </row>
    <row r="65" spans="2:25" s="4" customFormat="1" ht="15.75" customHeight="1">
      <c r="B65" s="133"/>
      <c r="C65" s="137" t="s">
        <v>272</v>
      </c>
      <c r="D65" s="139" t="str">
        <f>IF($J$64=1,CHAR(214)," ")</f>
        <v> </v>
      </c>
      <c r="E65" s="11"/>
      <c r="F65" s="128"/>
      <c r="I65" s="275"/>
      <c r="J65" s="271"/>
      <c r="K65" s="275"/>
      <c r="L65" s="318"/>
      <c r="M65" s="313">
        <v>1</v>
      </c>
      <c r="N65" s="315"/>
      <c r="O65" s="320"/>
      <c r="P65" s="320"/>
      <c r="Q65" s="320"/>
      <c r="R65" s="320"/>
      <c r="S65" s="320"/>
      <c r="T65" s="283"/>
      <c r="U65" s="283"/>
      <c r="V65" s="162"/>
      <c r="W65" s="162"/>
      <c r="X65" s="162"/>
      <c r="Y65" s="162"/>
    </row>
    <row r="66" spans="2:25" s="4" customFormat="1" ht="15.75" customHeight="1">
      <c r="B66" s="133"/>
      <c r="C66" s="137" t="s">
        <v>273</v>
      </c>
      <c r="D66" s="139" t="str">
        <f>IF($J$64=2,CHAR(214)," ")</f>
        <v> </v>
      </c>
      <c r="E66" s="11"/>
      <c r="F66" s="128"/>
      <c r="I66" s="275"/>
      <c r="J66" s="271"/>
      <c r="K66" s="275"/>
      <c r="L66" s="318"/>
      <c r="M66" s="313">
        <v>2</v>
      </c>
      <c r="N66" s="315"/>
      <c r="O66" s="320"/>
      <c r="P66" s="320"/>
      <c r="Q66" s="320"/>
      <c r="R66" s="320"/>
      <c r="S66" s="320"/>
      <c r="T66" s="283"/>
      <c r="U66" s="283"/>
      <c r="V66" s="162"/>
      <c r="W66" s="162"/>
      <c r="X66" s="162"/>
      <c r="Y66" s="162"/>
    </row>
    <row r="67" spans="2:25" s="4" customFormat="1" ht="15.75" customHeight="1" thickBot="1">
      <c r="B67" s="133"/>
      <c r="C67" s="137" t="s">
        <v>274</v>
      </c>
      <c r="D67" s="139" t="str">
        <f>IF($J$64=3,CHAR(214)," ")</f>
        <v> </v>
      </c>
      <c r="E67" s="11"/>
      <c r="F67" s="128"/>
      <c r="I67" s="275"/>
      <c r="J67" s="271"/>
      <c r="K67" s="275"/>
      <c r="L67" s="318"/>
      <c r="M67" s="313">
        <v>3</v>
      </c>
      <c r="N67" s="315"/>
      <c r="O67" s="320"/>
      <c r="P67" s="320"/>
      <c r="Q67" s="320"/>
      <c r="R67" s="320"/>
      <c r="S67" s="320"/>
      <c r="T67" s="283"/>
      <c r="U67" s="283"/>
      <c r="V67" s="162"/>
      <c r="W67" s="162"/>
      <c r="X67" s="162"/>
      <c r="Y67" s="162"/>
    </row>
    <row r="68" spans="2:25" s="4" customFormat="1" ht="13.5" hidden="1" thickBot="1">
      <c r="B68" s="133"/>
      <c r="C68" s="9"/>
      <c r="D68" s="44"/>
      <c r="E68" s="44"/>
      <c r="F68" s="129"/>
      <c r="I68" s="275"/>
      <c r="J68" s="271"/>
      <c r="K68" s="275"/>
      <c r="L68" s="318"/>
      <c r="M68" s="318"/>
      <c r="N68" s="315"/>
      <c r="O68" s="320"/>
      <c r="P68" s="320"/>
      <c r="Q68" s="320"/>
      <c r="R68" s="320"/>
      <c r="S68" s="320"/>
      <c r="T68" s="283"/>
      <c r="U68" s="283"/>
      <c r="V68" s="162"/>
      <c r="W68" s="162"/>
      <c r="X68" s="162"/>
      <c r="Y68" s="162"/>
    </row>
    <row r="69" spans="2:25" s="4" customFormat="1" ht="18" customHeight="1" thickBot="1">
      <c r="B69" s="338" t="s">
        <v>783</v>
      </c>
      <c r="C69" s="339"/>
      <c r="D69" s="339"/>
      <c r="E69" s="339"/>
      <c r="F69" s="340"/>
      <c r="I69" s="275"/>
      <c r="J69" s="271"/>
      <c r="K69" s="275"/>
      <c r="L69" s="318"/>
      <c r="M69" s="318"/>
      <c r="N69" s="300">
        <v>8</v>
      </c>
      <c r="O69" s="301">
        <f>SUM(O70:O92)</f>
        <v>0</v>
      </c>
      <c r="P69" s="302"/>
      <c r="Q69" s="303"/>
      <c r="R69" s="304">
        <f>+S69/N69</f>
        <v>0.03125</v>
      </c>
      <c r="S69" s="305">
        <f>VLOOKUP(B69,CALI!$B$6:$E$35,4,FALSE)</f>
        <v>0.25</v>
      </c>
      <c r="T69" s="283"/>
      <c r="U69" s="283"/>
      <c r="V69" s="162"/>
      <c r="W69" s="162"/>
      <c r="X69" s="162"/>
      <c r="Y69" s="162"/>
    </row>
    <row r="70" spans="2:25" s="4" customFormat="1" ht="24.75" customHeight="1">
      <c r="B70" s="2" t="s">
        <v>275</v>
      </c>
      <c r="C70" s="185" t="s">
        <v>382</v>
      </c>
      <c r="D70" s="151">
        <f>IF(J70=1,"NO",IF(J70=2,"SI",""))</f>
      </c>
      <c r="E70" s="11"/>
      <c r="F70" s="17"/>
      <c r="I70" s="275"/>
      <c r="J70" s="271"/>
      <c r="K70" s="275"/>
      <c r="L70" s="318"/>
      <c r="M70" s="318"/>
      <c r="N70" s="315"/>
      <c r="O70" s="308">
        <f>IF(J70&gt;0,IF(J70=2,$R$69,0),0)</f>
        <v>0</v>
      </c>
      <c r="P70" s="308"/>
      <c r="Q70" s="320"/>
      <c r="R70" s="320"/>
      <c r="S70" s="320"/>
      <c r="T70" s="283"/>
      <c r="U70" s="283"/>
      <c r="V70" s="162"/>
      <c r="W70" s="162"/>
      <c r="X70" s="162"/>
      <c r="Y70" s="162"/>
    </row>
    <row r="71" spans="2:25" s="4" customFormat="1" ht="24.75" customHeight="1">
      <c r="B71" s="2" t="s">
        <v>276</v>
      </c>
      <c r="C71" s="185" t="s">
        <v>383</v>
      </c>
      <c r="D71" s="151">
        <f>IF(J71=1,"NO",IF(J71=2,"SI",""))</f>
      </c>
      <c r="E71" s="11"/>
      <c r="F71" s="17"/>
      <c r="I71" s="275"/>
      <c r="J71" s="271"/>
      <c r="K71" s="275"/>
      <c r="L71" s="318"/>
      <c r="M71" s="318"/>
      <c r="N71" s="315"/>
      <c r="O71" s="308">
        <f>IF(J71&gt;0,IF(J71=2,$R$69,0),0)</f>
        <v>0</v>
      </c>
      <c r="P71" s="308"/>
      <c r="Q71" s="320"/>
      <c r="R71" s="320"/>
      <c r="S71" s="320"/>
      <c r="T71" s="283"/>
      <c r="U71" s="283"/>
      <c r="V71" s="162"/>
      <c r="W71" s="162"/>
      <c r="X71" s="162"/>
      <c r="Y71" s="162"/>
    </row>
    <row r="72" spans="2:25" s="4" customFormat="1" ht="18.75" customHeight="1">
      <c r="B72" s="2" t="s">
        <v>277</v>
      </c>
      <c r="C72" s="185" t="s">
        <v>384</v>
      </c>
      <c r="D72" s="11"/>
      <c r="E72" s="11"/>
      <c r="F72" s="19"/>
      <c r="I72" s="275"/>
      <c r="J72" s="271"/>
      <c r="K72" s="275"/>
      <c r="L72" s="318"/>
      <c r="M72" s="318"/>
      <c r="N72" s="315"/>
      <c r="O72" s="312">
        <f>IF(J72&gt;0,+$R$69*(1/M77)*J72,0)</f>
        <v>0</v>
      </c>
      <c r="P72" s="320"/>
      <c r="Q72" s="320"/>
      <c r="R72" s="320"/>
      <c r="S72" s="320"/>
      <c r="T72" s="283"/>
      <c r="U72" s="283"/>
      <c r="V72" s="162"/>
      <c r="W72" s="162"/>
      <c r="X72" s="162"/>
      <c r="Y72" s="162"/>
    </row>
    <row r="73" spans="2:25" s="4" customFormat="1" ht="15.75" customHeight="1">
      <c r="B73" s="133"/>
      <c r="C73" s="137" t="s">
        <v>606</v>
      </c>
      <c r="D73" s="139" t="str">
        <f>IF(J72=1,CHAR(214)," ")</f>
        <v> </v>
      </c>
      <c r="E73" s="11"/>
      <c r="F73" s="19"/>
      <c r="I73" s="275"/>
      <c r="J73" s="271"/>
      <c r="K73" s="275"/>
      <c r="L73" s="318"/>
      <c r="M73" s="313">
        <v>1</v>
      </c>
      <c r="N73" s="315"/>
      <c r="O73" s="320"/>
      <c r="P73" s="320"/>
      <c r="Q73" s="320"/>
      <c r="R73" s="320"/>
      <c r="S73" s="320"/>
      <c r="T73" s="283"/>
      <c r="U73" s="283"/>
      <c r="V73" s="162"/>
      <c r="W73" s="162"/>
      <c r="X73" s="162"/>
      <c r="Y73" s="162"/>
    </row>
    <row r="74" spans="2:25" s="4" customFormat="1" ht="15.75" customHeight="1">
      <c r="B74" s="133"/>
      <c r="C74" s="137" t="s">
        <v>434</v>
      </c>
      <c r="D74" s="139" t="str">
        <f>IF(J72=2,CHAR(214)," ")</f>
        <v> </v>
      </c>
      <c r="E74" s="11"/>
      <c r="F74" s="19"/>
      <c r="I74" s="275"/>
      <c r="J74" s="271"/>
      <c r="K74" s="275"/>
      <c r="L74" s="318"/>
      <c r="M74" s="313">
        <v>2</v>
      </c>
      <c r="N74" s="315"/>
      <c r="O74" s="320"/>
      <c r="P74" s="320"/>
      <c r="Q74" s="320"/>
      <c r="R74" s="320"/>
      <c r="S74" s="320"/>
      <c r="T74" s="283"/>
      <c r="U74" s="283"/>
      <c r="V74" s="162"/>
      <c r="W74" s="162"/>
      <c r="X74" s="162"/>
      <c r="Y74" s="162"/>
    </row>
    <row r="75" spans="2:25" s="4" customFormat="1" ht="15.75" customHeight="1">
      <c r="B75" s="133"/>
      <c r="C75" s="137" t="s">
        <v>278</v>
      </c>
      <c r="D75" s="139" t="str">
        <f>IF(J72=3,CHAR(214)," ")</f>
        <v> </v>
      </c>
      <c r="E75" s="11"/>
      <c r="F75" s="19"/>
      <c r="I75" s="275"/>
      <c r="J75" s="271"/>
      <c r="K75" s="275"/>
      <c r="L75" s="318"/>
      <c r="M75" s="313">
        <v>3</v>
      </c>
      <c r="N75" s="315"/>
      <c r="O75" s="320"/>
      <c r="P75" s="320"/>
      <c r="Q75" s="320"/>
      <c r="R75" s="320"/>
      <c r="S75" s="320"/>
      <c r="T75" s="283"/>
      <c r="U75" s="283"/>
      <c r="V75" s="162"/>
      <c r="W75" s="162"/>
      <c r="X75" s="162"/>
      <c r="Y75" s="162"/>
    </row>
    <row r="76" spans="2:25" s="4" customFormat="1" ht="24.75" customHeight="1">
      <c r="B76" s="133"/>
      <c r="C76" s="137" t="s">
        <v>279</v>
      </c>
      <c r="D76" s="139" t="str">
        <f>IF(J72=4,CHAR(214)," ")</f>
        <v> </v>
      </c>
      <c r="E76" s="11"/>
      <c r="F76" s="19"/>
      <c r="I76" s="275"/>
      <c r="J76" s="271"/>
      <c r="K76" s="275"/>
      <c r="L76" s="318"/>
      <c r="M76" s="313">
        <v>4</v>
      </c>
      <c r="N76" s="315"/>
      <c r="O76" s="320"/>
      <c r="P76" s="320"/>
      <c r="Q76" s="320"/>
      <c r="R76" s="320"/>
      <c r="S76" s="320"/>
      <c r="T76" s="283"/>
      <c r="U76" s="283"/>
      <c r="V76" s="162"/>
      <c r="W76" s="162"/>
      <c r="X76" s="162"/>
      <c r="Y76" s="162"/>
    </row>
    <row r="77" spans="2:25" s="4" customFormat="1" ht="15.75" customHeight="1">
      <c r="B77" s="133"/>
      <c r="C77" s="137" t="s">
        <v>607</v>
      </c>
      <c r="D77" s="139" t="str">
        <f>IF(J72=5,CHAR(214)," ")</f>
        <v> </v>
      </c>
      <c r="E77" s="11"/>
      <c r="F77" s="19"/>
      <c r="I77" s="275"/>
      <c r="J77" s="271"/>
      <c r="K77" s="275"/>
      <c r="L77" s="318"/>
      <c r="M77" s="313">
        <v>5</v>
      </c>
      <c r="N77" s="315"/>
      <c r="O77" s="320"/>
      <c r="P77" s="320"/>
      <c r="Q77" s="320"/>
      <c r="R77" s="320"/>
      <c r="S77" s="320"/>
      <c r="T77" s="283"/>
      <c r="U77" s="283"/>
      <c r="V77" s="162"/>
      <c r="W77" s="162"/>
      <c r="X77" s="162"/>
      <c r="Y77" s="162"/>
    </row>
    <row r="78" spans="2:25" s="4" customFormat="1" ht="18.75" customHeight="1">
      <c r="B78" s="223" t="s">
        <v>280</v>
      </c>
      <c r="C78" s="184" t="s">
        <v>435</v>
      </c>
      <c r="D78" s="140"/>
      <c r="E78" s="140"/>
      <c r="F78" s="141"/>
      <c r="G78" s="142"/>
      <c r="H78" s="142"/>
      <c r="I78" s="284"/>
      <c r="J78" s="271"/>
      <c r="K78" s="275"/>
      <c r="L78" s="318"/>
      <c r="M78" s="318"/>
      <c r="N78" s="315"/>
      <c r="O78" s="312">
        <f>IF(J78&gt;0,+$R$69*(1/M83)*J78,0)</f>
        <v>0</v>
      </c>
      <c r="P78" s="320"/>
      <c r="Q78" s="320"/>
      <c r="R78" s="320"/>
      <c r="S78" s="320"/>
      <c r="T78" s="283"/>
      <c r="U78" s="283"/>
      <c r="V78" s="162"/>
      <c r="W78" s="162"/>
      <c r="X78" s="162"/>
      <c r="Y78" s="162"/>
    </row>
    <row r="79" spans="2:25" s="4" customFormat="1" ht="15.75" customHeight="1">
      <c r="B79" s="224"/>
      <c r="C79" s="143" t="s">
        <v>236</v>
      </c>
      <c r="D79" s="139" t="str">
        <f>IF(J78=1,CHAR(214)," ")</f>
        <v> </v>
      </c>
      <c r="E79" s="140"/>
      <c r="F79" s="141"/>
      <c r="G79" s="142"/>
      <c r="H79" s="142"/>
      <c r="I79" s="284"/>
      <c r="J79" s="271"/>
      <c r="K79" s="275"/>
      <c r="L79" s="318"/>
      <c r="M79" s="313">
        <v>1</v>
      </c>
      <c r="N79" s="315"/>
      <c r="O79" s="320"/>
      <c r="P79" s="320"/>
      <c r="Q79" s="320"/>
      <c r="R79" s="320"/>
      <c r="S79" s="320"/>
      <c r="T79" s="283"/>
      <c r="U79" s="283"/>
      <c r="V79" s="162"/>
      <c r="W79" s="162"/>
      <c r="X79" s="162"/>
      <c r="Y79" s="162"/>
    </row>
    <row r="80" spans="2:25" s="4" customFormat="1" ht="15.75" customHeight="1">
      <c r="B80" s="224"/>
      <c r="C80" s="143" t="s">
        <v>237</v>
      </c>
      <c r="D80" s="139" t="str">
        <f>IF(J78=2,CHAR(214)," ")</f>
        <v> </v>
      </c>
      <c r="E80" s="140"/>
      <c r="F80" s="141"/>
      <c r="G80" s="142"/>
      <c r="H80" s="142"/>
      <c r="I80" s="284"/>
      <c r="J80" s="271"/>
      <c r="K80" s="275"/>
      <c r="L80" s="318"/>
      <c r="M80" s="313">
        <v>2</v>
      </c>
      <c r="N80" s="315"/>
      <c r="O80" s="320"/>
      <c r="P80" s="320"/>
      <c r="Q80" s="320"/>
      <c r="R80" s="320"/>
      <c r="S80" s="320"/>
      <c r="T80" s="283"/>
      <c r="U80" s="283"/>
      <c r="V80" s="162"/>
      <c r="W80" s="162"/>
      <c r="X80" s="162"/>
      <c r="Y80" s="162"/>
    </row>
    <row r="81" spans="2:25" s="4" customFormat="1" ht="15.75" customHeight="1">
      <c r="B81" s="224"/>
      <c r="C81" s="143" t="s">
        <v>238</v>
      </c>
      <c r="D81" s="139" t="str">
        <f>IF(J78=3,CHAR(214)," ")</f>
        <v> </v>
      </c>
      <c r="E81" s="140"/>
      <c r="F81" s="141"/>
      <c r="G81" s="142"/>
      <c r="H81" s="142"/>
      <c r="I81" s="284"/>
      <c r="J81" s="271"/>
      <c r="K81" s="275"/>
      <c r="L81" s="318"/>
      <c r="M81" s="313">
        <v>3</v>
      </c>
      <c r="N81" s="315"/>
      <c r="O81" s="320"/>
      <c r="P81" s="320"/>
      <c r="Q81" s="320"/>
      <c r="R81" s="320"/>
      <c r="S81" s="320"/>
      <c r="T81" s="283"/>
      <c r="U81" s="283"/>
      <c r="V81" s="162"/>
      <c r="W81" s="162"/>
      <c r="X81" s="162"/>
      <c r="Y81" s="162"/>
    </row>
    <row r="82" spans="2:25" s="4" customFormat="1" ht="15.75" customHeight="1">
      <c r="B82" s="224"/>
      <c r="C82" s="143" t="s">
        <v>239</v>
      </c>
      <c r="D82" s="139" t="str">
        <f>IF(J78=4,CHAR(214)," ")</f>
        <v> </v>
      </c>
      <c r="E82" s="140"/>
      <c r="F82" s="141"/>
      <c r="G82" s="142"/>
      <c r="H82" s="142"/>
      <c r="I82" s="284"/>
      <c r="J82" s="271"/>
      <c r="K82" s="275"/>
      <c r="L82" s="318"/>
      <c r="M82" s="313">
        <v>4</v>
      </c>
      <c r="N82" s="315"/>
      <c r="O82" s="320"/>
      <c r="P82" s="320"/>
      <c r="Q82" s="320"/>
      <c r="R82" s="320"/>
      <c r="S82" s="320"/>
      <c r="T82" s="283"/>
      <c r="U82" s="283"/>
      <c r="V82" s="162"/>
      <c r="W82" s="162"/>
      <c r="X82" s="162"/>
      <c r="Y82" s="162"/>
    </row>
    <row r="83" spans="2:25" s="4" customFormat="1" ht="15.75" customHeight="1">
      <c r="B83" s="224"/>
      <c r="C83" s="143" t="s">
        <v>240</v>
      </c>
      <c r="D83" s="139" t="str">
        <f>IF(J78=5,CHAR(214)," ")</f>
        <v> </v>
      </c>
      <c r="E83" s="140"/>
      <c r="F83" s="141"/>
      <c r="G83" s="142"/>
      <c r="H83" s="142"/>
      <c r="I83" s="284"/>
      <c r="J83" s="271"/>
      <c r="K83" s="275"/>
      <c r="L83" s="318"/>
      <c r="M83" s="313">
        <v>5</v>
      </c>
      <c r="N83" s="315"/>
      <c r="O83" s="320"/>
      <c r="P83" s="320"/>
      <c r="Q83" s="320"/>
      <c r="R83" s="320"/>
      <c r="S83" s="320"/>
      <c r="T83" s="283"/>
      <c r="U83" s="283"/>
      <c r="V83" s="162"/>
      <c r="W83" s="162"/>
      <c r="X83" s="162"/>
      <c r="Y83" s="162"/>
    </row>
    <row r="84" spans="2:25" s="4" customFormat="1" ht="34.5" customHeight="1">
      <c r="B84" s="2" t="s">
        <v>281</v>
      </c>
      <c r="C84" s="185" t="s">
        <v>385</v>
      </c>
      <c r="D84" s="151">
        <f>IF(J84=1,"NO",IF(J84=2,"SI",""))</f>
      </c>
      <c r="E84" s="11"/>
      <c r="F84" s="17"/>
      <c r="I84" s="285"/>
      <c r="J84" s="271"/>
      <c r="K84" s="275"/>
      <c r="L84" s="318"/>
      <c r="M84" s="318"/>
      <c r="N84" s="315"/>
      <c r="O84" s="308">
        <f>IF(J84&gt;0,IF(J84=2,$R$69,0),0)</f>
        <v>0</v>
      </c>
      <c r="P84" s="308"/>
      <c r="Q84" s="320"/>
      <c r="R84" s="320"/>
      <c r="S84" s="320"/>
      <c r="T84" s="283"/>
      <c r="U84" s="283"/>
      <c r="V84" s="162"/>
      <c r="W84" s="162"/>
      <c r="X84" s="162"/>
      <c r="Y84" s="162"/>
    </row>
    <row r="85" spans="2:25" s="4" customFormat="1" ht="24" customHeight="1">
      <c r="B85" s="2" t="s">
        <v>282</v>
      </c>
      <c r="C85" s="185" t="s">
        <v>386</v>
      </c>
      <c r="D85" s="11"/>
      <c r="E85" s="11"/>
      <c r="F85" s="19"/>
      <c r="I85" s="275"/>
      <c r="J85" s="271"/>
      <c r="K85" s="275"/>
      <c r="L85" s="318"/>
      <c r="M85" s="318"/>
      <c r="N85" s="315"/>
      <c r="O85" s="312">
        <f>IF(J85&gt;0,+$R$69*(1/M90)*J85,0)</f>
        <v>0</v>
      </c>
      <c r="P85" s="320"/>
      <c r="Q85" s="320"/>
      <c r="R85" s="320"/>
      <c r="S85" s="320"/>
      <c r="T85" s="283"/>
      <c r="U85" s="283"/>
      <c r="V85" s="162"/>
      <c r="W85" s="162"/>
      <c r="X85" s="162"/>
      <c r="Y85" s="162"/>
    </row>
    <row r="86" spans="2:25" s="4" customFormat="1" ht="15.75" customHeight="1">
      <c r="B86" s="133"/>
      <c r="C86" s="137" t="s">
        <v>242</v>
      </c>
      <c r="D86" s="139" t="str">
        <f>IF(J85=1,CHAR(214)," ")</f>
        <v> </v>
      </c>
      <c r="E86" s="11"/>
      <c r="F86" s="19"/>
      <c r="I86" s="275"/>
      <c r="J86" s="271"/>
      <c r="K86" s="275"/>
      <c r="L86" s="318"/>
      <c r="M86" s="313">
        <v>1</v>
      </c>
      <c r="N86" s="315"/>
      <c r="O86" s="320"/>
      <c r="P86" s="320"/>
      <c r="Q86" s="320"/>
      <c r="R86" s="320"/>
      <c r="S86" s="320"/>
      <c r="T86" s="283"/>
      <c r="U86" s="283"/>
      <c r="V86" s="162"/>
      <c r="W86" s="162"/>
      <c r="X86" s="162"/>
      <c r="Y86" s="162"/>
    </row>
    <row r="87" spans="2:25" s="4" customFormat="1" ht="15.75" customHeight="1">
      <c r="B87" s="133"/>
      <c r="C87" s="137" t="s">
        <v>243</v>
      </c>
      <c r="D87" s="139" t="str">
        <f>IF(J85=2,CHAR(214)," ")</f>
        <v> </v>
      </c>
      <c r="E87" s="11"/>
      <c r="F87" s="19"/>
      <c r="I87" s="275"/>
      <c r="J87" s="271"/>
      <c r="K87" s="275"/>
      <c r="L87" s="318"/>
      <c r="M87" s="313">
        <v>2</v>
      </c>
      <c r="N87" s="315"/>
      <c r="O87" s="320"/>
      <c r="P87" s="320"/>
      <c r="Q87" s="320"/>
      <c r="R87" s="320"/>
      <c r="S87" s="320"/>
      <c r="T87" s="283"/>
      <c r="U87" s="283"/>
      <c r="V87" s="162"/>
      <c r="W87" s="162"/>
      <c r="X87" s="162"/>
      <c r="Y87" s="162"/>
    </row>
    <row r="88" spans="2:25" s="4" customFormat="1" ht="15.75" customHeight="1">
      <c r="B88" s="133"/>
      <c r="C88" s="137" t="s">
        <v>244</v>
      </c>
      <c r="D88" s="139" t="str">
        <f>IF(J85=3,CHAR(214)," ")</f>
        <v> </v>
      </c>
      <c r="E88" s="11"/>
      <c r="F88" s="19"/>
      <c r="I88" s="275"/>
      <c r="J88" s="271"/>
      <c r="K88" s="275"/>
      <c r="L88" s="318"/>
      <c r="M88" s="313">
        <v>3</v>
      </c>
      <c r="N88" s="315"/>
      <c r="O88" s="320"/>
      <c r="P88" s="320"/>
      <c r="Q88" s="320"/>
      <c r="R88" s="320"/>
      <c r="S88" s="320"/>
      <c r="T88" s="283"/>
      <c r="U88" s="283"/>
      <c r="V88" s="162"/>
      <c r="W88" s="162"/>
      <c r="X88" s="162"/>
      <c r="Y88" s="162"/>
    </row>
    <row r="89" spans="2:25" s="4" customFormat="1" ht="15.75" customHeight="1">
      <c r="B89" s="133"/>
      <c r="C89" s="137" t="s">
        <v>245</v>
      </c>
      <c r="D89" s="139" t="str">
        <f>IF(J85=4,CHAR(214)," ")</f>
        <v> </v>
      </c>
      <c r="E89" s="11"/>
      <c r="F89" s="19"/>
      <c r="I89" s="275"/>
      <c r="J89" s="271"/>
      <c r="K89" s="275"/>
      <c r="L89" s="318"/>
      <c r="M89" s="313">
        <v>4</v>
      </c>
      <c r="N89" s="315"/>
      <c r="O89" s="320"/>
      <c r="P89" s="320"/>
      <c r="Q89" s="320"/>
      <c r="R89" s="320"/>
      <c r="S89" s="320"/>
      <c r="T89" s="283"/>
      <c r="U89" s="283"/>
      <c r="V89" s="162"/>
      <c r="W89" s="162"/>
      <c r="X89" s="162"/>
      <c r="Y89" s="162"/>
    </row>
    <row r="90" spans="2:25" s="4" customFormat="1" ht="15.75" customHeight="1">
      <c r="B90" s="133"/>
      <c r="C90" s="137" t="s">
        <v>246</v>
      </c>
      <c r="D90" s="139" t="str">
        <f>IF(J85=5,CHAR(214)," ")</f>
        <v> </v>
      </c>
      <c r="E90" s="11"/>
      <c r="F90" s="19"/>
      <c r="I90" s="275"/>
      <c r="J90" s="271"/>
      <c r="K90" s="275"/>
      <c r="L90" s="318"/>
      <c r="M90" s="313">
        <v>5</v>
      </c>
      <c r="N90" s="315"/>
      <c r="O90" s="320"/>
      <c r="P90" s="320"/>
      <c r="Q90" s="320"/>
      <c r="R90" s="320"/>
      <c r="S90" s="320"/>
      <c r="T90" s="283"/>
      <c r="U90" s="283"/>
      <c r="V90" s="162"/>
      <c r="W90" s="162"/>
      <c r="X90" s="162"/>
      <c r="Y90" s="162"/>
    </row>
    <row r="91" spans="2:25" s="4" customFormat="1" ht="24.75" customHeight="1">
      <c r="B91" s="2" t="s">
        <v>283</v>
      </c>
      <c r="C91" s="184" t="s">
        <v>387</v>
      </c>
      <c r="D91" s="151">
        <f>IF(J91=1,"NO",IF(J91=2,"SI",""))</f>
      </c>
      <c r="E91" s="11"/>
      <c r="F91" s="17"/>
      <c r="I91" s="275"/>
      <c r="J91" s="271"/>
      <c r="K91" s="275"/>
      <c r="L91" s="318"/>
      <c r="M91" s="318"/>
      <c r="N91" s="315"/>
      <c r="O91" s="308">
        <f>IF(J91&gt;0,IF(J91=2,$R$69,0),0)</f>
        <v>0</v>
      </c>
      <c r="P91" s="308"/>
      <c r="Q91" s="320"/>
      <c r="R91" s="320"/>
      <c r="S91" s="320"/>
      <c r="T91" s="283"/>
      <c r="U91" s="283"/>
      <c r="V91" s="162"/>
      <c r="W91" s="162"/>
      <c r="X91" s="162"/>
      <c r="Y91" s="162"/>
    </row>
    <row r="92" spans="2:25" s="4" customFormat="1" ht="18.75" customHeight="1" thickBot="1">
      <c r="B92" s="2" t="s">
        <v>284</v>
      </c>
      <c r="C92" s="184" t="s">
        <v>784</v>
      </c>
      <c r="D92" s="151">
        <f>IF(J92=1,"NO",IF(J92=2,"SI",""))</f>
      </c>
      <c r="E92" s="11"/>
      <c r="F92" s="17"/>
      <c r="I92" s="275"/>
      <c r="J92" s="271"/>
      <c r="K92" s="275"/>
      <c r="L92" s="318"/>
      <c r="M92" s="318"/>
      <c r="N92" s="315"/>
      <c r="O92" s="308">
        <f>IF(J92&gt;0,IF(J92=2,$R$69,0),0)</f>
        <v>0</v>
      </c>
      <c r="P92" s="308"/>
      <c r="Q92" s="320"/>
      <c r="R92" s="320"/>
      <c r="S92" s="320"/>
      <c r="T92" s="283"/>
      <c r="U92" s="283"/>
      <c r="V92" s="162"/>
      <c r="W92" s="162"/>
      <c r="X92" s="162"/>
      <c r="Y92" s="162"/>
    </row>
    <row r="93" spans="2:25" s="4" customFormat="1" ht="12.75" hidden="1">
      <c r="B93" s="5"/>
      <c r="C93" s="5"/>
      <c r="D93" s="5"/>
      <c r="E93" s="18"/>
      <c r="F93" s="18"/>
      <c r="I93" s="275"/>
      <c r="J93" s="271"/>
      <c r="K93" s="275"/>
      <c r="L93" s="318"/>
      <c r="M93" s="318"/>
      <c r="N93" s="315"/>
      <c r="O93" s="320"/>
      <c r="P93" s="320"/>
      <c r="Q93" s="320"/>
      <c r="R93" s="320"/>
      <c r="S93" s="320"/>
      <c r="T93" s="283"/>
      <c r="U93" s="283"/>
      <c r="V93" s="162"/>
      <c r="W93" s="162"/>
      <c r="X93" s="162"/>
      <c r="Y93" s="162"/>
    </row>
    <row r="94" spans="2:25" s="4" customFormat="1" ht="13.5" hidden="1" thickBot="1">
      <c r="B94" s="5"/>
      <c r="C94" s="5"/>
      <c r="D94" s="5"/>
      <c r="E94" s="18"/>
      <c r="F94" s="18"/>
      <c r="I94" s="275"/>
      <c r="J94" s="271"/>
      <c r="K94" s="275"/>
      <c r="L94" s="318"/>
      <c r="M94" s="318"/>
      <c r="N94" s="315"/>
      <c r="O94" s="320"/>
      <c r="P94" s="320"/>
      <c r="Q94" s="320"/>
      <c r="R94" s="320"/>
      <c r="S94" s="320"/>
      <c r="T94" s="283"/>
      <c r="U94" s="283"/>
      <c r="V94" s="162"/>
      <c r="W94" s="162"/>
      <c r="X94" s="162"/>
      <c r="Y94" s="162"/>
    </row>
    <row r="95" spans="2:25" s="4" customFormat="1" ht="27.75" customHeight="1" thickBot="1">
      <c r="B95" s="335" t="s">
        <v>1015</v>
      </c>
      <c r="C95" s="336"/>
      <c r="D95" s="336"/>
      <c r="E95" s="336"/>
      <c r="F95" s="337"/>
      <c r="I95" s="275"/>
      <c r="J95" s="271"/>
      <c r="K95" s="275"/>
      <c r="L95" s="318"/>
      <c r="M95" s="318"/>
      <c r="N95" s="300">
        <v>6</v>
      </c>
      <c r="O95" s="301">
        <f>SUM(O96:O114)</f>
        <v>0</v>
      </c>
      <c r="P95" s="302"/>
      <c r="Q95" s="303"/>
      <c r="R95" s="322">
        <f>+S95/N95</f>
        <v>0.041666666666666664</v>
      </c>
      <c r="S95" s="305">
        <f>VLOOKUP(B95,CALI!$B$6:$E$35,4,FALSE)</f>
        <v>0.25</v>
      </c>
      <c r="T95" s="283"/>
      <c r="U95" s="283"/>
      <c r="V95" s="162"/>
      <c r="W95" s="162"/>
      <c r="X95" s="162"/>
      <c r="Y95" s="162"/>
    </row>
    <row r="96" spans="2:25" s="4" customFormat="1" ht="24.75" customHeight="1">
      <c r="B96" s="2" t="s">
        <v>285</v>
      </c>
      <c r="C96" s="184" t="s">
        <v>785</v>
      </c>
      <c r="D96" s="151">
        <f>IF(J96=1,"NO",IF(J96=2,"SI",""))</f>
      </c>
      <c r="E96" s="11"/>
      <c r="F96" s="17"/>
      <c r="I96" s="275"/>
      <c r="J96" s="271"/>
      <c r="K96" s="275"/>
      <c r="L96" s="318"/>
      <c r="M96" s="318"/>
      <c r="N96" s="315"/>
      <c r="O96" s="312">
        <f>IF(J96&gt;1,IF(AND(J96=2,I98&gt;9),$R$95,R95/2),0)</f>
        <v>0</v>
      </c>
      <c r="P96" s="308"/>
      <c r="Q96" s="320"/>
      <c r="R96" s="320"/>
      <c r="S96" s="320"/>
      <c r="T96" s="283"/>
      <c r="U96" s="283"/>
      <c r="V96" s="162"/>
      <c r="W96" s="162"/>
      <c r="X96" s="162"/>
      <c r="Y96" s="162"/>
    </row>
    <row r="97" spans="2:25" s="4" customFormat="1" ht="18.75" customHeight="1">
      <c r="B97" s="2"/>
      <c r="C97" s="212" t="s">
        <v>269</v>
      </c>
      <c r="D97" s="11"/>
      <c r="E97" s="11"/>
      <c r="F97" s="19"/>
      <c r="I97" s="275"/>
      <c r="J97" s="271"/>
      <c r="K97" s="275"/>
      <c r="L97" s="318"/>
      <c r="M97" s="318"/>
      <c r="N97" s="315"/>
      <c r="O97" s="320"/>
      <c r="P97" s="320"/>
      <c r="Q97" s="320"/>
      <c r="R97" s="320"/>
      <c r="S97" s="320"/>
      <c r="T97" s="283"/>
      <c r="U97" s="283"/>
      <c r="V97" s="162"/>
      <c r="W97" s="162"/>
      <c r="X97" s="162"/>
      <c r="Y97" s="162"/>
    </row>
    <row r="98" spans="2:25" s="4" customFormat="1" ht="25.5" customHeight="1">
      <c r="B98" s="2"/>
      <c r="C98" s="211" t="s">
        <v>57</v>
      </c>
      <c r="D98" s="11"/>
      <c r="E98" s="11"/>
      <c r="F98" s="19"/>
      <c r="I98" s="271">
        <f>LEN(C98)</f>
        <v>9</v>
      </c>
      <c r="J98" s="281"/>
      <c r="K98" s="275"/>
      <c r="L98" s="318"/>
      <c r="M98" s="318"/>
      <c r="N98" s="315"/>
      <c r="O98" s="320"/>
      <c r="P98" s="320"/>
      <c r="Q98" s="320"/>
      <c r="R98" s="320"/>
      <c r="S98" s="320"/>
      <c r="T98" s="283"/>
      <c r="U98" s="283"/>
      <c r="V98" s="162"/>
      <c r="W98" s="162"/>
      <c r="X98" s="162"/>
      <c r="Y98" s="162"/>
    </row>
    <row r="99" spans="2:25" s="4" customFormat="1" ht="18.75" customHeight="1">
      <c r="B99" s="2" t="s">
        <v>286</v>
      </c>
      <c r="C99" s="185" t="s">
        <v>288</v>
      </c>
      <c r="D99" s="11"/>
      <c r="E99" s="11"/>
      <c r="F99" s="19"/>
      <c r="I99" s="275"/>
      <c r="J99" s="271"/>
      <c r="K99" s="275"/>
      <c r="L99" s="318"/>
      <c r="M99" s="318"/>
      <c r="N99" s="315"/>
      <c r="O99" s="312">
        <f>IF(J99&gt;0,+$R$95*(1/M103)*J99,0)</f>
        <v>0</v>
      </c>
      <c r="P99" s="320"/>
      <c r="Q99" s="320"/>
      <c r="R99" s="320"/>
      <c r="S99" s="320"/>
      <c r="T99" s="283"/>
      <c r="U99" s="283"/>
      <c r="V99" s="162"/>
      <c r="W99" s="162"/>
      <c r="X99" s="162"/>
      <c r="Y99" s="162"/>
    </row>
    <row r="100" spans="2:25" s="4" customFormat="1" ht="15.75" customHeight="1">
      <c r="B100" s="133"/>
      <c r="C100" s="137" t="s">
        <v>289</v>
      </c>
      <c r="D100" s="139" t="str">
        <f>IF(J99=1,CHAR(214)," ")</f>
        <v> </v>
      </c>
      <c r="E100" s="11"/>
      <c r="F100" s="19"/>
      <c r="I100" s="275"/>
      <c r="J100" s="271"/>
      <c r="K100" s="275"/>
      <c r="L100" s="318"/>
      <c r="M100" s="313">
        <v>1</v>
      </c>
      <c r="N100" s="315"/>
      <c r="O100" s="320"/>
      <c r="P100" s="320"/>
      <c r="Q100" s="320"/>
      <c r="R100" s="320"/>
      <c r="S100" s="320"/>
      <c r="T100" s="283"/>
      <c r="U100" s="283"/>
      <c r="V100" s="162"/>
      <c r="W100" s="162"/>
      <c r="X100" s="162"/>
      <c r="Y100" s="162"/>
    </row>
    <row r="101" spans="2:25" s="4" customFormat="1" ht="15.75" customHeight="1">
      <c r="B101" s="133"/>
      <c r="C101" s="137" t="s">
        <v>290</v>
      </c>
      <c r="D101" s="139" t="str">
        <f>IF(J99=2,CHAR(214)," ")</f>
        <v> </v>
      </c>
      <c r="E101" s="11"/>
      <c r="F101" s="19"/>
      <c r="I101" s="275"/>
      <c r="J101" s="271"/>
      <c r="K101" s="275"/>
      <c r="L101" s="318"/>
      <c r="M101" s="313">
        <v>2</v>
      </c>
      <c r="N101" s="315"/>
      <c r="O101" s="320"/>
      <c r="P101" s="320"/>
      <c r="Q101" s="320"/>
      <c r="R101" s="320"/>
      <c r="S101" s="320"/>
      <c r="T101" s="283"/>
      <c r="U101" s="283"/>
      <c r="V101" s="162"/>
      <c r="W101" s="162"/>
      <c r="X101" s="162"/>
      <c r="Y101" s="162"/>
    </row>
    <row r="102" spans="2:25" s="4" customFormat="1" ht="15.75" customHeight="1">
      <c r="B102" s="133"/>
      <c r="C102" s="137" t="s">
        <v>291</v>
      </c>
      <c r="D102" s="139" t="str">
        <f>IF(J99=3,CHAR(214)," ")</f>
        <v> </v>
      </c>
      <c r="E102" s="11"/>
      <c r="F102" s="19"/>
      <c r="I102" s="275"/>
      <c r="J102" s="271"/>
      <c r="K102" s="275"/>
      <c r="L102" s="318"/>
      <c r="M102" s="313">
        <v>3</v>
      </c>
      <c r="N102" s="315"/>
      <c r="O102" s="320"/>
      <c r="P102" s="320"/>
      <c r="Q102" s="320"/>
      <c r="R102" s="320"/>
      <c r="S102" s="320"/>
      <c r="T102" s="283"/>
      <c r="U102" s="283"/>
      <c r="V102" s="162"/>
      <c r="W102" s="162"/>
      <c r="X102" s="162"/>
      <c r="Y102" s="162"/>
    </row>
    <row r="103" spans="2:25" s="4" customFormat="1" ht="15.75" customHeight="1">
      <c r="B103" s="133"/>
      <c r="C103" s="137" t="s">
        <v>292</v>
      </c>
      <c r="D103" s="139" t="str">
        <f>IF(J99=4,CHAR(214)," ")</f>
        <v> </v>
      </c>
      <c r="E103" s="11"/>
      <c r="F103" s="19"/>
      <c r="I103" s="275"/>
      <c r="J103" s="271"/>
      <c r="K103" s="275"/>
      <c r="L103" s="318"/>
      <c r="M103" s="313">
        <v>4</v>
      </c>
      <c r="N103" s="315"/>
      <c r="O103" s="320"/>
      <c r="P103" s="320"/>
      <c r="Q103" s="320"/>
      <c r="R103" s="320"/>
      <c r="S103" s="320"/>
      <c r="T103" s="283"/>
      <c r="U103" s="283"/>
      <c r="V103" s="162"/>
      <c r="W103" s="162"/>
      <c r="X103" s="162"/>
      <c r="Y103" s="162"/>
    </row>
    <row r="104" spans="2:25" s="4" customFormat="1" ht="18.75" customHeight="1">
      <c r="B104" s="2" t="s">
        <v>287</v>
      </c>
      <c r="C104" s="185" t="s">
        <v>297</v>
      </c>
      <c r="D104" s="11"/>
      <c r="E104" s="11"/>
      <c r="F104" s="19"/>
      <c r="I104" s="275"/>
      <c r="J104" s="271"/>
      <c r="K104" s="275"/>
      <c r="L104" s="318"/>
      <c r="M104" s="318"/>
      <c r="N104" s="315"/>
      <c r="O104" s="312">
        <f>IF(J104&gt;0,+$R$95*(1/M108)*J104,0)</f>
        <v>0</v>
      </c>
      <c r="P104" s="320"/>
      <c r="Q104" s="320"/>
      <c r="R104" s="320"/>
      <c r="S104" s="320"/>
      <c r="T104" s="283"/>
      <c r="U104" s="283"/>
      <c r="V104" s="162"/>
      <c r="W104" s="162"/>
      <c r="X104" s="162"/>
      <c r="Y104" s="162"/>
    </row>
    <row r="105" spans="2:25" s="4" customFormat="1" ht="15.75" customHeight="1">
      <c r="B105" s="133"/>
      <c r="C105" s="137" t="s">
        <v>298</v>
      </c>
      <c r="D105" s="139" t="str">
        <f>IF(J104=1,CHAR(214)," ")</f>
        <v> </v>
      </c>
      <c r="E105" s="11"/>
      <c r="F105" s="19"/>
      <c r="I105" s="275"/>
      <c r="J105" s="271"/>
      <c r="K105" s="275"/>
      <c r="L105" s="318"/>
      <c r="M105" s="313">
        <v>1</v>
      </c>
      <c r="N105" s="315"/>
      <c r="O105" s="320"/>
      <c r="P105" s="320"/>
      <c r="Q105" s="320"/>
      <c r="R105" s="320"/>
      <c r="S105" s="320"/>
      <c r="T105" s="283"/>
      <c r="U105" s="283"/>
      <c r="V105" s="162"/>
      <c r="W105" s="162"/>
      <c r="X105" s="162"/>
      <c r="Y105" s="162"/>
    </row>
    <row r="106" spans="2:25" s="4" customFormat="1" ht="15.75" customHeight="1">
      <c r="B106" s="133"/>
      <c r="C106" s="137" t="s">
        <v>299</v>
      </c>
      <c r="D106" s="139" t="str">
        <f>IF(J104=2,CHAR(214)," ")</f>
        <v> </v>
      </c>
      <c r="E106" s="11"/>
      <c r="F106" s="19"/>
      <c r="I106" s="275"/>
      <c r="J106" s="271"/>
      <c r="K106" s="275"/>
      <c r="L106" s="318"/>
      <c r="M106" s="313">
        <v>2</v>
      </c>
      <c r="N106" s="315"/>
      <c r="O106" s="320"/>
      <c r="P106" s="320"/>
      <c r="Q106" s="320"/>
      <c r="R106" s="320"/>
      <c r="S106" s="320"/>
      <c r="T106" s="283"/>
      <c r="U106" s="283"/>
      <c r="V106" s="162"/>
      <c r="W106" s="162"/>
      <c r="X106" s="162"/>
      <c r="Y106" s="162"/>
    </row>
    <row r="107" spans="2:25" s="4" customFormat="1" ht="15.75" customHeight="1">
      <c r="B107" s="133"/>
      <c r="C107" s="137" t="s">
        <v>300</v>
      </c>
      <c r="D107" s="139" t="str">
        <f>IF(J104=3,CHAR(214)," ")</f>
        <v> </v>
      </c>
      <c r="E107" s="11"/>
      <c r="F107" s="19"/>
      <c r="I107" s="275"/>
      <c r="J107" s="271"/>
      <c r="K107" s="275"/>
      <c r="L107" s="318"/>
      <c r="M107" s="313">
        <v>3</v>
      </c>
      <c r="N107" s="315"/>
      <c r="O107" s="320"/>
      <c r="P107" s="320"/>
      <c r="Q107" s="320"/>
      <c r="R107" s="320"/>
      <c r="S107" s="320"/>
      <c r="T107" s="283"/>
      <c r="U107" s="283"/>
      <c r="V107" s="162"/>
      <c r="W107" s="162"/>
      <c r="X107" s="162"/>
      <c r="Y107" s="162"/>
    </row>
    <row r="108" spans="2:25" s="4" customFormat="1" ht="15.75" customHeight="1">
      <c r="B108" s="133"/>
      <c r="C108" s="137" t="s">
        <v>436</v>
      </c>
      <c r="D108" s="139" t="str">
        <f>IF(J104=4,CHAR(214)," ")</f>
        <v> </v>
      </c>
      <c r="E108" s="11"/>
      <c r="F108" s="19"/>
      <c r="I108" s="275"/>
      <c r="J108" s="271"/>
      <c r="K108" s="275"/>
      <c r="L108" s="318"/>
      <c r="M108" s="313">
        <v>4</v>
      </c>
      <c r="N108" s="315"/>
      <c r="O108" s="320"/>
      <c r="P108" s="320"/>
      <c r="Q108" s="320"/>
      <c r="R108" s="320"/>
      <c r="S108" s="320"/>
      <c r="T108" s="283"/>
      <c r="U108" s="283"/>
      <c r="V108" s="162"/>
      <c r="W108" s="162"/>
      <c r="X108" s="162"/>
      <c r="Y108" s="162"/>
    </row>
    <row r="109" spans="2:25" s="4" customFormat="1" ht="18.75" customHeight="1">
      <c r="B109" s="2" t="s">
        <v>613</v>
      </c>
      <c r="C109" s="184" t="s">
        <v>786</v>
      </c>
      <c r="D109" s="151">
        <f>IF(J109=1,"NO",IF(J109=2,"SI",""))</f>
      </c>
      <c r="E109" s="11"/>
      <c r="F109" s="19"/>
      <c r="I109" s="275"/>
      <c r="J109" s="271"/>
      <c r="K109" s="275"/>
      <c r="L109" s="318"/>
      <c r="M109" s="318"/>
      <c r="N109" s="315"/>
      <c r="O109" s="308">
        <f>IF(J109&gt;0,IF(J109=2,$R$95,0),0)</f>
        <v>0</v>
      </c>
      <c r="P109" s="308"/>
      <c r="Q109" s="320"/>
      <c r="R109" s="320"/>
      <c r="S109" s="320"/>
      <c r="T109" s="283"/>
      <c r="U109" s="283"/>
      <c r="V109" s="162"/>
      <c r="W109" s="162"/>
      <c r="X109" s="162"/>
      <c r="Y109" s="162"/>
    </row>
    <row r="110" spans="2:25" s="4" customFormat="1" ht="18.75" customHeight="1">
      <c r="B110" s="2" t="s">
        <v>301</v>
      </c>
      <c r="C110" s="185" t="s">
        <v>787</v>
      </c>
      <c r="D110" s="151">
        <f>IF(J110=1,"NO",IF(J110=2,"SI",""))</f>
      </c>
      <c r="E110" s="11"/>
      <c r="F110" s="19"/>
      <c r="I110" s="275"/>
      <c r="J110" s="271"/>
      <c r="K110" s="275"/>
      <c r="L110" s="318"/>
      <c r="M110" s="318"/>
      <c r="N110" s="315"/>
      <c r="O110" s="308">
        <f>IF(J110&gt;0,IF(J110=2,$R$95,0),0)</f>
        <v>0</v>
      </c>
      <c r="P110" s="308"/>
      <c r="Q110" s="320"/>
      <c r="R110" s="320"/>
      <c r="S110" s="320"/>
      <c r="T110" s="283"/>
      <c r="U110" s="283"/>
      <c r="V110" s="162"/>
      <c r="W110" s="162"/>
      <c r="X110" s="162"/>
      <c r="Y110" s="162"/>
    </row>
    <row r="111" spans="2:25" s="4" customFormat="1" ht="24.75" customHeight="1">
      <c r="B111" s="2" t="s">
        <v>302</v>
      </c>
      <c r="C111" s="185" t="s">
        <v>788</v>
      </c>
      <c r="D111" s="151">
        <f>IF(J111=1,"NO",IF(J111=2,"SI",""))</f>
      </c>
      <c r="E111" s="11"/>
      <c r="F111" s="19"/>
      <c r="I111" s="275"/>
      <c r="J111" s="271"/>
      <c r="K111" s="275"/>
      <c r="L111" s="318"/>
      <c r="M111" s="318"/>
      <c r="N111" s="315"/>
      <c r="O111" s="308">
        <f>IF(J111&gt;0,IF(J111=2,$R$95,0),0)</f>
        <v>0</v>
      </c>
      <c r="P111" s="308"/>
      <c r="Q111" s="320"/>
      <c r="R111" s="320"/>
      <c r="S111" s="320"/>
      <c r="T111" s="283"/>
      <c r="U111" s="283"/>
      <c r="V111" s="162"/>
      <c r="W111" s="162"/>
      <c r="X111" s="162"/>
      <c r="Y111" s="162"/>
    </row>
    <row r="112" spans="2:25" s="4" customFormat="1" ht="12.75" hidden="1">
      <c r="B112" s="2"/>
      <c r="C112" s="1"/>
      <c r="D112" s="11"/>
      <c r="E112" s="17"/>
      <c r="F112" s="17"/>
      <c r="I112" s="275"/>
      <c r="J112" s="271"/>
      <c r="K112" s="275"/>
      <c r="L112" s="318"/>
      <c r="M112" s="318"/>
      <c r="N112" s="315"/>
      <c r="O112" s="320"/>
      <c r="P112" s="320"/>
      <c r="Q112" s="320"/>
      <c r="R112" s="320"/>
      <c r="S112" s="320"/>
      <c r="T112" s="283"/>
      <c r="U112" s="283"/>
      <c r="V112" s="162"/>
      <c r="W112" s="162"/>
      <c r="X112" s="162"/>
      <c r="Y112" s="162"/>
    </row>
    <row r="113" spans="2:25" s="4" customFormat="1" ht="12.75" hidden="1">
      <c r="B113" s="5"/>
      <c r="C113" s="5"/>
      <c r="D113" s="5"/>
      <c r="E113" s="18"/>
      <c r="F113" s="18"/>
      <c r="I113" s="275"/>
      <c r="J113" s="271"/>
      <c r="K113" s="275"/>
      <c r="L113" s="318"/>
      <c r="M113" s="318"/>
      <c r="N113" s="315"/>
      <c r="O113" s="320"/>
      <c r="P113" s="320"/>
      <c r="Q113" s="320"/>
      <c r="R113" s="320"/>
      <c r="S113" s="320"/>
      <c r="T113" s="283"/>
      <c r="U113" s="283"/>
      <c r="V113" s="162"/>
      <c r="W113" s="162"/>
      <c r="X113" s="162"/>
      <c r="Y113" s="162"/>
    </row>
    <row r="114" spans="2:25" s="4" customFormat="1" ht="18.75" thickBot="1">
      <c r="B114" s="98" t="s">
        <v>789</v>
      </c>
      <c r="C114" s="98"/>
      <c r="D114" s="15"/>
      <c r="E114" s="14"/>
      <c r="F114" s="14"/>
      <c r="I114" s="275"/>
      <c r="J114" s="271"/>
      <c r="K114" s="275"/>
      <c r="L114" s="318"/>
      <c r="M114" s="318"/>
      <c r="N114" s="315"/>
      <c r="O114" s="320"/>
      <c r="P114" s="320"/>
      <c r="Q114" s="320"/>
      <c r="R114" s="320"/>
      <c r="S114" s="320"/>
      <c r="T114" s="283"/>
      <c r="U114" s="283"/>
      <c r="V114" s="162"/>
      <c r="W114" s="162"/>
      <c r="X114" s="162"/>
      <c r="Y114" s="162"/>
    </row>
    <row r="115" spans="2:25" s="4" customFormat="1" ht="18.75" hidden="1" thickBot="1">
      <c r="B115" s="98"/>
      <c r="C115" s="98"/>
      <c r="D115" s="15"/>
      <c r="E115" s="14"/>
      <c r="F115" s="14"/>
      <c r="I115" s="275"/>
      <c r="J115" s="271"/>
      <c r="K115" s="275"/>
      <c r="L115" s="318"/>
      <c r="M115" s="318"/>
      <c r="N115" s="315"/>
      <c r="O115" s="320"/>
      <c r="P115" s="320"/>
      <c r="Q115" s="320"/>
      <c r="R115" s="320"/>
      <c r="S115" s="320"/>
      <c r="T115" s="283"/>
      <c r="U115" s="283"/>
      <c r="V115" s="162"/>
      <c r="W115" s="162"/>
      <c r="X115" s="162"/>
      <c r="Y115" s="162"/>
    </row>
    <row r="116" spans="2:25" s="4" customFormat="1" ht="18" customHeight="1" thickBot="1">
      <c r="B116" s="338" t="s">
        <v>2</v>
      </c>
      <c r="C116" s="339"/>
      <c r="D116" s="339"/>
      <c r="E116" s="339"/>
      <c r="F116" s="340"/>
      <c r="I116" s="275"/>
      <c r="J116" s="271"/>
      <c r="K116" s="275"/>
      <c r="L116" s="318"/>
      <c r="M116" s="318"/>
      <c r="N116" s="300">
        <v>15</v>
      </c>
      <c r="O116" s="301">
        <f>SUM(O117:O140)</f>
        <v>0</v>
      </c>
      <c r="P116" s="302"/>
      <c r="Q116" s="303"/>
      <c r="R116" s="322">
        <f>+S116/N116</f>
        <v>0.02</v>
      </c>
      <c r="S116" s="305">
        <f>VLOOKUP(B116,CALI!$B$6:$E$35,4,FALSE)</f>
        <v>0.3</v>
      </c>
      <c r="T116" s="283"/>
      <c r="U116" s="283"/>
      <c r="V116" s="162"/>
      <c r="W116" s="162"/>
      <c r="X116" s="162"/>
      <c r="Y116" s="162"/>
    </row>
    <row r="117" spans="2:25" s="4" customFormat="1" ht="24.75" customHeight="1">
      <c r="B117" s="2" t="s">
        <v>303</v>
      </c>
      <c r="C117" s="184" t="s">
        <v>437</v>
      </c>
      <c r="D117" s="151">
        <f>IF(J117=1,"NO",IF(J117=2,"SI",""))</f>
      </c>
      <c r="E117" s="11"/>
      <c r="F117" s="17"/>
      <c r="I117" s="275"/>
      <c r="J117" s="271"/>
      <c r="K117" s="275"/>
      <c r="L117" s="318"/>
      <c r="M117" s="318"/>
      <c r="N117" s="315"/>
      <c r="O117" s="308">
        <f>IF(J117&gt;0,IF(J117=2,$R$116,0),0)</f>
        <v>0</v>
      </c>
      <c r="P117" s="308"/>
      <c r="Q117" s="321"/>
      <c r="R117" s="320"/>
      <c r="S117" s="320"/>
      <c r="T117" s="283"/>
      <c r="U117" s="283"/>
      <c r="V117" s="162"/>
      <c r="W117" s="162"/>
      <c r="X117" s="162"/>
      <c r="Y117" s="162"/>
    </row>
    <row r="118" spans="2:25" s="4" customFormat="1" ht="24.75" customHeight="1">
      <c r="B118" s="2" t="s">
        <v>304</v>
      </c>
      <c r="C118" s="185" t="s">
        <v>790</v>
      </c>
      <c r="D118" s="151">
        <f>IF(J118=1,"NO",IF(J118=2,"SI",""))</f>
      </c>
      <c r="E118" s="11"/>
      <c r="F118" s="125"/>
      <c r="G118" s="13"/>
      <c r="I118" s="275"/>
      <c r="J118" s="271"/>
      <c r="K118" s="275"/>
      <c r="L118" s="318"/>
      <c r="M118" s="318"/>
      <c r="N118" s="315"/>
      <c r="O118" s="308">
        <f>IF(J118&gt;0,IF(J118=2,$R$116,0),0)</f>
        <v>0</v>
      </c>
      <c r="P118" s="308"/>
      <c r="Q118" s="320"/>
      <c r="R118" s="320"/>
      <c r="S118" s="320"/>
      <c r="T118" s="283"/>
      <c r="U118" s="283"/>
      <c r="V118" s="162"/>
      <c r="W118" s="162"/>
      <c r="X118" s="162"/>
      <c r="Y118" s="162"/>
    </row>
    <row r="119" spans="2:25" s="4" customFormat="1" ht="18.75" customHeight="1">
      <c r="B119" s="2" t="s">
        <v>308</v>
      </c>
      <c r="C119" s="185" t="s">
        <v>458</v>
      </c>
      <c r="D119" s="151">
        <f>IF(J119=1,"NO",IF(J119=2,"SI",""))</f>
      </c>
      <c r="E119" s="11"/>
      <c r="F119" s="17"/>
      <c r="I119" s="275"/>
      <c r="J119" s="271"/>
      <c r="K119" s="275"/>
      <c r="L119" s="318"/>
      <c r="M119" s="318"/>
      <c r="N119" s="315"/>
      <c r="O119" s="308">
        <f>IF(J119&gt;0,IF(J119=2,$R$116,0),0)</f>
        <v>0</v>
      </c>
      <c r="P119" s="308"/>
      <c r="Q119" s="320"/>
      <c r="R119" s="320"/>
      <c r="S119" s="320"/>
      <c r="T119" s="283"/>
      <c r="U119" s="283"/>
      <c r="V119" s="162"/>
      <c r="W119" s="162"/>
      <c r="X119" s="162"/>
      <c r="Y119" s="162"/>
    </row>
    <row r="120" spans="2:25" s="4" customFormat="1" ht="18.75" customHeight="1">
      <c r="B120" s="2" t="s">
        <v>309</v>
      </c>
      <c r="C120" s="185" t="s">
        <v>791</v>
      </c>
      <c r="D120" s="11"/>
      <c r="E120" s="11"/>
      <c r="F120" s="19"/>
      <c r="I120" s="275"/>
      <c r="J120" s="271"/>
      <c r="K120" s="275"/>
      <c r="L120" s="318"/>
      <c r="M120" s="318"/>
      <c r="N120" s="315"/>
      <c r="O120" s="312">
        <f>IF(J120&gt;0,+$R$116*(1/M123)*J120,0)</f>
        <v>0</v>
      </c>
      <c r="P120" s="320"/>
      <c r="Q120" s="320"/>
      <c r="R120" s="320"/>
      <c r="S120" s="320"/>
      <c r="T120" s="283"/>
      <c r="U120" s="283"/>
      <c r="V120" s="162"/>
      <c r="W120" s="162"/>
      <c r="X120" s="162"/>
      <c r="Y120" s="162"/>
    </row>
    <row r="121" spans="2:25" s="4" customFormat="1" ht="15.75" customHeight="1">
      <c r="B121" s="133"/>
      <c r="C121" s="137" t="s">
        <v>305</v>
      </c>
      <c r="D121" s="144" t="str">
        <f>IF(J120=1,CHAR(214)," ")</f>
        <v> </v>
      </c>
      <c r="E121" s="11"/>
      <c r="F121" s="19"/>
      <c r="I121" s="275"/>
      <c r="J121" s="271"/>
      <c r="K121" s="275"/>
      <c r="L121" s="318"/>
      <c r="M121" s="313">
        <v>1</v>
      </c>
      <c r="N121" s="315"/>
      <c r="O121" s="320"/>
      <c r="P121" s="320"/>
      <c r="Q121" s="320"/>
      <c r="R121" s="320"/>
      <c r="S121" s="320"/>
      <c r="T121" s="283"/>
      <c r="U121" s="283"/>
      <c r="V121" s="162"/>
      <c r="W121" s="162"/>
      <c r="X121" s="162"/>
      <c r="Y121" s="162"/>
    </row>
    <row r="122" spans="2:25" s="4" customFormat="1" ht="15.75" customHeight="1">
      <c r="B122" s="133"/>
      <c r="C122" s="137" t="s">
        <v>306</v>
      </c>
      <c r="D122" s="144" t="str">
        <f>IF(J120=2,CHAR(214)," ")</f>
        <v> </v>
      </c>
      <c r="E122" s="11"/>
      <c r="F122" s="19"/>
      <c r="I122" s="275"/>
      <c r="J122" s="271"/>
      <c r="K122" s="275"/>
      <c r="L122" s="318"/>
      <c r="M122" s="313">
        <v>2</v>
      </c>
      <c r="N122" s="315"/>
      <c r="O122" s="320"/>
      <c r="P122" s="320"/>
      <c r="Q122" s="320"/>
      <c r="R122" s="320"/>
      <c r="S122" s="320"/>
      <c r="T122" s="283"/>
      <c r="U122" s="283"/>
      <c r="V122" s="162"/>
      <c r="W122" s="162"/>
      <c r="X122" s="162"/>
      <c r="Y122" s="162"/>
    </row>
    <row r="123" spans="2:25" s="4" customFormat="1" ht="15.75" customHeight="1">
      <c r="B123" s="133"/>
      <c r="C123" s="137" t="s">
        <v>307</v>
      </c>
      <c r="D123" s="144" t="str">
        <f>IF(J120=3,CHAR(214)," ")</f>
        <v> </v>
      </c>
      <c r="E123" s="11"/>
      <c r="F123" s="19"/>
      <c r="I123" s="275"/>
      <c r="J123" s="271"/>
      <c r="K123" s="275"/>
      <c r="L123" s="318"/>
      <c r="M123" s="313">
        <v>3</v>
      </c>
      <c r="N123" s="315"/>
      <c r="O123" s="320"/>
      <c r="P123" s="320"/>
      <c r="Q123" s="320"/>
      <c r="R123" s="320"/>
      <c r="S123" s="320"/>
      <c r="T123" s="283"/>
      <c r="U123" s="283"/>
      <c r="V123" s="162"/>
      <c r="W123" s="162"/>
      <c r="X123" s="162"/>
      <c r="Y123" s="162"/>
    </row>
    <row r="124" spans="2:25" s="4" customFormat="1" ht="18.75" customHeight="1">
      <c r="B124" s="2" t="s">
        <v>310</v>
      </c>
      <c r="C124" s="185" t="s">
        <v>792</v>
      </c>
      <c r="D124" s="151">
        <f aca="true" t="shared" si="0" ref="D124:D131">IF(J124=1,"NO",IF(J124=2,"SI",""))</f>
      </c>
      <c r="E124" s="11"/>
      <c r="F124" s="17"/>
      <c r="I124" s="275"/>
      <c r="J124" s="271"/>
      <c r="K124" s="275"/>
      <c r="L124" s="318"/>
      <c r="M124" s="318"/>
      <c r="N124" s="315"/>
      <c r="O124" s="308">
        <f aca="true" t="shared" si="1" ref="O124:O131">IF(J124&gt;0,IF(J124=2,$R$116,0),0)</f>
        <v>0</v>
      </c>
      <c r="P124" s="308"/>
      <c r="Q124" s="320"/>
      <c r="R124" s="320"/>
      <c r="S124" s="320"/>
      <c r="T124" s="283"/>
      <c r="U124" s="283"/>
      <c r="V124" s="162"/>
      <c r="W124" s="162"/>
      <c r="X124" s="162"/>
      <c r="Y124" s="162"/>
    </row>
    <row r="125" spans="2:25" s="4" customFormat="1" ht="18.75" customHeight="1">
      <c r="B125" s="2" t="s">
        <v>311</v>
      </c>
      <c r="C125" s="185" t="s">
        <v>438</v>
      </c>
      <c r="D125" s="151">
        <f t="shared" si="0"/>
      </c>
      <c r="E125" s="11"/>
      <c r="F125" s="17"/>
      <c r="I125" s="275"/>
      <c r="J125" s="271"/>
      <c r="K125" s="275"/>
      <c r="L125" s="318"/>
      <c r="M125" s="318"/>
      <c r="N125" s="315"/>
      <c r="O125" s="308">
        <f t="shared" si="1"/>
        <v>0</v>
      </c>
      <c r="P125" s="308"/>
      <c r="Q125" s="320"/>
      <c r="R125" s="320"/>
      <c r="S125" s="320"/>
      <c r="T125" s="283"/>
      <c r="U125" s="283"/>
      <c r="V125" s="162"/>
      <c r="W125" s="162"/>
      <c r="X125" s="162"/>
      <c r="Y125" s="162"/>
    </row>
    <row r="126" spans="1:256" s="4" customFormat="1" ht="34.5" customHeight="1">
      <c r="A126" s="2"/>
      <c r="B126" s="2" t="s">
        <v>312</v>
      </c>
      <c r="C126" s="185" t="s">
        <v>439</v>
      </c>
      <c r="D126" s="151">
        <f t="shared" si="0"/>
      </c>
      <c r="E126" s="134"/>
      <c r="F126" s="2"/>
      <c r="G126" s="2"/>
      <c r="H126" s="2"/>
      <c r="I126" s="286"/>
      <c r="J126" s="271"/>
      <c r="K126" s="286"/>
      <c r="L126" s="323"/>
      <c r="M126" s="323"/>
      <c r="N126" s="315"/>
      <c r="O126" s="308">
        <f t="shared" si="1"/>
        <v>0</v>
      </c>
      <c r="P126" s="308"/>
      <c r="Q126" s="324"/>
      <c r="R126" s="324"/>
      <c r="S126" s="324"/>
      <c r="T126" s="287"/>
      <c r="U126" s="287"/>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2:25" s="4" customFormat="1" ht="24.75" customHeight="1">
      <c r="B127" s="2" t="s">
        <v>313</v>
      </c>
      <c r="C127" s="185" t="s">
        <v>793</v>
      </c>
      <c r="D127" s="151">
        <f t="shared" si="0"/>
      </c>
      <c r="E127" s="11"/>
      <c r="F127" s="17"/>
      <c r="I127" s="275"/>
      <c r="J127" s="271"/>
      <c r="K127" s="275"/>
      <c r="L127" s="318"/>
      <c r="M127" s="318"/>
      <c r="N127" s="315"/>
      <c r="O127" s="308">
        <f t="shared" si="1"/>
        <v>0</v>
      </c>
      <c r="P127" s="308"/>
      <c r="Q127" s="325"/>
      <c r="R127" s="325"/>
      <c r="S127" s="325"/>
      <c r="T127" s="288"/>
      <c r="U127" s="288"/>
      <c r="V127" s="5"/>
      <c r="W127" s="5"/>
      <c r="X127" s="5"/>
      <c r="Y127" s="5"/>
    </row>
    <row r="128" spans="2:25" s="4" customFormat="1" ht="24.75" customHeight="1">
      <c r="B128" s="2" t="s">
        <v>314</v>
      </c>
      <c r="C128" s="185" t="s">
        <v>794</v>
      </c>
      <c r="D128" s="151">
        <f t="shared" si="0"/>
      </c>
      <c r="E128" s="11"/>
      <c r="F128" s="17"/>
      <c r="I128" s="275"/>
      <c r="J128" s="271"/>
      <c r="K128" s="275"/>
      <c r="L128" s="318"/>
      <c r="M128" s="318"/>
      <c r="N128" s="315"/>
      <c r="O128" s="308">
        <f t="shared" si="1"/>
        <v>0</v>
      </c>
      <c r="P128" s="308"/>
      <c r="Q128" s="325"/>
      <c r="R128" s="325"/>
      <c r="S128" s="325"/>
      <c r="T128" s="288"/>
      <c r="U128" s="288"/>
      <c r="V128" s="5"/>
      <c r="W128" s="5"/>
      <c r="X128" s="5"/>
      <c r="Y128" s="5"/>
    </row>
    <row r="129" spans="2:25" s="4" customFormat="1" ht="24.75" customHeight="1">
      <c r="B129" s="2" t="s">
        <v>8</v>
      </c>
      <c r="C129" s="185" t="s">
        <v>795</v>
      </c>
      <c r="D129" s="151">
        <f t="shared" si="0"/>
      </c>
      <c r="E129" s="11"/>
      <c r="F129" s="17"/>
      <c r="I129" s="275"/>
      <c r="J129" s="271"/>
      <c r="K129" s="275"/>
      <c r="L129" s="318"/>
      <c r="M129" s="318"/>
      <c r="N129" s="315"/>
      <c r="O129" s="308">
        <f t="shared" si="1"/>
        <v>0</v>
      </c>
      <c r="P129" s="308"/>
      <c r="Q129" s="325"/>
      <c r="R129" s="325"/>
      <c r="S129" s="325"/>
      <c r="T129" s="288"/>
      <c r="U129" s="288"/>
      <c r="V129" s="5"/>
      <c r="W129" s="5"/>
      <c r="X129" s="5"/>
      <c r="Y129" s="5"/>
    </row>
    <row r="130" spans="2:25" s="4" customFormat="1" ht="24.75" customHeight="1">
      <c r="B130" s="2" t="s">
        <v>9</v>
      </c>
      <c r="C130" s="185" t="s">
        <v>796</v>
      </c>
      <c r="D130" s="151">
        <f t="shared" si="0"/>
      </c>
      <c r="E130" s="11"/>
      <c r="F130" s="17"/>
      <c r="I130" s="275"/>
      <c r="J130" s="271"/>
      <c r="K130" s="275"/>
      <c r="L130" s="318"/>
      <c r="M130" s="318"/>
      <c r="N130" s="315"/>
      <c r="O130" s="308">
        <f t="shared" si="1"/>
        <v>0</v>
      </c>
      <c r="P130" s="308"/>
      <c r="Q130" s="325"/>
      <c r="R130" s="325"/>
      <c r="S130" s="325"/>
      <c r="T130" s="288"/>
      <c r="U130" s="288"/>
      <c r="V130" s="5"/>
      <c r="W130" s="5"/>
      <c r="X130" s="5"/>
      <c r="Y130" s="5"/>
    </row>
    <row r="131" spans="2:25" s="4" customFormat="1" ht="18.75" customHeight="1">
      <c r="B131" s="2" t="s">
        <v>10</v>
      </c>
      <c r="C131" s="185" t="s">
        <v>797</v>
      </c>
      <c r="D131" s="151">
        <f t="shared" si="0"/>
      </c>
      <c r="E131" s="11"/>
      <c r="F131" s="17"/>
      <c r="I131" s="275"/>
      <c r="J131" s="271"/>
      <c r="K131" s="275"/>
      <c r="L131" s="318"/>
      <c r="M131" s="318"/>
      <c r="N131" s="315"/>
      <c r="O131" s="308">
        <f t="shared" si="1"/>
        <v>0</v>
      </c>
      <c r="P131" s="308"/>
      <c r="Q131" s="325"/>
      <c r="R131" s="325"/>
      <c r="S131" s="325"/>
      <c r="T131" s="288"/>
      <c r="U131" s="288"/>
      <c r="V131" s="5"/>
      <c r="W131" s="5"/>
      <c r="X131" s="5"/>
      <c r="Y131" s="5"/>
    </row>
    <row r="132" spans="2:25" s="4" customFormat="1" ht="24.75" customHeight="1">
      <c r="B132" s="2" t="s">
        <v>11</v>
      </c>
      <c r="C132" s="185" t="s">
        <v>798</v>
      </c>
      <c r="D132" s="151"/>
      <c r="E132" s="11"/>
      <c r="F132" s="17"/>
      <c r="I132" s="275"/>
      <c r="J132" s="271"/>
      <c r="K132" s="275"/>
      <c r="L132" s="318"/>
      <c r="M132" s="318"/>
      <c r="N132" s="315"/>
      <c r="O132" s="312">
        <f>IF(J132&gt;0,+$R$116*(1/M137)*J132,0)</f>
        <v>0</v>
      </c>
      <c r="P132" s="325"/>
      <c r="Q132" s="325"/>
      <c r="R132" s="325"/>
      <c r="S132" s="325"/>
      <c r="T132" s="288"/>
      <c r="U132" s="288"/>
      <c r="V132" s="5"/>
      <c r="W132" s="5"/>
      <c r="X132" s="5"/>
      <c r="Y132" s="5"/>
    </row>
    <row r="133" spans="2:25" s="4" customFormat="1" ht="15.75" customHeight="1">
      <c r="B133" s="2"/>
      <c r="C133" s="137" t="s">
        <v>3</v>
      </c>
      <c r="D133" s="144" t="str">
        <f>IF(J132=1,CHAR(214)," ")</f>
        <v> </v>
      </c>
      <c r="E133" s="11"/>
      <c r="F133" s="17"/>
      <c r="I133" s="275"/>
      <c r="J133" s="271"/>
      <c r="K133" s="275"/>
      <c r="L133" s="318"/>
      <c r="M133" s="313">
        <v>1</v>
      </c>
      <c r="N133" s="315"/>
      <c r="O133" s="325"/>
      <c r="P133" s="325"/>
      <c r="Q133" s="325"/>
      <c r="R133" s="325"/>
      <c r="S133" s="325"/>
      <c r="T133" s="288"/>
      <c r="U133" s="288"/>
      <c r="V133" s="5"/>
      <c r="W133" s="5"/>
      <c r="X133" s="5"/>
      <c r="Y133" s="5"/>
    </row>
    <row r="134" spans="2:25" s="4" customFormat="1" ht="15.75" customHeight="1">
      <c r="B134" s="2"/>
      <c r="C134" s="137" t="s">
        <v>4</v>
      </c>
      <c r="D134" s="144" t="str">
        <f>IF(J132=2,CHAR(214)," ")</f>
        <v> </v>
      </c>
      <c r="E134" s="11"/>
      <c r="F134" s="17"/>
      <c r="I134" s="275"/>
      <c r="J134" s="271"/>
      <c r="K134" s="275"/>
      <c r="L134" s="318"/>
      <c r="M134" s="313">
        <v>2</v>
      </c>
      <c r="N134" s="315"/>
      <c r="O134" s="325"/>
      <c r="P134" s="325"/>
      <c r="Q134" s="325"/>
      <c r="R134" s="325"/>
      <c r="S134" s="325"/>
      <c r="T134" s="288"/>
      <c r="U134" s="288"/>
      <c r="V134" s="5"/>
      <c r="W134" s="5"/>
      <c r="X134" s="5"/>
      <c r="Y134" s="5"/>
    </row>
    <row r="135" spans="2:25" s="4" customFormat="1" ht="15.75" customHeight="1">
      <c r="B135" s="2"/>
      <c r="C135" s="137" t="s">
        <v>5</v>
      </c>
      <c r="D135" s="144" t="str">
        <f>IF(J132=3,CHAR(214)," ")</f>
        <v> </v>
      </c>
      <c r="E135" s="11"/>
      <c r="F135" s="17"/>
      <c r="I135" s="275"/>
      <c r="J135" s="271"/>
      <c r="K135" s="275"/>
      <c r="L135" s="318"/>
      <c r="M135" s="313">
        <v>3</v>
      </c>
      <c r="N135" s="315"/>
      <c r="O135" s="325"/>
      <c r="P135" s="325"/>
      <c r="Q135" s="325"/>
      <c r="R135" s="325"/>
      <c r="S135" s="325"/>
      <c r="T135" s="288"/>
      <c r="U135" s="288"/>
      <c r="V135" s="5"/>
      <c r="W135" s="5"/>
      <c r="X135" s="5"/>
      <c r="Y135" s="5"/>
    </row>
    <row r="136" spans="2:25" s="4" customFormat="1" ht="15.75" customHeight="1">
      <c r="B136" s="2"/>
      <c r="C136" s="137" t="s">
        <v>6</v>
      </c>
      <c r="D136" s="144" t="str">
        <f>IF(J132=4,CHAR(214)," ")</f>
        <v> </v>
      </c>
      <c r="E136" s="11"/>
      <c r="F136" s="17"/>
      <c r="I136" s="275"/>
      <c r="J136" s="271"/>
      <c r="K136" s="275"/>
      <c r="L136" s="318"/>
      <c r="M136" s="313">
        <v>4</v>
      </c>
      <c r="N136" s="315"/>
      <c r="O136" s="325"/>
      <c r="P136" s="325"/>
      <c r="Q136" s="325"/>
      <c r="R136" s="325"/>
      <c r="S136" s="325"/>
      <c r="T136" s="288"/>
      <c r="U136" s="288"/>
      <c r="V136" s="5"/>
      <c r="W136" s="5"/>
      <c r="X136" s="5"/>
      <c r="Y136" s="5"/>
    </row>
    <row r="137" spans="2:25" s="4" customFormat="1" ht="15.75" customHeight="1">
      <c r="B137" s="221"/>
      <c r="C137" s="137" t="s">
        <v>7</v>
      </c>
      <c r="D137" s="144" t="str">
        <f>IF(J132=5,CHAR(214)," ")</f>
        <v> </v>
      </c>
      <c r="E137" s="18"/>
      <c r="F137" s="18"/>
      <c r="I137" s="275"/>
      <c r="J137" s="271"/>
      <c r="K137" s="275"/>
      <c r="L137" s="318"/>
      <c r="M137" s="313">
        <v>5</v>
      </c>
      <c r="N137" s="315"/>
      <c r="O137" s="325"/>
      <c r="P137" s="325"/>
      <c r="Q137" s="325"/>
      <c r="R137" s="325"/>
      <c r="S137" s="325"/>
      <c r="T137" s="288"/>
      <c r="U137" s="288"/>
      <c r="V137" s="5"/>
      <c r="W137" s="5"/>
      <c r="X137" s="5"/>
      <c r="Y137" s="5"/>
    </row>
    <row r="138" spans="2:25" s="4" customFormat="1" ht="21.75" customHeight="1">
      <c r="B138" s="2" t="s">
        <v>12</v>
      </c>
      <c r="C138" s="184" t="s">
        <v>799</v>
      </c>
      <c r="D138" s="151">
        <f>IF(J138=1,"NO",IF(J138=2,"SI",""))</f>
      </c>
      <c r="E138" s="11"/>
      <c r="F138" s="17"/>
      <c r="I138" s="275"/>
      <c r="J138" s="271"/>
      <c r="K138" s="275"/>
      <c r="L138" s="318"/>
      <c r="M138" s="318"/>
      <c r="N138" s="315"/>
      <c r="O138" s="308">
        <f>IF(J138&gt;0,IF(J138=1,$R$116,0),0)</f>
        <v>0</v>
      </c>
      <c r="P138" s="308"/>
      <c r="Q138" s="320"/>
      <c r="R138" s="320"/>
      <c r="S138" s="320"/>
      <c r="T138" s="283"/>
      <c r="U138" s="283"/>
      <c r="V138" s="162"/>
      <c r="W138" s="162"/>
      <c r="X138" s="162"/>
      <c r="Y138" s="162"/>
    </row>
    <row r="139" spans="2:25" s="4" customFormat="1" ht="20.25" customHeight="1" thickBot="1">
      <c r="B139" s="2" t="s">
        <v>13</v>
      </c>
      <c r="C139" s="184" t="s">
        <v>800</v>
      </c>
      <c r="D139" s="151">
        <f>IF(J139=1,"NO",IF(J139=2,"SI",""))</f>
      </c>
      <c r="E139" s="11"/>
      <c r="F139" s="17"/>
      <c r="I139" s="275"/>
      <c r="J139" s="271"/>
      <c r="K139" s="275"/>
      <c r="L139" s="318"/>
      <c r="M139" s="318"/>
      <c r="N139" s="315"/>
      <c r="O139" s="308">
        <f>IF(J139&gt;0,IF(J139=2,$R$116,0),0)</f>
        <v>0</v>
      </c>
      <c r="P139" s="308"/>
      <c r="Q139" s="320"/>
      <c r="R139" s="320"/>
      <c r="S139" s="320"/>
      <c r="T139" s="283"/>
      <c r="U139" s="283"/>
      <c r="V139" s="162"/>
      <c r="W139" s="162"/>
      <c r="X139" s="162"/>
      <c r="Y139" s="162"/>
    </row>
    <row r="140" spans="2:25" s="4" customFormat="1" ht="16.5" customHeight="1" hidden="1" thickBot="1">
      <c r="B140" s="5"/>
      <c r="C140" s="173"/>
      <c r="D140" s="5"/>
      <c r="E140" s="18"/>
      <c r="F140" s="18"/>
      <c r="I140" s="275"/>
      <c r="J140" s="271"/>
      <c r="K140" s="275"/>
      <c r="L140" s="318"/>
      <c r="M140" s="318"/>
      <c r="N140" s="315"/>
      <c r="O140" s="325"/>
      <c r="P140" s="325"/>
      <c r="Q140" s="325"/>
      <c r="R140" s="325"/>
      <c r="S140" s="325"/>
      <c r="T140" s="288"/>
      <c r="U140" s="288"/>
      <c r="V140" s="5"/>
      <c r="W140" s="5"/>
      <c r="X140" s="5"/>
      <c r="Y140" s="5"/>
    </row>
    <row r="141" spans="2:25" s="4" customFormat="1" ht="18" customHeight="1" thickBot="1">
      <c r="B141" s="338" t="s">
        <v>801</v>
      </c>
      <c r="C141" s="339"/>
      <c r="D141" s="339"/>
      <c r="E141" s="339"/>
      <c r="F141" s="340"/>
      <c r="I141" s="275"/>
      <c r="J141" s="271"/>
      <c r="K141" s="275"/>
      <c r="L141" s="318"/>
      <c r="M141" s="318"/>
      <c r="N141" s="300">
        <v>22</v>
      </c>
      <c r="O141" s="301">
        <f>SUM(O142:O178)</f>
        <v>0</v>
      </c>
      <c r="P141" s="302"/>
      <c r="Q141" s="303"/>
      <c r="R141" s="322">
        <f>+S141/N141</f>
        <v>0.013636363636363636</v>
      </c>
      <c r="S141" s="305">
        <f>VLOOKUP(B141,CALI!$B$6:$E$35,4,FALSE)</f>
        <v>0.3</v>
      </c>
      <c r="T141" s="288"/>
      <c r="U141" s="288"/>
      <c r="V141" s="5"/>
      <c r="W141" s="5"/>
      <c r="X141" s="5"/>
      <c r="Y141" s="5"/>
    </row>
    <row r="142" spans="2:25" s="4" customFormat="1" ht="34.5" customHeight="1">
      <c r="B142" s="2" t="s">
        <v>496</v>
      </c>
      <c r="C142" s="185" t="s">
        <v>388</v>
      </c>
      <c r="D142" s="151">
        <f aca="true" t="shared" si="2" ref="D142:D154">IF(J142=1,"NO",IF(J142=2,"SI",""))</f>
      </c>
      <c r="E142" s="11"/>
      <c r="F142" s="17"/>
      <c r="I142" s="275"/>
      <c r="J142" s="271"/>
      <c r="K142" s="275"/>
      <c r="L142" s="318"/>
      <c r="M142" s="318"/>
      <c r="N142" s="315"/>
      <c r="O142" s="308">
        <f>IF(J142&gt;0,IF(J142=2,$R$141,0),0)</f>
        <v>0</v>
      </c>
      <c r="P142" s="308"/>
      <c r="Q142" s="325"/>
      <c r="R142" s="325"/>
      <c r="S142" s="325"/>
      <c r="T142" s="288"/>
      <c r="U142" s="288"/>
      <c r="V142" s="5"/>
      <c r="W142" s="5"/>
      <c r="X142" s="5"/>
      <c r="Y142" s="5"/>
    </row>
    <row r="143" spans="2:25" s="4" customFormat="1" ht="18.75" customHeight="1">
      <c r="B143" s="2" t="s">
        <v>497</v>
      </c>
      <c r="C143" s="185" t="s">
        <v>802</v>
      </c>
      <c r="D143" s="151">
        <f t="shared" si="2"/>
      </c>
      <c r="E143" s="11"/>
      <c r="F143" s="17"/>
      <c r="I143" s="275"/>
      <c r="J143" s="271"/>
      <c r="K143" s="275"/>
      <c r="L143" s="318"/>
      <c r="M143" s="318"/>
      <c r="N143" s="315"/>
      <c r="O143" s="308">
        <f aca="true" t="shared" si="3" ref="O143:O154">IF(J143&gt;0,IF(J143=2,$R$141,0),0)</f>
        <v>0</v>
      </c>
      <c r="P143" s="308"/>
      <c r="Q143" s="325"/>
      <c r="R143" s="325"/>
      <c r="S143" s="325"/>
      <c r="T143" s="288"/>
      <c r="U143" s="288"/>
      <c r="V143" s="5"/>
      <c r="W143" s="5"/>
      <c r="X143" s="5"/>
      <c r="Y143" s="5"/>
    </row>
    <row r="144" spans="2:25" s="4" customFormat="1" ht="34.5" customHeight="1">
      <c r="B144" s="2" t="s">
        <v>498</v>
      </c>
      <c r="C144" s="185" t="s">
        <v>803</v>
      </c>
      <c r="D144" s="151">
        <f t="shared" si="2"/>
      </c>
      <c r="E144" s="11"/>
      <c r="F144" s="17"/>
      <c r="I144" s="275"/>
      <c r="J144" s="271"/>
      <c r="K144" s="275"/>
      <c r="L144" s="318"/>
      <c r="M144" s="318"/>
      <c r="N144" s="315"/>
      <c r="O144" s="308">
        <f t="shared" si="3"/>
        <v>0</v>
      </c>
      <c r="P144" s="308"/>
      <c r="Q144" s="325"/>
      <c r="R144" s="325"/>
      <c r="S144" s="325"/>
      <c r="T144" s="288"/>
      <c r="U144" s="288"/>
      <c r="V144" s="5"/>
      <c r="W144" s="5"/>
      <c r="X144" s="5"/>
      <c r="Y144" s="5"/>
    </row>
    <row r="145" spans="2:25" s="4" customFormat="1" ht="34.5" customHeight="1">
      <c r="B145" s="2" t="s">
        <v>499</v>
      </c>
      <c r="C145" s="185" t="s">
        <v>457</v>
      </c>
      <c r="D145" s="151">
        <f t="shared" si="2"/>
      </c>
      <c r="E145" s="11"/>
      <c r="F145" s="17"/>
      <c r="I145" s="275"/>
      <c r="J145" s="271"/>
      <c r="K145" s="275"/>
      <c r="L145" s="318"/>
      <c r="M145" s="318"/>
      <c r="N145" s="315"/>
      <c r="O145" s="308">
        <f t="shared" si="3"/>
        <v>0</v>
      </c>
      <c r="P145" s="308"/>
      <c r="Q145" s="325"/>
      <c r="R145" s="325"/>
      <c r="S145" s="325"/>
      <c r="T145" s="288"/>
      <c r="U145" s="288"/>
      <c r="V145" s="5"/>
      <c r="W145" s="5"/>
      <c r="X145" s="5"/>
      <c r="Y145" s="5"/>
    </row>
    <row r="146" spans="2:25" s="4" customFormat="1" ht="18.75" customHeight="1">
      <c r="B146" s="2" t="s">
        <v>500</v>
      </c>
      <c r="C146" s="185" t="s">
        <v>804</v>
      </c>
      <c r="D146" s="151">
        <f t="shared" si="2"/>
      </c>
      <c r="E146" s="11"/>
      <c r="F146" s="17"/>
      <c r="I146" s="275"/>
      <c r="J146" s="271"/>
      <c r="K146" s="275"/>
      <c r="L146" s="318"/>
      <c r="M146" s="318"/>
      <c r="N146" s="315"/>
      <c r="O146" s="308">
        <f t="shared" si="3"/>
        <v>0</v>
      </c>
      <c r="P146" s="308"/>
      <c r="Q146" s="325"/>
      <c r="R146" s="325"/>
      <c r="S146" s="325"/>
      <c r="T146" s="288"/>
      <c r="U146" s="288"/>
      <c r="V146" s="5"/>
      <c r="W146" s="5"/>
      <c r="X146" s="5"/>
      <c r="Y146" s="5"/>
    </row>
    <row r="147" spans="2:25" s="4" customFormat="1" ht="18.75" customHeight="1">
      <c r="B147" s="2" t="s">
        <v>501</v>
      </c>
      <c r="C147" s="185" t="s">
        <v>400</v>
      </c>
      <c r="D147" s="151">
        <f t="shared" si="2"/>
      </c>
      <c r="E147" s="11"/>
      <c r="F147" s="17"/>
      <c r="I147" s="275"/>
      <c r="J147" s="271"/>
      <c r="K147" s="275"/>
      <c r="L147" s="318"/>
      <c r="M147" s="318"/>
      <c r="N147" s="315"/>
      <c r="O147" s="308">
        <f t="shared" si="3"/>
        <v>0</v>
      </c>
      <c r="P147" s="308"/>
      <c r="Q147" s="325"/>
      <c r="R147" s="325"/>
      <c r="S147" s="325"/>
      <c r="T147" s="288"/>
      <c r="U147" s="288"/>
      <c r="V147" s="5"/>
      <c r="W147" s="5"/>
      <c r="X147" s="5"/>
      <c r="Y147" s="5"/>
    </row>
    <row r="148" spans="2:25" s="4" customFormat="1" ht="34.5" customHeight="1">
      <c r="B148" s="2" t="s">
        <v>502</v>
      </c>
      <c r="C148" s="185" t="s">
        <v>401</v>
      </c>
      <c r="D148" s="151">
        <f t="shared" si="2"/>
      </c>
      <c r="E148" s="11"/>
      <c r="F148" s="17"/>
      <c r="H148" s="268"/>
      <c r="I148" s="275"/>
      <c r="J148" s="271"/>
      <c r="K148" s="275"/>
      <c r="L148" s="318"/>
      <c r="M148" s="318"/>
      <c r="N148" s="315"/>
      <c r="O148" s="308">
        <f t="shared" si="3"/>
        <v>0</v>
      </c>
      <c r="P148" s="308"/>
      <c r="Q148" s="325"/>
      <c r="R148" s="325"/>
      <c r="S148" s="325"/>
      <c r="T148" s="288"/>
      <c r="U148" s="288"/>
      <c r="V148" s="5"/>
      <c r="W148" s="5"/>
      <c r="X148" s="5"/>
      <c r="Y148" s="5"/>
    </row>
    <row r="149" spans="2:25" s="4" customFormat="1" ht="24.75" customHeight="1">
      <c r="B149" s="2" t="s">
        <v>503</v>
      </c>
      <c r="C149" s="185" t="s">
        <v>389</v>
      </c>
      <c r="D149" s="151">
        <f t="shared" si="2"/>
      </c>
      <c r="E149" s="11"/>
      <c r="F149" s="17"/>
      <c r="I149" s="275"/>
      <c r="J149" s="271"/>
      <c r="K149" s="275"/>
      <c r="L149" s="318"/>
      <c r="M149" s="318"/>
      <c r="N149" s="315"/>
      <c r="O149" s="308">
        <f t="shared" si="3"/>
        <v>0</v>
      </c>
      <c r="P149" s="308"/>
      <c r="Q149" s="325"/>
      <c r="R149" s="325"/>
      <c r="S149" s="325"/>
      <c r="T149" s="288"/>
      <c r="U149" s="288"/>
      <c r="V149" s="5"/>
      <c r="W149" s="5"/>
      <c r="X149" s="5"/>
      <c r="Y149" s="5"/>
    </row>
    <row r="150" spans="2:25" s="4" customFormat="1" ht="24.75" customHeight="1">
      <c r="B150" s="2" t="s">
        <v>504</v>
      </c>
      <c r="C150" s="185" t="s">
        <v>390</v>
      </c>
      <c r="D150" s="151">
        <f t="shared" si="2"/>
      </c>
      <c r="E150" s="11"/>
      <c r="F150" s="17"/>
      <c r="I150" s="275"/>
      <c r="J150" s="271"/>
      <c r="K150" s="275"/>
      <c r="L150" s="318"/>
      <c r="M150" s="318"/>
      <c r="N150" s="315"/>
      <c r="O150" s="308">
        <f t="shared" si="3"/>
        <v>0</v>
      </c>
      <c r="P150" s="308"/>
      <c r="Q150" s="325"/>
      <c r="R150" s="325"/>
      <c r="S150" s="325"/>
      <c r="T150" s="288"/>
      <c r="U150" s="288"/>
      <c r="V150" s="5"/>
      <c r="W150" s="5"/>
      <c r="X150" s="5"/>
      <c r="Y150" s="5"/>
    </row>
    <row r="151" spans="2:25" s="4" customFormat="1" ht="24.75" customHeight="1">
      <c r="B151" s="2" t="s">
        <v>506</v>
      </c>
      <c r="C151" s="185" t="s">
        <v>391</v>
      </c>
      <c r="D151" s="151">
        <f t="shared" si="2"/>
      </c>
      <c r="E151" s="11"/>
      <c r="F151" s="17"/>
      <c r="I151" s="275"/>
      <c r="J151" s="271"/>
      <c r="K151" s="275"/>
      <c r="L151" s="318"/>
      <c r="M151" s="318"/>
      <c r="N151" s="315"/>
      <c r="O151" s="308">
        <f t="shared" si="3"/>
        <v>0</v>
      </c>
      <c r="P151" s="308"/>
      <c r="Q151" s="325"/>
      <c r="R151" s="325"/>
      <c r="S151" s="325"/>
      <c r="T151" s="288"/>
      <c r="U151" s="288"/>
      <c r="V151" s="5"/>
      <c r="W151" s="5"/>
      <c r="X151" s="5"/>
      <c r="Y151" s="5"/>
    </row>
    <row r="152" spans="2:25" s="4" customFormat="1" ht="18.75" customHeight="1">
      <c r="B152" s="2" t="s">
        <v>507</v>
      </c>
      <c r="C152" s="185" t="s">
        <v>805</v>
      </c>
      <c r="D152" s="151">
        <f t="shared" si="2"/>
      </c>
      <c r="E152" s="11"/>
      <c r="F152" s="19"/>
      <c r="I152" s="275"/>
      <c r="J152" s="271"/>
      <c r="K152" s="275"/>
      <c r="L152" s="318"/>
      <c r="M152" s="318"/>
      <c r="N152" s="315"/>
      <c r="O152" s="308">
        <f t="shared" si="3"/>
        <v>0</v>
      </c>
      <c r="P152" s="308"/>
      <c r="Q152" s="325"/>
      <c r="R152" s="325"/>
      <c r="S152" s="325"/>
      <c r="T152" s="288"/>
      <c r="U152" s="288"/>
      <c r="V152" s="5"/>
      <c r="W152" s="5"/>
      <c r="X152" s="5"/>
      <c r="Y152" s="5"/>
    </row>
    <row r="153" spans="2:25" s="4" customFormat="1" ht="18.75" customHeight="1">
      <c r="B153" s="2" t="s">
        <v>511</v>
      </c>
      <c r="C153" s="184" t="s">
        <v>806</v>
      </c>
      <c r="D153" s="151">
        <f t="shared" si="2"/>
      </c>
      <c r="E153" s="11"/>
      <c r="F153" s="19"/>
      <c r="I153" s="275"/>
      <c r="J153" s="271"/>
      <c r="K153" s="275"/>
      <c r="L153" s="318"/>
      <c r="M153" s="318"/>
      <c r="N153" s="315"/>
      <c r="O153" s="308">
        <f t="shared" si="3"/>
        <v>0</v>
      </c>
      <c r="P153" s="308"/>
      <c r="Q153" s="325"/>
      <c r="R153" s="325"/>
      <c r="S153" s="325"/>
      <c r="T153" s="288"/>
      <c r="U153" s="288"/>
      <c r="V153" s="5"/>
      <c r="W153" s="5"/>
      <c r="X153" s="5"/>
      <c r="Y153" s="5"/>
    </row>
    <row r="154" spans="2:25" s="4" customFormat="1" ht="18.75" customHeight="1">
      <c r="B154" s="2" t="s">
        <v>512</v>
      </c>
      <c r="C154" s="185" t="s">
        <v>617</v>
      </c>
      <c r="D154" s="151">
        <f t="shared" si="2"/>
      </c>
      <c r="E154" s="11"/>
      <c r="F154" s="19"/>
      <c r="I154" s="275"/>
      <c r="J154" s="271"/>
      <c r="K154" s="275"/>
      <c r="L154" s="318"/>
      <c r="M154" s="318"/>
      <c r="N154" s="315"/>
      <c r="O154" s="308">
        <f t="shared" si="3"/>
        <v>0</v>
      </c>
      <c r="P154" s="308"/>
      <c r="Q154" s="325"/>
      <c r="R154" s="325"/>
      <c r="S154" s="325"/>
      <c r="T154" s="288"/>
      <c r="U154" s="288"/>
      <c r="V154" s="5"/>
      <c r="W154" s="5"/>
      <c r="X154" s="5"/>
      <c r="Y154" s="5"/>
    </row>
    <row r="155" spans="2:25" s="4" customFormat="1" ht="18.75" customHeight="1">
      <c r="B155" s="2" t="s">
        <v>513</v>
      </c>
      <c r="C155" s="185" t="s">
        <v>440</v>
      </c>
      <c r="D155" s="44"/>
      <c r="E155" s="44"/>
      <c r="F155" s="19"/>
      <c r="I155" s="275"/>
      <c r="J155" s="271"/>
      <c r="K155" s="275"/>
      <c r="L155" s="318"/>
      <c r="M155" s="318"/>
      <c r="N155" s="315"/>
      <c r="O155" s="312">
        <f>IF(J155&gt;0,+$R$141*(1/M158)/J155,0)</f>
        <v>0</v>
      </c>
      <c r="P155" s="325"/>
      <c r="Q155" s="325"/>
      <c r="R155" s="325"/>
      <c r="S155" s="325"/>
      <c r="T155" s="288"/>
      <c r="U155" s="288"/>
      <c r="V155" s="5"/>
      <c r="W155" s="5"/>
      <c r="X155" s="5"/>
      <c r="Y155" s="5"/>
    </row>
    <row r="156" spans="2:25" s="4" customFormat="1" ht="15.75" customHeight="1">
      <c r="B156" s="133"/>
      <c r="C156" s="137" t="s">
        <v>508</v>
      </c>
      <c r="D156" s="144" t="str">
        <f>IF(J155=1,CHAR(214)," ")</f>
        <v> </v>
      </c>
      <c r="E156" s="11"/>
      <c r="F156" s="17"/>
      <c r="I156" s="275"/>
      <c r="J156" s="271"/>
      <c r="K156" s="275"/>
      <c r="L156" s="318"/>
      <c r="M156" s="313">
        <v>3</v>
      </c>
      <c r="N156" s="315"/>
      <c r="O156" s="325"/>
      <c r="P156" s="325"/>
      <c r="Q156" s="325"/>
      <c r="R156" s="325"/>
      <c r="S156" s="325"/>
      <c r="T156" s="288"/>
      <c r="U156" s="288"/>
      <c r="V156" s="5"/>
      <c r="W156" s="5"/>
      <c r="X156" s="5"/>
      <c r="Y156" s="5"/>
    </row>
    <row r="157" spans="2:25" s="4" customFormat="1" ht="15.75" customHeight="1">
      <c r="B157" s="133"/>
      <c r="C157" s="137" t="s">
        <v>509</v>
      </c>
      <c r="D157" s="144" t="str">
        <f>IF(J155=2,CHAR(214)," ")</f>
        <v> </v>
      </c>
      <c r="E157" s="11"/>
      <c r="F157" s="17"/>
      <c r="I157" s="275"/>
      <c r="J157" s="271"/>
      <c r="K157" s="275"/>
      <c r="L157" s="318"/>
      <c r="M157" s="313">
        <v>2</v>
      </c>
      <c r="N157" s="315"/>
      <c r="O157" s="325"/>
      <c r="P157" s="325"/>
      <c r="Q157" s="325"/>
      <c r="R157" s="325"/>
      <c r="S157" s="325"/>
      <c r="T157" s="288"/>
      <c r="U157" s="288"/>
      <c r="V157" s="5"/>
      <c r="W157" s="5"/>
      <c r="X157" s="5"/>
      <c r="Y157" s="5"/>
    </row>
    <row r="158" spans="2:25" s="4" customFormat="1" ht="15.75" customHeight="1">
      <c r="B158" s="133"/>
      <c r="C158" s="137" t="s">
        <v>510</v>
      </c>
      <c r="D158" s="144" t="str">
        <f>IF(J155=3,CHAR(214)," ")</f>
        <v> </v>
      </c>
      <c r="E158" s="11"/>
      <c r="F158" s="19"/>
      <c r="I158" s="275"/>
      <c r="J158" s="271"/>
      <c r="K158" s="275"/>
      <c r="L158" s="318"/>
      <c r="M158" s="313">
        <v>1</v>
      </c>
      <c r="N158" s="315"/>
      <c r="O158" s="325"/>
      <c r="P158" s="325"/>
      <c r="Q158" s="325"/>
      <c r="R158" s="325"/>
      <c r="S158" s="325"/>
      <c r="T158" s="288"/>
      <c r="U158" s="288"/>
      <c r="V158" s="5"/>
      <c r="W158" s="5"/>
      <c r="X158" s="5"/>
      <c r="Y158" s="5"/>
    </row>
    <row r="159" spans="2:25" s="4" customFormat="1" ht="18.75" customHeight="1">
      <c r="B159" s="2" t="s">
        <v>518</v>
      </c>
      <c r="C159" s="185" t="s">
        <v>807</v>
      </c>
      <c r="D159" s="151">
        <f>IF(J159=1,"NO",IF(J159=2,"SI",""))</f>
      </c>
      <c r="E159" s="11"/>
      <c r="F159" s="19"/>
      <c r="I159" s="275"/>
      <c r="J159" s="271"/>
      <c r="K159" s="275"/>
      <c r="L159" s="318"/>
      <c r="M159" s="318"/>
      <c r="N159" s="315"/>
      <c r="O159" s="308">
        <f>IF(J159&gt;0,IF(J159=2,$R$141,0),0)</f>
        <v>0</v>
      </c>
      <c r="P159" s="308"/>
      <c r="Q159" s="325"/>
      <c r="R159" s="325"/>
      <c r="S159" s="325"/>
      <c r="T159" s="288"/>
      <c r="U159" s="288"/>
      <c r="V159" s="5"/>
      <c r="W159" s="5"/>
      <c r="X159" s="5"/>
      <c r="Y159" s="5"/>
    </row>
    <row r="160" spans="2:25" s="4" customFormat="1" ht="18.75" customHeight="1">
      <c r="B160" s="2" t="s">
        <v>519</v>
      </c>
      <c r="C160" s="185" t="s">
        <v>808</v>
      </c>
      <c r="D160" s="151">
        <f>IF(J160=1,"NO",IF(J160=2,"SI",""))</f>
      </c>
      <c r="E160" s="11"/>
      <c r="F160" s="19"/>
      <c r="I160" s="275"/>
      <c r="J160" s="271"/>
      <c r="K160" s="275"/>
      <c r="L160" s="318"/>
      <c r="M160" s="318"/>
      <c r="N160" s="315"/>
      <c r="O160" s="308">
        <f>IF(J160&gt;0,IF(J160=2,$R$141,0),0)</f>
        <v>0</v>
      </c>
      <c r="P160" s="308"/>
      <c r="Q160" s="325"/>
      <c r="R160" s="325"/>
      <c r="S160" s="325"/>
      <c r="T160" s="288"/>
      <c r="U160" s="288"/>
      <c r="V160" s="5"/>
      <c r="W160" s="5"/>
      <c r="X160" s="5"/>
      <c r="Y160" s="5"/>
    </row>
    <row r="161" spans="2:25" s="4" customFormat="1" ht="18.75" customHeight="1">
      <c r="B161" s="2" t="s">
        <v>520</v>
      </c>
      <c r="C161" s="185" t="s">
        <v>809</v>
      </c>
      <c r="D161" s="151">
        <f>IF(J161=1,"NO",IF(J161=2,"SI",""))</f>
      </c>
      <c r="E161" s="11"/>
      <c r="F161" s="19"/>
      <c r="I161" s="275"/>
      <c r="J161" s="271"/>
      <c r="K161" s="275"/>
      <c r="L161" s="318"/>
      <c r="M161" s="318"/>
      <c r="N161" s="315"/>
      <c r="O161" s="308">
        <f>IF(J161&gt;0,IF(J161=2,$R$141,0),0)</f>
        <v>0</v>
      </c>
      <c r="P161" s="308"/>
      <c r="Q161" s="325"/>
      <c r="R161" s="325"/>
      <c r="S161" s="325"/>
      <c r="T161" s="288"/>
      <c r="U161" s="288"/>
      <c r="V161" s="5"/>
      <c r="W161" s="5"/>
      <c r="X161" s="5"/>
      <c r="Y161" s="5"/>
    </row>
    <row r="162" spans="2:25" s="4" customFormat="1" ht="18.75" customHeight="1">
      <c r="B162" s="2" t="s">
        <v>618</v>
      </c>
      <c r="C162" s="185" t="s">
        <v>399</v>
      </c>
      <c r="D162" s="151">
        <f>IF(J162=1,"NO",IF(J162=2,"SI",""))</f>
      </c>
      <c r="E162" s="11"/>
      <c r="F162" s="17"/>
      <c r="I162" s="275"/>
      <c r="J162" s="271"/>
      <c r="K162" s="275"/>
      <c r="L162" s="318"/>
      <c r="M162" s="318"/>
      <c r="N162" s="315"/>
      <c r="O162" s="308">
        <f>IF(J162&gt;0,IF(J162=2,$R$141,0),0)</f>
        <v>0</v>
      </c>
      <c r="P162" s="308"/>
      <c r="Q162" s="325"/>
      <c r="R162" s="325"/>
      <c r="S162" s="325"/>
      <c r="T162" s="288"/>
      <c r="U162" s="288"/>
      <c r="V162" s="5"/>
      <c r="W162" s="5"/>
      <c r="X162" s="5"/>
      <c r="Y162" s="5"/>
    </row>
    <row r="163" spans="2:25" s="4" customFormat="1" ht="18.75" customHeight="1">
      <c r="B163" s="2" t="s">
        <v>619</v>
      </c>
      <c r="C163" s="185" t="s">
        <v>514</v>
      </c>
      <c r="D163" s="11"/>
      <c r="E163" s="11"/>
      <c r="F163" s="17"/>
      <c r="I163" s="275"/>
      <c r="J163" s="271"/>
      <c r="K163" s="275"/>
      <c r="L163" s="318"/>
      <c r="M163" s="318"/>
      <c r="N163" s="315"/>
      <c r="O163" s="312">
        <f>IF(J163&gt;0,+$R$141*(1/M166)/J163,0)</f>
        <v>0</v>
      </c>
      <c r="P163" s="325"/>
      <c r="Q163" s="325"/>
      <c r="R163" s="325"/>
      <c r="S163" s="325"/>
      <c r="T163" s="288"/>
      <c r="U163" s="288"/>
      <c r="V163" s="5"/>
      <c r="W163" s="5"/>
      <c r="X163" s="5"/>
      <c r="Y163" s="5"/>
    </row>
    <row r="164" spans="2:25" s="4" customFormat="1" ht="15.75" customHeight="1">
      <c r="B164" s="133"/>
      <c r="C164" s="137" t="s">
        <v>515</v>
      </c>
      <c r="D164" s="144" t="str">
        <f>IF(J163=1,CHAR(214)," ")</f>
        <v> </v>
      </c>
      <c r="E164" s="11"/>
      <c r="F164" s="19"/>
      <c r="I164" s="275"/>
      <c r="J164" s="271"/>
      <c r="K164" s="275"/>
      <c r="L164" s="318"/>
      <c r="M164" s="313">
        <v>3</v>
      </c>
      <c r="N164" s="315"/>
      <c r="O164" s="325"/>
      <c r="P164" s="325"/>
      <c r="Q164" s="325"/>
      <c r="R164" s="325"/>
      <c r="S164" s="325"/>
      <c r="T164" s="288"/>
      <c r="U164" s="288"/>
      <c r="V164" s="5"/>
      <c r="W164" s="5"/>
      <c r="X164" s="5"/>
      <c r="Y164" s="5"/>
    </row>
    <row r="165" spans="2:25" s="4" customFormat="1" ht="15.75" customHeight="1">
      <c r="B165" s="133"/>
      <c r="C165" s="137" t="s">
        <v>516</v>
      </c>
      <c r="D165" s="144" t="str">
        <f>IF(J163=2,CHAR(214)," ")</f>
        <v> </v>
      </c>
      <c r="E165" s="11"/>
      <c r="F165" s="19"/>
      <c r="I165" s="275"/>
      <c r="J165" s="271"/>
      <c r="K165" s="275"/>
      <c r="L165" s="318"/>
      <c r="M165" s="313">
        <v>2</v>
      </c>
      <c r="N165" s="315"/>
      <c r="O165" s="325"/>
      <c r="P165" s="325"/>
      <c r="Q165" s="325"/>
      <c r="R165" s="325"/>
      <c r="S165" s="325"/>
      <c r="T165" s="288"/>
      <c r="U165" s="288"/>
      <c r="V165" s="5"/>
      <c r="W165" s="5"/>
      <c r="X165" s="5"/>
      <c r="Y165" s="5"/>
    </row>
    <row r="166" spans="2:25" s="4" customFormat="1" ht="15.75" customHeight="1">
      <c r="B166" s="133"/>
      <c r="C166" s="137" t="s">
        <v>517</v>
      </c>
      <c r="D166" s="144" t="str">
        <f>IF(J163=3,CHAR(214)," ")</f>
        <v> </v>
      </c>
      <c r="E166" s="11"/>
      <c r="F166" s="19"/>
      <c r="I166" s="275"/>
      <c r="J166" s="271"/>
      <c r="K166" s="275"/>
      <c r="L166" s="318"/>
      <c r="M166" s="313">
        <v>1</v>
      </c>
      <c r="N166" s="315"/>
      <c r="O166" s="325"/>
      <c r="P166" s="325"/>
      <c r="Q166" s="325"/>
      <c r="R166" s="325"/>
      <c r="S166" s="325"/>
      <c r="T166" s="288"/>
      <c r="U166" s="288"/>
      <c r="V166" s="5"/>
      <c r="W166" s="5"/>
      <c r="X166" s="5"/>
      <c r="Y166" s="5"/>
    </row>
    <row r="167" spans="2:25" s="4" customFormat="1" ht="18.75" customHeight="1">
      <c r="B167" s="2" t="s">
        <v>620</v>
      </c>
      <c r="C167" s="185" t="s">
        <v>621</v>
      </c>
      <c r="D167" s="11"/>
      <c r="E167" s="11"/>
      <c r="F167" s="19"/>
      <c r="I167" s="275"/>
      <c r="J167" s="271"/>
      <c r="K167" s="275"/>
      <c r="L167" s="318"/>
      <c r="M167" s="318"/>
      <c r="N167" s="315"/>
      <c r="O167" s="312">
        <f>IF(J167&gt;0,+$R$141*(1/M170)*J167,0)</f>
        <v>0</v>
      </c>
      <c r="P167" s="325"/>
      <c r="Q167" s="325"/>
      <c r="R167" s="325"/>
      <c r="S167" s="325"/>
      <c r="T167" s="288"/>
      <c r="U167" s="288"/>
      <c r="V167" s="5"/>
      <c r="W167" s="5"/>
      <c r="X167" s="5"/>
      <c r="Y167" s="5"/>
    </row>
    <row r="168" spans="2:25" s="4" customFormat="1" ht="15.75" customHeight="1">
      <c r="B168" s="133"/>
      <c r="C168" s="137" t="s">
        <v>521</v>
      </c>
      <c r="D168" s="144" t="str">
        <f>IF(J167=1,CHAR(214)," ")</f>
        <v> </v>
      </c>
      <c r="E168" s="11"/>
      <c r="F168" s="19"/>
      <c r="I168" s="275"/>
      <c r="J168" s="271"/>
      <c r="K168" s="275"/>
      <c r="L168" s="318"/>
      <c r="M168" s="313">
        <v>1</v>
      </c>
      <c r="N168" s="315"/>
      <c r="O168" s="325"/>
      <c r="P168" s="325"/>
      <c r="Q168" s="325"/>
      <c r="R168" s="325"/>
      <c r="S168" s="325"/>
      <c r="T168" s="288"/>
      <c r="U168" s="288"/>
      <c r="V168" s="5"/>
      <c r="W168" s="5"/>
      <c r="X168" s="5"/>
      <c r="Y168" s="5"/>
    </row>
    <row r="169" spans="2:25" s="4" customFormat="1" ht="15.75" customHeight="1">
      <c r="B169" s="133"/>
      <c r="C169" s="137" t="s">
        <v>522</v>
      </c>
      <c r="D169" s="144" t="str">
        <f>IF(J167=2,CHAR(214)," ")</f>
        <v> </v>
      </c>
      <c r="E169" s="11"/>
      <c r="F169" s="19"/>
      <c r="I169" s="275"/>
      <c r="J169" s="271"/>
      <c r="K169" s="275"/>
      <c r="L169" s="318"/>
      <c r="M169" s="313">
        <v>2</v>
      </c>
      <c r="N169" s="315"/>
      <c r="O169" s="325"/>
      <c r="P169" s="325"/>
      <c r="Q169" s="325"/>
      <c r="R169" s="325"/>
      <c r="S169" s="325"/>
      <c r="T169" s="288"/>
      <c r="U169" s="288"/>
      <c r="V169" s="5"/>
      <c r="W169" s="5"/>
      <c r="X169" s="5"/>
      <c r="Y169" s="5"/>
    </row>
    <row r="170" spans="2:25" s="4" customFormat="1" ht="15.75" customHeight="1">
      <c r="B170" s="133"/>
      <c r="C170" s="137" t="s">
        <v>523</v>
      </c>
      <c r="D170" s="144" t="str">
        <f>IF(J167=3,CHAR(214)," ")</f>
        <v> </v>
      </c>
      <c r="E170" s="11"/>
      <c r="F170" s="19"/>
      <c r="I170" s="275"/>
      <c r="J170" s="271"/>
      <c r="K170" s="275"/>
      <c r="L170" s="318"/>
      <c r="M170" s="313">
        <v>3</v>
      </c>
      <c r="N170" s="315"/>
      <c r="O170" s="325"/>
      <c r="P170" s="325"/>
      <c r="Q170" s="325"/>
      <c r="R170" s="325"/>
      <c r="S170" s="325"/>
      <c r="T170" s="288"/>
      <c r="U170" s="288"/>
      <c r="V170" s="5"/>
      <c r="W170" s="5"/>
      <c r="X170" s="5"/>
      <c r="Y170" s="5"/>
    </row>
    <row r="171" spans="2:25" s="4" customFormat="1" ht="18.75" customHeight="1">
      <c r="B171" s="2" t="s">
        <v>622</v>
      </c>
      <c r="C171" s="185" t="s">
        <v>392</v>
      </c>
      <c r="D171" s="11"/>
      <c r="E171" s="11"/>
      <c r="F171" s="19"/>
      <c r="I171" s="275"/>
      <c r="J171" s="271"/>
      <c r="K171" s="275"/>
      <c r="L171" s="318"/>
      <c r="M171" s="318"/>
      <c r="N171" s="315"/>
      <c r="O171" s="312">
        <f>IF(J171&gt;0,+$R$141*(1/M174)*J171,0)</f>
        <v>0</v>
      </c>
      <c r="P171" s="325"/>
      <c r="Q171" s="325"/>
      <c r="R171" s="325"/>
      <c r="S171" s="325"/>
      <c r="T171" s="288"/>
      <c r="U171" s="288"/>
      <c r="V171" s="5"/>
      <c r="W171" s="5"/>
      <c r="X171" s="5"/>
      <c r="Y171" s="5"/>
    </row>
    <row r="172" spans="2:25" s="4" customFormat="1" ht="15.75" customHeight="1">
      <c r="B172" s="133"/>
      <c r="C172" s="137" t="s">
        <v>677</v>
      </c>
      <c r="D172" s="144" t="str">
        <f>IF(J171=1,CHAR(214)," ")</f>
        <v> </v>
      </c>
      <c r="E172" s="11"/>
      <c r="F172" s="19"/>
      <c r="I172" s="275"/>
      <c r="J172" s="271"/>
      <c r="K172" s="275"/>
      <c r="L172" s="318"/>
      <c r="M172" s="313">
        <v>1</v>
      </c>
      <c r="N172" s="315"/>
      <c r="O172" s="325"/>
      <c r="P172" s="325"/>
      <c r="Q172" s="325"/>
      <c r="R172" s="325"/>
      <c r="S172" s="325"/>
      <c r="T172" s="288"/>
      <c r="U172" s="288"/>
      <c r="V172" s="5"/>
      <c r="W172" s="5"/>
      <c r="X172" s="5"/>
      <c r="Y172" s="5"/>
    </row>
    <row r="173" spans="2:25" s="4" customFormat="1" ht="15.75" customHeight="1">
      <c r="B173" s="133"/>
      <c r="C173" s="137" t="s">
        <v>623</v>
      </c>
      <c r="D173" s="144" t="str">
        <f>IF(J171=2,CHAR(214)," ")</f>
        <v> </v>
      </c>
      <c r="E173" s="11"/>
      <c r="F173" s="19"/>
      <c r="I173" s="275"/>
      <c r="J173" s="271"/>
      <c r="K173" s="275"/>
      <c r="L173" s="318"/>
      <c r="M173" s="313">
        <v>2</v>
      </c>
      <c r="N173" s="315"/>
      <c r="O173" s="325"/>
      <c r="P173" s="325"/>
      <c r="Q173" s="325"/>
      <c r="R173" s="325"/>
      <c r="S173" s="325"/>
      <c r="T173" s="288"/>
      <c r="U173" s="288"/>
      <c r="V173" s="5"/>
      <c r="W173" s="5"/>
      <c r="X173" s="5"/>
      <c r="Y173" s="5"/>
    </row>
    <row r="174" spans="2:25" s="4" customFormat="1" ht="15.75" customHeight="1">
      <c r="B174" s="133"/>
      <c r="C174" s="137" t="s">
        <v>678</v>
      </c>
      <c r="D174" s="144" t="str">
        <f>IF(J171=3,CHAR(214)," ")</f>
        <v> </v>
      </c>
      <c r="E174" s="11"/>
      <c r="F174" s="19"/>
      <c r="I174" s="275"/>
      <c r="J174" s="271"/>
      <c r="K174" s="275"/>
      <c r="L174" s="318"/>
      <c r="M174" s="313">
        <v>3</v>
      </c>
      <c r="N174" s="315"/>
      <c r="O174" s="325"/>
      <c r="P174" s="325"/>
      <c r="Q174" s="325"/>
      <c r="R174" s="325"/>
      <c r="S174" s="325"/>
      <c r="T174" s="288"/>
      <c r="U174" s="288"/>
      <c r="V174" s="5"/>
      <c r="W174" s="5"/>
      <c r="X174" s="5"/>
      <c r="Y174" s="5"/>
    </row>
    <row r="175" spans="2:25" s="4" customFormat="1" ht="24.75" customHeight="1">
      <c r="B175" s="2" t="s">
        <v>624</v>
      </c>
      <c r="C175" s="185" t="s">
        <v>393</v>
      </c>
      <c r="D175" s="11"/>
      <c r="E175" s="11"/>
      <c r="F175" s="19"/>
      <c r="I175" s="275"/>
      <c r="J175" s="271"/>
      <c r="K175" s="275"/>
      <c r="L175" s="318"/>
      <c r="M175" s="318"/>
      <c r="N175" s="315"/>
      <c r="O175" s="312">
        <f>IF(J175&gt;0,+$R$141*(1/M178)*J175,0)</f>
        <v>0</v>
      </c>
      <c r="P175" s="325"/>
      <c r="Q175" s="325"/>
      <c r="R175" s="325"/>
      <c r="S175" s="325"/>
      <c r="T175" s="288"/>
      <c r="U175" s="288"/>
      <c r="V175" s="5"/>
      <c r="W175" s="5"/>
      <c r="X175" s="5"/>
      <c r="Y175" s="5"/>
    </row>
    <row r="176" spans="2:25" s="4" customFormat="1" ht="24.75" customHeight="1">
      <c r="B176" s="133"/>
      <c r="C176" s="137" t="s">
        <v>394</v>
      </c>
      <c r="D176" s="144" t="str">
        <f>IF(J175=1,CHAR(214)," ")</f>
        <v> </v>
      </c>
      <c r="E176" s="11"/>
      <c r="F176" s="19"/>
      <c r="I176" s="275"/>
      <c r="J176" s="271"/>
      <c r="K176" s="275"/>
      <c r="L176" s="318"/>
      <c r="M176" s="313">
        <v>1</v>
      </c>
      <c r="N176" s="315"/>
      <c r="O176" s="325"/>
      <c r="P176" s="325"/>
      <c r="Q176" s="325"/>
      <c r="R176" s="325"/>
      <c r="S176" s="325"/>
      <c r="T176" s="288"/>
      <c r="U176" s="288"/>
      <c r="V176" s="5"/>
      <c r="W176" s="5"/>
      <c r="X176" s="5"/>
      <c r="Y176" s="5"/>
    </row>
    <row r="177" spans="2:25" s="4" customFormat="1" ht="24.75" customHeight="1">
      <c r="B177" s="133"/>
      <c r="C177" s="137" t="s">
        <v>684</v>
      </c>
      <c r="D177" s="144" t="str">
        <f>IF(J175=2,CHAR(214)," ")</f>
        <v> </v>
      </c>
      <c r="E177" s="11"/>
      <c r="F177" s="19"/>
      <c r="I177" s="275"/>
      <c r="J177" s="271"/>
      <c r="K177" s="275"/>
      <c r="L177" s="318"/>
      <c r="M177" s="313">
        <v>2</v>
      </c>
      <c r="N177" s="315"/>
      <c r="O177" s="325"/>
      <c r="P177" s="325"/>
      <c r="Q177" s="325"/>
      <c r="R177" s="325"/>
      <c r="S177" s="325"/>
      <c r="T177" s="288"/>
      <c r="U177" s="288"/>
      <c r="V177" s="5"/>
      <c r="W177" s="5"/>
      <c r="X177" s="5"/>
      <c r="Y177" s="5"/>
    </row>
    <row r="178" spans="2:25" s="4" customFormat="1" ht="22.5" customHeight="1" thickBot="1">
      <c r="B178" s="133"/>
      <c r="C178" s="137" t="s">
        <v>687</v>
      </c>
      <c r="D178" s="144" t="str">
        <f>IF(J175=3,CHAR(214)," ")</f>
        <v> </v>
      </c>
      <c r="E178" s="11"/>
      <c r="F178" s="19"/>
      <c r="I178" s="275"/>
      <c r="J178" s="271"/>
      <c r="K178" s="275"/>
      <c r="L178" s="318"/>
      <c r="M178" s="313">
        <v>3</v>
      </c>
      <c r="N178" s="315"/>
      <c r="O178" s="325"/>
      <c r="P178" s="325"/>
      <c r="Q178" s="325"/>
      <c r="R178" s="325"/>
      <c r="S178" s="325"/>
      <c r="T178" s="288"/>
      <c r="U178" s="288"/>
      <c r="V178" s="5"/>
      <c r="W178" s="5"/>
      <c r="X178" s="5"/>
      <c r="Y178" s="5"/>
    </row>
    <row r="179" spans="2:25" s="4" customFormat="1" ht="15" hidden="1">
      <c r="B179" s="153"/>
      <c r="C179" s="12"/>
      <c r="D179" s="102"/>
      <c r="E179" s="19"/>
      <c r="F179" s="19"/>
      <c r="I179" s="275"/>
      <c r="J179" s="271"/>
      <c r="K179" s="275"/>
      <c r="L179" s="318"/>
      <c r="M179" s="318"/>
      <c r="N179" s="315"/>
      <c r="O179" s="325"/>
      <c r="P179" s="325"/>
      <c r="Q179" s="325"/>
      <c r="R179" s="325"/>
      <c r="S179" s="325"/>
      <c r="T179" s="288"/>
      <c r="U179" s="288"/>
      <c r="V179" s="5"/>
      <c r="W179" s="5"/>
      <c r="X179" s="5"/>
      <c r="Y179" s="5"/>
    </row>
    <row r="180" spans="2:25" s="4" customFormat="1" ht="13.5" hidden="1" thickBot="1">
      <c r="B180" s="5"/>
      <c r="C180" s="5"/>
      <c r="D180" s="5"/>
      <c r="E180" s="18"/>
      <c r="F180" s="18"/>
      <c r="I180" s="275"/>
      <c r="J180" s="271"/>
      <c r="K180" s="275"/>
      <c r="L180" s="318"/>
      <c r="M180" s="318"/>
      <c r="N180" s="315"/>
      <c r="O180" s="325"/>
      <c r="P180" s="325"/>
      <c r="Q180" s="325"/>
      <c r="R180" s="325"/>
      <c r="S180" s="325"/>
      <c r="T180" s="288"/>
      <c r="U180" s="288"/>
      <c r="V180" s="5"/>
      <c r="W180" s="5"/>
      <c r="X180" s="5"/>
      <c r="Y180" s="5"/>
    </row>
    <row r="181" spans="2:25" s="4" customFormat="1" ht="18" customHeight="1" thickBot="1">
      <c r="B181" s="338" t="s">
        <v>810</v>
      </c>
      <c r="C181" s="339"/>
      <c r="D181" s="339"/>
      <c r="E181" s="339"/>
      <c r="F181" s="340"/>
      <c r="I181" s="275"/>
      <c r="J181" s="271"/>
      <c r="K181" s="275"/>
      <c r="L181" s="318"/>
      <c r="M181" s="318"/>
      <c r="N181" s="300">
        <v>14</v>
      </c>
      <c r="O181" s="301">
        <f>SUM(O182:O228)</f>
        <v>0</v>
      </c>
      <c r="P181" s="302"/>
      <c r="Q181" s="303"/>
      <c r="R181" s="322">
        <f>+S181/N181</f>
        <v>0.02142857142857143</v>
      </c>
      <c r="S181" s="305">
        <f>VLOOKUP(B181,CALI!$B$6:$E$35,4,FALSE)</f>
        <v>0.3</v>
      </c>
      <c r="T181" s="288"/>
      <c r="U181" s="288"/>
      <c r="V181" s="5"/>
      <c r="W181" s="5"/>
      <c r="X181" s="5"/>
      <c r="Y181" s="5"/>
    </row>
    <row r="182" spans="2:25" s="4" customFormat="1" ht="18.75" customHeight="1">
      <c r="B182" s="2" t="s">
        <v>524</v>
      </c>
      <c r="C182" s="185" t="s">
        <v>811</v>
      </c>
      <c r="D182" s="151">
        <f>IF(J182=1,"NO",IF(J182=2,"SI",""))</f>
      </c>
      <c r="E182" s="138"/>
      <c r="F182" s="19"/>
      <c r="I182" s="275"/>
      <c r="J182" s="271"/>
      <c r="K182" s="275"/>
      <c r="L182" s="318"/>
      <c r="M182" s="318"/>
      <c r="N182" s="315"/>
      <c r="O182" s="308">
        <f>IF(J182&gt;0,IF(J182=2,$R$181,0),0)</f>
        <v>0</v>
      </c>
      <c r="P182" s="308"/>
      <c r="Q182" s="325"/>
      <c r="R182" s="325"/>
      <c r="S182" s="325"/>
      <c r="T182" s="288"/>
      <c r="U182" s="288"/>
      <c r="V182" s="5"/>
      <c r="W182" s="5"/>
      <c r="X182" s="5"/>
      <c r="Y182" s="5"/>
    </row>
    <row r="183" spans="2:25" s="4" customFormat="1" ht="18.75" customHeight="1">
      <c r="B183" s="2" t="s">
        <v>526</v>
      </c>
      <c r="C183" s="185" t="s">
        <v>812</v>
      </c>
      <c r="D183" s="138"/>
      <c r="E183" s="138"/>
      <c r="F183" s="19"/>
      <c r="I183" s="275"/>
      <c r="J183" s="271"/>
      <c r="K183" s="275"/>
      <c r="L183" s="318"/>
      <c r="M183" s="318"/>
      <c r="N183" s="315"/>
      <c r="O183" s="312">
        <f>IF(J183&gt;0,+$R$181*(1/M187)*J183,0)</f>
        <v>0</v>
      </c>
      <c r="P183" s="325"/>
      <c r="Q183" s="325"/>
      <c r="R183" s="325"/>
      <c r="S183" s="325"/>
      <c r="T183" s="288"/>
      <c r="U183" s="288"/>
      <c r="V183" s="5"/>
      <c r="W183" s="5"/>
      <c r="X183" s="5"/>
      <c r="Y183" s="5"/>
    </row>
    <row r="184" spans="2:25" s="4" customFormat="1" ht="15.75" customHeight="1">
      <c r="B184" s="225"/>
      <c r="C184" s="137" t="s">
        <v>536</v>
      </c>
      <c r="D184" s="139" t="str">
        <f>IF(J183=1,CHAR(214)," ")</f>
        <v> </v>
      </c>
      <c r="E184" s="138"/>
      <c r="F184" s="19"/>
      <c r="I184" s="275"/>
      <c r="J184" s="271"/>
      <c r="K184" s="275"/>
      <c r="L184" s="318"/>
      <c r="M184" s="313">
        <v>1</v>
      </c>
      <c r="N184" s="315"/>
      <c r="O184" s="325"/>
      <c r="P184" s="325"/>
      <c r="Q184" s="325"/>
      <c r="R184" s="325"/>
      <c r="S184" s="325"/>
      <c r="T184" s="288"/>
      <c r="U184" s="288"/>
      <c r="V184" s="5"/>
      <c r="W184" s="5"/>
      <c r="X184" s="5"/>
      <c r="Y184" s="5"/>
    </row>
    <row r="185" spans="2:25" s="4" customFormat="1" ht="15.75" customHeight="1">
      <c r="B185" s="225"/>
      <c r="C185" s="137" t="s">
        <v>525</v>
      </c>
      <c r="D185" s="139" t="str">
        <f>IF(J183=2,CHAR(214)," ")</f>
        <v> </v>
      </c>
      <c r="E185" s="138"/>
      <c r="F185" s="19"/>
      <c r="I185" s="275"/>
      <c r="J185" s="271"/>
      <c r="K185" s="275"/>
      <c r="L185" s="318"/>
      <c r="M185" s="313">
        <v>2</v>
      </c>
      <c r="N185" s="315"/>
      <c r="O185" s="325"/>
      <c r="P185" s="325"/>
      <c r="Q185" s="325"/>
      <c r="R185" s="325"/>
      <c r="S185" s="325"/>
      <c r="T185" s="288"/>
      <c r="U185" s="288"/>
      <c r="V185" s="5"/>
      <c r="W185" s="5"/>
      <c r="X185" s="5"/>
      <c r="Y185" s="5"/>
    </row>
    <row r="186" spans="2:25" s="4" customFormat="1" ht="15.75" customHeight="1">
      <c r="B186" s="225"/>
      <c r="C186" s="137" t="s">
        <v>537</v>
      </c>
      <c r="D186" s="139" t="str">
        <f>IF(J183=3,CHAR(214)," ")</f>
        <v> </v>
      </c>
      <c r="E186" s="138"/>
      <c r="F186" s="19"/>
      <c r="I186" s="275"/>
      <c r="J186" s="271"/>
      <c r="K186" s="275"/>
      <c r="L186" s="318"/>
      <c r="M186" s="313">
        <v>3</v>
      </c>
      <c r="N186" s="315"/>
      <c r="O186" s="325"/>
      <c r="P186" s="325"/>
      <c r="Q186" s="325"/>
      <c r="R186" s="325"/>
      <c r="S186" s="325"/>
      <c r="T186" s="288"/>
      <c r="U186" s="288"/>
      <c r="V186" s="5"/>
      <c r="W186" s="5"/>
      <c r="X186" s="5"/>
      <c r="Y186" s="5"/>
    </row>
    <row r="187" spans="2:25" s="4" customFormat="1" ht="15.75" customHeight="1">
      <c r="B187" s="225"/>
      <c r="C187" s="137" t="s">
        <v>625</v>
      </c>
      <c r="D187" s="139" t="str">
        <f>IF(J183=4,CHAR(214)," ")</f>
        <v> </v>
      </c>
      <c r="E187" s="138"/>
      <c r="F187" s="19"/>
      <c r="I187" s="275"/>
      <c r="J187" s="271"/>
      <c r="K187" s="275"/>
      <c r="L187" s="318"/>
      <c r="M187" s="313">
        <v>4</v>
      </c>
      <c r="N187" s="315"/>
      <c r="O187" s="325"/>
      <c r="P187" s="325"/>
      <c r="Q187" s="325"/>
      <c r="R187" s="325"/>
      <c r="S187" s="325"/>
      <c r="T187" s="288"/>
      <c r="U187" s="288"/>
      <c r="V187" s="5"/>
      <c r="W187" s="5"/>
      <c r="X187" s="5"/>
      <c r="Y187" s="5"/>
    </row>
    <row r="188" spans="2:25" s="4" customFormat="1" ht="24.75" customHeight="1">
      <c r="B188" s="2" t="s">
        <v>530</v>
      </c>
      <c r="C188" s="185" t="s">
        <v>441</v>
      </c>
      <c r="D188" s="138"/>
      <c r="E188" s="138"/>
      <c r="F188" s="19"/>
      <c r="I188" s="275"/>
      <c r="J188" s="271"/>
      <c r="K188" s="275"/>
      <c r="L188" s="318"/>
      <c r="M188" s="318"/>
      <c r="N188" s="315"/>
      <c r="O188" s="312">
        <f>IF(J188&gt;0,+$R$181*(1/M191)*J188,0)</f>
        <v>0</v>
      </c>
      <c r="P188" s="325"/>
      <c r="Q188" s="325"/>
      <c r="R188" s="325"/>
      <c r="S188" s="325"/>
      <c r="T188" s="288"/>
      <c r="U188" s="288"/>
      <c r="V188" s="5"/>
      <c r="W188" s="5"/>
      <c r="X188" s="5"/>
      <c r="Y188" s="5"/>
    </row>
    <row r="189" spans="2:25" s="4" customFormat="1" ht="15.75" customHeight="1">
      <c r="B189" s="225"/>
      <c r="C189" s="137" t="s">
        <v>527</v>
      </c>
      <c r="D189" s="144" t="str">
        <f>IF(J188=1,CHAR(214)," ")</f>
        <v> </v>
      </c>
      <c r="E189" s="138"/>
      <c r="F189" s="19"/>
      <c r="I189" s="275"/>
      <c r="J189" s="271"/>
      <c r="K189" s="275"/>
      <c r="L189" s="318"/>
      <c r="M189" s="313">
        <v>1</v>
      </c>
      <c r="N189" s="315"/>
      <c r="O189" s="325"/>
      <c r="P189" s="325"/>
      <c r="Q189" s="325"/>
      <c r="R189" s="325"/>
      <c r="S189" s="325"/>
      <c r="T189" s="288"/>
      <c r="U189" s="288"/>
      <c r="V189" s="5"/>
      <c r="W189" s="5"/>
      <c r="X189" s="5"/>
      <c r="Y189" s="5"/>
    </row>
    <row r="190" spans="2:25" s="4" customFormat="1" ht="15.75" customHeight="1">
      <c r="B190" s="225"/>
      <c r="C190" s="137" t="s">
        <v>528</v>
      </c>
      <c r="D190" s="144" t="str">
        <f>IF(J188=2,CHAR(214)," ")</f>
        <v> </v>
      </c>
      <c r="E190" s="138"/>
      <c r="F190" s="19"/>
      <c r="I190" s="275"/>
      <c r="J190" s="271"/>
      <c r="K190" s="275"/>
      <c r="L190" s="318"/>
      <c r="M190" s="313">
        <v>2</v>
      </c>
      <c r="N190" s="315"/>
      <c r="O190" s="325"/>
      <c r="P190" s="325"/>
      <c r="Q190" s="325"/>
      <c r="R190" s="325"/>
      <c r="S190" s="325"/>
      <c r="T190" s="288"/>
      <c r="U190" s="288"/>
      <c r="V190" s="5"/>
      <c r="W190" s="5"/>
      <c r="X190" s="5"/>
      <c r="Y190" s="5"/>
    </row>
    <row r="191" spans="2:25" s="4" customFormat="1" ht="15.75" customHeight="1">
      <c r="B191" s="225"/>
      <c r="C191" s="137" t="s">
        <v>529</v>
      </c>
      <c r="D191" s="144" t="str">
        <f>IF(J188=3,CHAR(214)," ")</f>
        <v> </v>
      </c>
      <c r="E191" s="138"/>
      <c r="F191" s="17"/>
      <c r="I191" s="275"/>
      <c r="J191" s="271"/>
      <c r="K191" s="275"/>
      <c r="L191" s="318"/>
      <c r="M191" s="313">
        <v>3</v>
      </c>
      <c r="N191" s="315"/>
      <c r="O191" s="325"/>
      <c r="P191" s="325"/>
      <c r="Q191" s="325"/>
      <c r="R191" s="325"/>
      <c r="S191" s="325"/>
      <c r="T191" s="288"/>
      <c r="U191" s="288"/>
      <c r="V191" s="5"/>
      <c r="W191" s="5"/>
      <c r="X191" s="5"/>
      <c r="Y191" s="5"/>
    </row>
    <row r="192" spans="2:25" s="4" customFormat="1" ht="18.75" customHeight="1">
      <c r="B192" s="2" t="s">
        <v>531</v>
      </c>
      <c r="C192" s="185" t="s">
        <v>813</v>
      </c>
      <c r="D192" s="151">
        <f>IF(J192=1,"NO",IF(J192=2,"SI",""))</f>
      </c>
      <c r="E192" s="138"/>
      <c r="F192" s="17"/>
      <c r="I192" s="275"/>
      <c r="J192" s="271"/>
      <c r="K192" s="275"/>
      <c r="L192" s="318"/>
      <c r="M192" s="318"/>
      <c r="N192" s="315"/>
      <c r="O192" s="308">
        <f>IF(J192&gt;0,IF(J192=2,$R$181,0),0)</f>
        <v>0</v>
      </c>
      <c r="P192" s="308"/>
      <c r="Q192" s="325"/>
      <c r="R192" s="325"/>
      <c r="S192" s="325"/>
      <c r="T192" s="288"/>
      <c r="U192" s="288"/>
      <c r="V192" s="5"/>
      <c r="W192" s="5"/>
      <c r="X192" s="5"/>
      <c r="Y192" s="5"/>
    </row>
    <row r="193" spans="2:25" s="4" customFormat="1" ht="18.75" customHeight="1">
      <c r="B193" s="2" t="s">
        <v>532</v>
      </c>
      <c r="C193" s="185" t="s">
        <v>626</v>
      </c>
      <c r="D193" s="138"/>
      <c r="E193" s="138"/>
      <c r="F193" s="19"/>
      <c r="I193" s="275"/>
      <c r="J193" s="271"/>
      <c r="K193" s="275"/>
      <c r="L193" s="318"/>
      <c r="M193" s="318"/>
      <c r="N193" s="315"/>
      <c r="O193" s="312">
        <f>IF(J193&gt;0,+$R$181*(1/M196)*J193,0)</f>
        <v>0</v>
      </c>
      <c r="P193" s="325"/>
      <c r="Q193" s="325"/>
      <c r="R193" s="325"/>
      <c r="S193" s="325"/>
      <c r="T193" s="288"/>
      <c r="U193" s="288"/>
      <c r="V193" s="5"/>
      <c r="W193" s="5"/>
      <c r="X193" s="5"/>
      <c r="Y193" s="5"/>
    </row>
    <row r="194" spans="2:25" s="4" customFormat="1" ht="15.75" customHeight="1">
      <c r="B194" s="225"/>
      <c r="C194" s="137" t="s">
        <v>533</v>
      </c>
      <c r="D194" s="144" t="str">
        <f>IF(J193=1,CHAR(214)," ")</f>
        <v> </v>
      </c>
      <c r="E194" s="138"/>
      <c r="F194" s="19"/>
      <c r="I194" s="275"/>
      <c r="J194" s="271"/>
      <c r="K194" s="275"/>
      <c r="L194" s="318"/>
      <c r="M194" s="313">
        <v>1</v>
      </c>
      <c r="N194" s="315"/>
      <c r="O194" s="325"/>
      <c r="P194" s="325"/>
      <c r="Q194" s="325"/>
      <c r="R194" s="325"/>
      <c r="S194" s="325"/>
      <c r="T194" s="288"/>
      <c r="U194" s="288"/>
      <c r="V194" s="5"/>
      <c r="W194" s="5"/>
      <c r="X194" s="5"/>
      <c r="Y194" s="5"/>
    </row>
    <row r="195" spans="2:25" s="4" customFormat="1" ht="15.75" customHeight="1">
      <c r="B195" s="225"/>
      <c r="C195" s="137" t="s">
        <v>814</v>
      </c>
      <c r="D195" s="144" t="str">
        <f>IF(J193=2,CHAR(214)," ")</f>
        <v> </v>
      </c>
      <c r="E195" s="138"/>
      <c r="F195" s="19"/>
      <c r="I195" s="275"/>
      <c r="J195" s="271"/>
      <c r="K195" s="275"/>
      <c r="L195" s="318"/>
      <c r="M195" s="313">
        <v>2</v>
      </c>
      <c r="N195" s="315"/>
      <c r="O195" s="325"/>
      <c r="P195" s="325"/>
      <c r="Q195" s="325"/>
      <c r="R195" s="325"/>
      <c r="S195" s="325"/>
      <c r="T195" s="288"/>
      <c r="U195" s="288"/>
      <c r="V195" s="5"/>
      <c r="W195" s="5"/>
      <c r="X195" s="5"/>
      <c r="Y195" s="5"/>
    </row>
    <row r="196" spans="2:25" s="4" customFormat="1" ht="15.75" customHeight="1">
      <c r="B196" s="225"/>
      <c r="C196" s="137" t="s">
        <v>534</v>
      </c>
      <c r="D196" s="144" t="str">
        <f>IF(J193=3,CHAR(214)," ")</f>
        <v> </v>
      </c>
      <c r="E196" s="138"/>
      <c r="F196" s="19"/>
      <c r="I196" s="275"/>
      <c r="J196" s="271"/>
      <c r="K196" s="275"/>
      <c r="L196" s="318"/>
      <c r="M196" s="313">
        <v>3</v>
      </c>
      <c r="N196" s="315"/>
      <c r="O196" s="325"/>
      <c r="P196" s="325"/>
      <c r="Q196" s="325"/>
      <c r="R196" s="325"/>
      <c r="S196" s="325"/>
      <c r="T196" s="288"/>
      <c r="U196" s="288"/>
      <c r="V196" s="5"/>
      <c r="W196" s="5"/>
      <c r="X196" s="5"/>
      <c r="Y196" s="5"/>
    </row>
    <row r="197" spans="2:25" s="4" customFormat="1" ht="18.75" customHeight="1">
      <c r="B197" s="2" t="s">
        <v>535</v>
      </c>
      <c r="C197" s="185" t="s">
        <v>540</v>
      </c>
      <c r="D197" s="138"/>
      <c r="E197" s="138"/>
      <c r="F197" s="19"/>
      <c r="I197" s="275"/>
      <c r="J197" s="271"/>
      <c r="K197" s="275"/>
      <c r="L197" s="318"/>
      <c r="M197" s="318"/>
      <c r="N197" s="315"/>
      <c r="O197" s="312">
        <f>IF(J197&gt;0,+$R$181*(1/M199)/J197,0)</f>
        <v>0</v>
      </c>
      <c r="P197" s="325"/>
      <c r="Q197" s="325"/>
      <c r="R197" s="325"/>
      <c r="S197" s="325"/>
      <c r="T197" s="288"/>
      <c r="U197" s="288"/>
      <c r="V197" s="5"/>
      <c r="W197" s="5"/>
      <c r="X197" s="5"/>
      <c r="Y197" s="5"/>
    </row>
    <row r="198" spans="2:25" s="4" customFormat="1" ht="15.75" customHeight="1">
      <c r="B198" s="225"/>
      <c r="C198" s="137" t="s">
        <v>442</v>
      </c>
      <c r="D198" s="144" t="str">
        <f>IF(J197=1,CHAR(214)," ")</f>
        <v> </v>
      </c>
      <c r="E198" s="138"/>
      <c r="F198" s="19"/>
      <c r="I198" s="275"/>
      <c r="J198" s="271"/>
      <c r="K198" s="275"/>
      <c r="L198" s="318"/>
      <c r="M198" s="313">
        <v>2</v>
      </c>
      <c r="N198" s="315"/>
      <c r="O198" s="325"/>
      <c r="P198" s="325"/>
      <c r="Q198" s="325"/>
      <c r="R198" s="325"/>
      <c r="S198" s="325"/>
      <c r="T198" s="288"/>
      <c r="U198" s="288"/>
      <c r="V198" s="5"/>
      <c r="W198" s="5"/>
      <c r="X198" s="5"/>
      <c r="Y198" s="5"/>
    </row>
    <row r="199" spans="2:25" s="4" customFormat="1" ht="15.75" customHeight="1">
      <c r="B199" s="225"/>
      <c r="C199" s="137" t="s">
        <v>443</v>
      </c>
      <c r="D199" s="144" t="str">
        <f>IF(J197=2,CHAR(214)," ")</f>
        <v> </v>
      </c>
      <c r="E199" s="138"/>
      <c r="F199" s="19"/>
      <c r="I199" s="275"/>
      <c r="J199" s="271"/>
      <c r="K199" s="275"/>
      <c r="L199" s="318"/>
      <c r="M199" s="313">
        <v>1</v>
      </c>
      <c r="N199" s="315"/>
      <c r="O199" s="325"/>
      <c r="P199" s="325"/>
      <c r="Q199" s="325"/>
      <c r="R199" s="325"/>
      <c r="S199" s="325"/>
      <c r="T199" s="288"/>
      <c r="U199" s="288"/>
      <c r="V199" s="5"/>
      <c r="W199" s="5"/>
      <c r="X199" s="5"/>
      <c r="Y199" s="5"/>
    </row>
    <row r="200" spans="2:25" s="4" customFormat="1" ht="24.75" customHeight="1">
      <c r="B200" s="2" t="s">
        <v>538</v>
      </c>
      <c r="C200" s="185" t="s">
        <v>815</v>
      </c>
      <c r="D200" s="151">
        <f>IF(J200=1,"NO",IF(J200=2,"SI",""))</f>
      </c>
      <c r="E200" s="138"/>
      <c r="F200" s="19"/>
      <c r="I200" s="275"/>
      <c r="J200" s="271"/>
      <c r="K200" s="275"/>
      <c r="L200" s="318"/>
      <c r="M200" s="318"/>
      <c r="N200" s="315"/>
      <c r="O200" s="308">
        <f>IF(J200&gt;0,IF(J200=2,$R$181,0),0)</f>
        <v>0</v>
      </c>
      <c r="P200" s="308"/>
      <c r="Q200" s="325"/>
      <c r="R200" s="325"/>
      <c r="S200" s="325"/>
      <c r="T200" s="288"/>
      <c r="U200" s="288"/>
      <c r="V200" s="5"/>
      <c r="W200" s="5"/>
      <c r="X200" s="5"/>
      <c r="Y200" s="5"/>
    </row>
    <row r="201" spans="2:25" s="4" customFormat="1" ht="24.75" customHeight="1">
      <c r="B201" s="2" t="s">
        <v>539</v>
      </c>
      <c r="C201" s="184" t="s">
        <v>816</v>
      </c>
      <c r="D201" s="151">
        <f>IF(J201=8,"NO",IF(J201=7,"SI",""))</f>
      </c>
      <c r="E201" s="138"/>
      <c r="F201" s="19"/>
      <c r="I201" s="275"/>
      <c r="J201" s="271"/>
      <c r="K201" s="275"/>
      <c r="L201" s="318"/>
      <c r="M201" s="318"/>
      <c r="N201" s="315"/>
      <c r="O201" s="308">
        <f>IF(J201&gt;0,IF(J201=2,$R$181,0),0)</f>
        <v>0</v>
      </c>
      <c r="P201" s="308"/>
      <c r="Q201" s="325"/>
      <c r="R201" s="325"/>
      <c r="S201" s="325"/>
      <c r="T201" s="288"/>
      <c r="U201" s="288"/>
      <c r="V201" s="5"/>
      <c r="W201" s="5"/>
      <c r="X201" s="5"/>
      <c r="Y201" s="5"/>
    </row>
    <row r="202" spans="2:25" s="4" customFormat="1" ht="24.75" customHeight="1">
      <c r="B202" s="2" t="s">
        <v>541</v>
      </c>
      <c r="C202" s="185" t="s">
        <v>543</v>
      </c>
      <c r="D202" s="138"/>
      <c r="E202" s="138"/>
      <c r="F202" s="17"/>
      <c r="I202" s="275"/>
      <c r="J202" s="271"/>
      <c r="K202" s="275"/>
      <c r="L202" s="318"/>
      <c r="M202" s="318"/>
      <c r="N202" s="315"/>
      <c r="O202" s="312">
        <f>IF(J202&gt;0,+$R$181*(1/M206)/J202,0)</f>
        <v>0</v>
      </c>
      <c r="P202" s="325"/>
      <c r="Q202" s="325"/>
      <c r="R202" s="325"/>
      <c r="S202" s="325"/>
      <c r="T202" s="288"/>
      <c r="U202" s="288"/>
      <c r="V202" s="5"/>
      <c r="W202" s="5"/>
      <c r="X202" s="5"/>
      <c r="Y202" s="5"/>
    </row>
    <row r="203" spans="2:25" s="4" customFormat="1" ht="15.75" customHeight="1">
      <c r="B203" s="225"/>
      <c r="C203" s="137" t="s">
        <v>546</v>
      </c>
      <c r="D203" s="144" t="str">
        <f>IF(J202=1,CHAR(214)," ")</f>
        <v> </v>
      </c>
      <c r="E203" s="138"/>
      <c r="F203" s="19"/>
      <c r="I203" s="275"/>
      <c r="J203" s="271"/>
      <c r="K203" s="275"/>
      <c r="L203" s="318"/>
      <c r="M203" s="313">
        <v>4</v>
      </c>
      <c r="N203" s="315"/>
      <c r="O203" s="325"/>
      <c r="P203" s="325"/>
      <c r="Q203" s="325"/>
      <c r="R203" s="325"/>
      <c r="S203" s="325"/>
      <c r="T203" s="288"/>
      <c r="U203" s="288"/>
      <c r="V203" s="5"/>
      <c r="W203" s="5"/>
      <c r="X203" s="5"/>
      <c r="Y203" s="5"/>
    </row>
    <row r="204" spans="2:25" s="4" customFormat="1" ht="15.75" customHeight="1">
      <c r="B204" s="225"/>
      <c r="C204" s="137" t="s">
        <v>545</v>
      </c>
      <c r="D204" s="144" t="str">
        <f>IF(J202=2,CHAR(214)," ")</f>
        <v> </v>
      </c>
      <c r="E204" s="138"/>
      <c r="F204" s="19"/>
      <c r="I204" s="275"/>
      <c r="J204" s="271"/>
      <c r="K204" s="275"/>
      <c r="L204" s="318"/>
      <c r="M204" s="313">
        <v>3</v>
      </c>
      <c r="N204" s="315"/>
      <c r="O204" s="325"/>
      <c r="P204" s="325"/>
      <c r="Q204" s="325"/>
      <c r="R204" s="325"/>
      <c r="S204" s="325"/>
      <c r="T204" s="288"/>
      <c r="U204" s="288"/>
      <c r="V204" s="5"/>
      <c r="W204" s="5"/>
      <c r="X204" s="5"/>
      <c r="Y204" s="5"/>
    </row>
    <row r="205" spans="2:25" s="4" customFormat="1" ht="15.75" customHeight="1">
      <c r="B205" s="225"/>
      <c r="C205" s="137" t="s">
        <v>544</v>
      </c>
      <c r="D205" s="144" t="str">
        <f>IF(J202=3,CHAR(214)," ")</f>
        <v> </v>
      </c>
      <c r="E205" s="138"/>
      <c r="F205" s="19"/>
      <c r="I205" s="275"/>
      <c r="J205" s="271"/>
      <c r="K205" s="275"/>
      <c r="L205" s="318"/>
      <c r="M205" s="313">
        <v>2</v>
      </c>
      <c r="N205" s="315"/>
      <c r="O205" s="325"/>
      <c r="P205" s="325"/>
      <c r="Q205" s="325"/>
      <c r="R205" s="325"/>
      <c r="S205" s="325"/>
      <c r="T205" s="288"/>
      <c r="U205" s="288"/>
      <c r="V205" s="5"/>
      <c r="W205" s="5"/>
      <c r="X205" s="5"/>
      <c r="Y205" s="5"/>
    </row>
    <row r="206" spans="2:25" s="4" customFormat="1" ht="15.75" customHeight="1">
      <c r="B206" s="225"/>
      <c r="C206" s="137" t="s">
        <v>932</v>
      </c>
      <c r="D206" s="144" t="str">
        <f>IF(J202=4,CHAR(214)," ")</f>
        <v> </v>
      </c>
      <c r="E206" s="138"/>
      <c r="F206" s="19"/>
      <c r="I206" s="275"/>
      <c r="J206" s="271"/>
      <c r="K206" s="275"/>
      <c r="L206" s="318"/>
      <c r="M206" s="313">
        <v>1</v>
      </c>
      <c r="N206" s="315"/>
      <c r="O206" s="325"/>
      <c r="P206" s="325"/>
      <c r="Q206" s="325"/>
      <c r="R206" s="325"/>
      <c r="S206" s="325"/>
      <c r="T206" s="288"/>
      <c r="U206" s="288"/>
      <c r="V206" s="5"/>
      <c r="W206" s="5"/>
      <c r="X206" s="5"/>
      <c r="Y206" s="5"/>
    </row>
    <row r="207" spans="2:25" s="4" customFormat="1" ht="15.75" customHeight="1">
      <c r="B207" s="225"/>
      <c r="C207" s="270" t="s">
        <v>817</v>
      </c>
      <c r="D207" s="150"/>
      <c r="E207" s="138"/>
      <c r="F207" s="19"/>
      <c r="I207" s="275"/>
      <c r="J207" s="271"/>
      <c r="K207" s="275"/>
      <c r="L207" s="318"/>
      <c r="M207" s="313"/>
      <c r="N207" s="315"/>
      <c r="O207" s="325"/>
      <c r="P207" s="325"/>
      <c r="Q207" s="325"/>
      <c r="R207" s="325"/>
      <c r="S207" s="325"/>
      <c r="T207" s="288"/>
      <c r="U207" s="288"/>
      <c r="V207" s="5"/>
      <c r="W207" s="5"/>
      <c r="X207" s="5"/>
      <c r="Y207" s="5"/>
    </row>
    <row r="208" spans="2:25" s="4" customFormat="1" ht="18.75" customHeight="1">
      <c r="B208" s="2" t="s">
        <v>542</v>
      </c>
      <c r="C208" s="185" t="s">
        <v>627</v>
      </c>
      <c r="D208" s="138"/>
      <c r="E208" s="138"/>
      <c r="F208" s="17"/>
      <c r="I208" s="275"/>
      <c r="J208" s="271"/>
      <c r="K208" s="275"/>
      <c r="L208" s="318"/>
      <c r="M208" s="318"/>
      <c r="N208" s="315"/>
      <c r="O208" s="312">
        <f>IF(J208&gt;0,+$R$181*(1/M212)/J208,0)</f>
        <v>0</v>
      </c>
      <c r="P208" s="325"/>
      <c r="Q208" s="325"/>
      <c r="R208" s="325"/>
      <c r="S208" s="325"/>
      <c r="T208" s="288"/>
      <c r="U208" s="288"/>
      <c r="V208" s="5"/>
      <c r="W208" s="5"/>
      <c r="X208" s="5"/>
      <c r="Y208" s="5"/>
    </row>
    <row r="209" spans="2:25" s="4" customFormat="1" ht="15.75" customHeight="1">
      <c r="B209" s="225"/>
      <c r="C209" s="137" t="s">
        <v>548</v>
      </c>
      <c r="D209" s="144" t="str">
        <f>IF(J208=1,CHAR(214)," ")</f>
        <v> </v>
      </c>
      <c r="E209" s="138"/>
      <c r="F209" s="19"/>
      <c r="I209" s="275"/>
      <c r="J209" s="271"/>
      <c r="K209" s="275"/>
      <c r="L209" s="318"/>
      <c r="M209" s="313">
        <v>4</v>
      </c>
      <c r="N209" s="315"/>
      <c r="O209" s="325"/>
      <c r="P209" s="325"/>
      <c r="Q209" s="325"/>
      <c r="R209" s="325"/>
      <c r="S209" s="325"/>
      <c r="T209" s="288"/>
      <c r="U209" s="288"/>
      <c r="V209" s="5"/>
      <c r="W209" s="5"/>
      <c r="X209" s="5"/>
      <c r="Y209" s="5"/>
    </row>
    <row r="210" spans="2:25" s="4" customFormat="1" ht="15.75" customHeight="1">
      <c r="B210" s="225"/>
      <c r="C210" s="137" t="s">
        <v>628</v>
      </c>
      <c r="D210" s="144" t="str">
        <f>IF(J208=2,CHAR(214)," ")</f>
        <v> </v>
      </c>
      <c r="E210" s="138"/>
      <c r="F210" s="19"/>
      <c r="I210" s="275"/>
      <c r="J210" s="271"/>
      <c r="K210" s="275"/>
      <c r="L210" s="318"/>
      <c r="M210" s="313">
        <v>3</v>
      </c>
      <c r="N210" s="315"/>
      <c r="O210" s="325"/>
      <c r="P210" s="325"/>
      <c r="Q210" s="325"/>
      <c r="R210" s="325"/>
      <c r="S210" s="325"/>
      <c r="T210" s="288"/>
      <c r="U210" s="288"/>
      <c r="V210" s="5"/>
      <c r="W210" s="5"/>
      <c r="X210" s="5"/>
      <c r="Y210" s="5"/>
    </row>
    <row r="211" spans="2:25" s="4" customFormat="1" ht="15.75" customHeight="1">
      <c r="B211" s="225"/>
      <c r="C211" s="137" t="s">
        <v>546</v>
      </c>
      <c r="D211" s="144" t="str">
        <f>IF(J208=3,CHAR(214)," ")</f>
        <v> </v>
      </c>
      <c r="E211" s="138"/>
      <c r="F211" s="19"/>
      <c r="I211" s="275"/>
      <c r="J211" s="271"/>
      <c r="K211" s="275"/>
      <c r="L211" s="318"/>
      <c r="M211" s="313">
        <v>2</v>
      </c>
      <c r="N211" s="315"/>
      <c r="O211" s="325"/>
      <c r="P211" s="325"/>
      <c r="Q211" s="325"/>
      <c r="R211" s="325"/>
      <c r="S211" s="325"/>
      <c r="T211" s="288"/>
      <c r="U211" s="288"/>
      <c r="V211" s="5"/>
      <c r="W211" s="5"/>
      <c r="X211" s="5"/>
      <c r="Y211" s="5"/>
    </row>
    <row r="212" spans="2:25" s="4" customFormat="1" ht="15.75" customHeight="1">
      <c r="B212" s="225"/>
      <c r="C212" s="137" t="s">
        <v>932</v>
      </c>
      <c r="D212" s="144" t="str">
        <f>IF(J208=4,CHAR(214)," ")</f>
        <v> </v>
      </c>
      <c r="E212" s="138"/>
      <c r="F212" s="19"/>
      <c r="I212" s="275"/>
      <c r="J212" s="271"/>
      <c r="K212" s="275"/>
      <c r="L212" s="318"/>
      <c r="M212" s="313">
        <v>1</v>
      </c>
      <c r="N212" s="315"/>
      <c r="O212" s="325"/>
      <c r="P212" s="325"/>
      <c r="Q212" s="325"/>
      <c r="R212" s="325"/>
      <c r="S212" s="325"/>
      <c r="T212" s="288"/>
      <c r="U212" s="288"/>
      <c r="V212" s="5"/>
      <c r="W212" s="5"/>
      <c r="X212" s="5"/>
      <c r="Y212" s="5"/>
    </row>
    <row r="213" spans="2:25" s="4" customFormat="1" ht="15.75" customHeight="1">
      <c r="B213" s="225"/>
      <c r="C213" s="270" t="s">
        <v>817</v>
      </c>
      <c r="D213" s="150"/>
      <c r="E213" s="138"/>
      <c r="F213" s="19"/>
      <c r="I213" s="275"/>
      <c r="J213" s="271"/>
      <c r="K213" s="275"/>
      <c r="L213" s="318"/>
      <c r="M213" s="313"/>
      <c r="N213" s="315"/>
      <c r="O213" s="325"/>
      <c r="P213" s="325"/>
      <c r="Q213" s="325"/>
      <c r="R213" s="325"/>
      <c r="S213" s="325"/>
      <c r="T213" s="288"/>
      <c r="U213" s="288"/>
      <c r="V213" s="5"/>
      <c r="W213" s="5"/>
      <c r="X213" s="5"/>
      <c r="Y213" s="5"/>
    </row>
    <row r="214" spans="2:25" s="4" customFormat="1" ht="18.75" customHeight="1">
      <c r="B214" s="2" t="s">
        <v>547</v>
      </c>
      <c r="C214" s="185" t="s">
        <v>550</v>
      </c>
      <c r="D214" s="138"/>
      <c r="E214" s="138"/>
      <c r="F214" s="19"/>
      <c r="I214" s="275"/>
      <c r="J214" s="271"/>
      <c r="K214" s="275"/>
      <c r="L214" s="318"/>
      <c r="M214" s="318"/>
      <c r="N214" s="315"/>
      <c r="O214" s="312">
        <f>IF(J214&gt;0,+$R$181*(1/M218)*J214,0)</f>
        <v>0</v>
      </c>
      <c r="P214" s="325"/>
      <c r="Q214" s="325"/>
      <c r="R214" s="325"/>
      <c r="S214" s="325"/>
      <c r="T214" s="288"/>
      <c r="U214" s="288"/>
      <c r="V214" s="5"/>
      <c r="W214" s="5"/>
      <c r="X214" s="5"/>
      <c r="Y214" s="5"/>
    </row>
    <row r="215" spans="2:25" s="4" customFormat="1" ht="15.75" customHeight="1">
      <c r="B215" s="225"/>
      <c r="C215" s="137" t="s">
        <v>551</v>
      </c>
      <c r="D215" s="144" t="str">
        <f>IF(J214=1,CHAR(214)," ")</f>
        <v> </v>
      </c>
      <c r="E215" s="138"/>
      <c r="F215" s="19"/>
      <c r="I215" s="275"/>
      <c r="J215" s="271"/>
      <c r="K215" s="275"/>
      <c r="L215" s="318"/>
      <c r="M215" s="313">
        <v>1</v>
      </c>
      <c r="N215" s="315"/>
      <c r="O215" s="325"/>
      <c r="P215" s="325"/>
      <c r="Q215" s="325"/>
      <c r="R215" s="325"/>
      <c r="S215" s="325"/>
      <c r="T215" s="288"/>
      <c r="U215" s="288"/>
      <c r="V215" s="5"/>
      <c r="W215" s="5"/>
      <c r="X215" s="5"/>
      <c r="Y215" s="5"/>
    </row>
    <row r="216" spans="2:25" s="4" customFormat="1" ht="15.75" customHeight="1">
      <c r="B216" s="225"/>
      <c r="C216" s="137" t="s">
        <v>552</v>
      </c>
      <c r="D216" s="144" t="str">
        <f>IF(J214=2,CHAR(214)," ")</f>
        <v> </v>
      </c>
      <c r="E216" s="138"/>
      <c r="F216" s="19"/>
      <c r="I216" s="275"/>
      <c r="J216" s="271"/>
      <c r="K216" s="275"/>
      <c r="L216" s="318"/>
      <c r="M216" s="313">
        <v>2</v>
      </c>
      <c r="N216" s="315"/>
      <c r="O216" s="325"/>
      <c r="P216" s="325"/>
      <c r="Q216" s="325"/>
      <c r="R216" s="325"/>
      <c r="S216" s="325"/>
      <c r="T216" s="288"/>
      <c r="U216" s="288"/>
      <c r="V216" s="5"/>
      <c r="W216" s="5"/>
      <c r="X216" s="5"/>
      <c r="Y216" s="5"/>
    </row>
    <row r="217" spans="2:25" s="4" customFormat="1" ht="15.75" customHeight="1">
      <c r="B217" s="225"/>
      <c r="C217" s="137" t="s">
        <v>553</v>
      </c>
      <c r="D217" s="144" t="str">
        <f>IF(J214=3,CHAR(214)," ")</f>
        <v> </v>
      </c>
      <c r="E217" s="138"/>
      <c r="F217" s="19"/>
      <c r="I217" s="275"/>
      <c r="J217" s="271"/>
      <c r="K217" s="275"/>
      <c r="L217" s="318"/>
      <c r="M217" s="313">
        <v>3</v>
      </c>
      <c r="N217" s="315"/>
      <c r="O217" s="325"/>
      <c r="P217" s="325"/>
      <c r="Q217" s="325"/>
      <c r="R217" s="325"/>
      <c r="S217" s="325"/>
      <c r="T217" s="288"/>
      <c r="U217" s="288"/>
      <c r="V217" s="5"/>
      <c r="W217" s="5"/>
      <c r="X217" s="5"/>
      <c r="Y217" s="5"/>
    </row>
    <row r="218" spans="2:25" s="4" customFormat="1" ht="15.75" customHeight="1">
      <c r="B218" s="225"/>
      <c r="C218" s="137" t="s">
        <v>554</v>
      </c>
      <c r="D218" s="144" t="str">
        <f>IF(J214=4,CHAR(214)," ")</f>
        <v> </v>
      </c>
      <c r="E218" s="138"/>
      <c r="F218" s="19"/>
      <c r="I218" s="275"/>
      <c r="J218" s="271"/>
      <c r="K218" s="275"/>
      <c r="L218" s="318"/>
      <c r="M218" s="313">
        <v>4</v>
      </c>
      <c r="N218" s="315"/>
      <c r="O218" s="325"/>
      <c r="P218" s="325"/>
      <c r="Q218" s="325"/>
      <c r="R218" s="325"/>
      <c r="S218" s="325"/>
      <c r="T218" s="288"/>
      <c r="U218" s="288"/>
      <c r="V218" s="5"/>
      <c r="W218" s="5"/>
      <c r="X218" s="5"/>
      <c r="Y218" s="5"/>
    </row>
    <row r="219" spans="2:25" s="4" customFormat="1" ht="18.75" customHeight="1">
      <c r="B219" s="2" t="s">
        <v>549</v>
      </c>
      <c r="C219" s="185" t="s">
        <v>629</v>
      </c>
      <c r="D219" s="138"/>
      <c r="E219" s="138"/>
      <c r="F219" s="19"/>
      <c r="I219" s="275"/>
      <c r="J219" s="271"/>
      <c r="K219" s="275"/>
      <c r="L219" s="318"/>
      <c r="M219" s="318"/>
      <c r="N219" s="315"/>
      <c r="O219" s="312">
        <f>IF(J219&gt;0,+$R$181*(1/M223)*J219,0)</f>
        <v>0</v>
      </c>
      <c r="P219" s="325"/>
      <c r="Q219" s="325"/>
      <c r="R219" s="325"/>
      <c r="S219" s="325"/>
      <c r="T219" s="288"/>
      <c r="U219" s="288"/>
      <c r="V219" s="5"/>
      <c r="W219" s="5"/>
      <c r="X219" s="5"/>
      <c r="Y219" s="5"/>
    </row>
    <row r="220" spans="2:25" s="4" customFormat="1" ht="15.75" customHeight="1">
      <c r="B220" s="225"/>
      <c r="C220" s="137" t="s">
        <v>551</v>
      </c>
      <c r="D220" s="139" t="str">
        <f>IF(J219=1,CHAR(214)," ")</f>
        <v> </v>
      </c>
      <c r="E220" s="138"/>
      <c r="F220" s="19"/>
      <c r="I220" s="275"/>
      <c r="J220" s="271"/>
      <c r="K220" s="275"/>
      <c r="L220" s="318"/>
      <c r="M220" s="313">
        <v>1</v>
      </c>
      <c r="N220" s="315"/>
      <c r="O220" s="325"/>
      <c r="P220" s="325"/>
      <c r="Q220" s="325"/>
      <c r="R220" s="325"/>
      <c r="S220" s="325"/>
      <c r="T220" s="288"/>
      <c r="U220" s="288"/>
      <c r="V220" s="5"/>
      <c r="W220" s="5"/>
      <c r="X220" s="5"/>
      <c r="Y220" s="5"/>
    </row>
    <row r="221" spans="2:25" s="4" customFormat="1" ht="15.75" customHeight="1">
      <c r="B221" s="225"/>
      <c r="C221" s="137" t="s">
        <v>552</v>
      </c>
      <c r="D221" s="139" t="str">
        <f>IF(J219=2,CHAR(214)," ")</f>
        <v> </v>
      </c>
      <c r="E221" s="138"/>
      <c r="F221" s="19"/>
      <c r="I221" s="275"/>
      <c r="J221" s="271"/>
      <c r="K221" s="275"/>
      <c r="L221" s="318"/>
      <c r="M221" s="313">
        <v>2</v>
      </c>
      <c r="N221" s="315"/>
      <c r="O221" s="325"/>
      <c r="P221" s="325"/>
      <c r="Q221" s="325"/>
      <c r="R221" s="325"/>
      <c r="S221" s="325"/>
      <c r="T221" s="288"/>
      <c r="U221" s="288"/>
      <c r="V221" s="5"/>
      <c r="W221" s="5"/>
      <c r="X221" s="5"/>
      <c r="Y221" s="5"/>
    </row>
    <row r="222" spans="2:25" s="4" customFormat="1" ht="15.75" customHeight="1">
      <c r="B222" s="225"/>
      <c r="C222" s="137" t="s">
        <v>553</v>
      </c>
      <c r="D222" s="139" t="str">
        <f>IF(J219=3,CHAR(214)," ")</f>
        <v> </v>
      </c>
      <c r="E222" s="138"/>
      <c r="F222" s="19"/>
      <c r="I222" s="275"/>
      <c r="J222" s="271"/>
      <c r="K222" s="275"/>
      <c r="L222" s="318"/>
      <c r="M222" s="313">
        <v>3</v>
      </c>
      <c r="N222" s="315"/>
      <c r="O222" s="325"/>
      <c r="P222" s="325"/>
      <c r="Q222" s="325"/>
      <c r="R222" s="325"/>
      <c r="S222" s="325"/>
      <c r="T222" s="288"/>
      <c r="U222" s="288"/>
      <c r="V222" s="5"/>
      <c r="W222" s="5"/>
      <c r="X222" s="5"/>
      <c r="Y222" s="5"/>
    </row>
    <row r="223" spans="2:25" s="4" customFormat="1" ht="15.75" customHeight="1">
      <c r="B223" s="225"/>
      <c r="C223" s="137" t="s">
        <v>554</v>
      </c>
      <c r="D223" s="139" t="str">
        <f>IF(J219=4,CHAR(214)," ")</f>
        <v> </v>
      </c>
      <c r="E223" s="138"/>
      <c r="F223" s="19"/>
      <c r="I223" s="275"/>
      <c r="J223" s="271"/>
      <c r="K223" s="275"/>
      <c r="L223" s="318"/>
      <c r="M223" s="313">
        <v>4</v>
      </c>
      <c r="N223" s="315"/>
      <c r="O223" s="325"/>
      <c r="P223" s="325"/>
      <c r="Q223" s="325"/>
      <c r="R223" s="325"/>
      <c r="S223" s="325"/>
      <c r="T223" s="288"/>
      <c r="U223" s="288"/>
      <c r="V223" s="5"/>
      <c r="W223" s="5"/>
      <c r="X223" s="5"/>
      <c r="Y223" s="5"/>
    </row>
    <row r="224" spans="2:25" s="4" customFormat="1" ht="24.75" customHeight="1">
      <c r="B224" s="2" t="s">
        <v>555</v>
      </c>
      <c r="C224" s="185" t="s">
        <v>444</v>
      </c>
      <c r="D224" s="151">
        <f>IF(J224=1,"NO",IF(J224=2,"SI",""))</f>
      </c>
      <c r="E224" s="138"/>
      <c r="F224" s="19"/>
      <c r="I224" s="275"/>
      <c r="J224" s="271"/>
      <c r="K224" s="275"/>
      <c r="L224" s="318"/>
      <c r="M224" s="318"/>
      <c r="N224" s="315"/>
      <c r="O224" s="308">
        <f>IF(J224&gt;0,IF(J224=2,$R$181,0),0)</f>
        <v>0</v>
      </c>
      <c r="P224" s="308"/>
      <c r="Q224" s="325"/>
      <c r="R224" s="325"/>
      <c r="S224" s="325"/>
      <c r="T224" s="288"/>
      <c r="U224" s="288"/>
      <c r="V224" s="5"/>
      <c r="W224" s="5"/>
      <c r="X224" s="5"/>
      <c r="Y224" s="5"/>
    </row>
    <row r="225" spans="2:25" s="4" customFormat="1" ht="18.75" customHeight="1">
      <c r="B225" s="2" t="s">
        <v>556</v>
      </c>
      <c r="C225" s="185" t="s">
        <v>557</v>
      </c>
      <c r="D225" s="138"/>
      <c r="E225" s="138"/>
      <c r="F225" s="19"/>
      <c r="I225" s="275"/>
      <c r="J225" s="271"/>
      <c r="K225" s="275"/>
      <c r="L225" s="318"/>
      <c r="M225" s="318"/>
      <c r="N225" s="315"/>
      <c r="O225" s="312">
        <f>IF(J225&gt;0,+$R$181*(1/M228)*J225,0)</f>
        <v>0</v>
      </c>
      <c r="P225" s="325"/>
      <c r="Q225" s="325"/>
      <c r="R225" s="325"/>
      <c r="S225" s="325"/>
      <c r="T225" s="288"/>
      <c r="U225" s="288"/>
      <c r="V225" s="5"/>
      <c r="W225" s="5"/>
      <c r="X225" s="5"/>
      <c r="Y225" s="5"/>
    </row>
    <row r="226" spans="2:25" s="4" customFormat="1" ht="15.75" customHeight="1">
      <c r="B226" s="225"/>
      <c r="C226" s="137" t="s">
        <v>558</v>
      </c>
      <c r="D226" s="144" t="str">
        <f>IF(J225=1,CHAR(214)," ")</f>
        <v> </v>
      </c>
      <c r="E226" s="138"/>
      <c r="F226" s="19"/>
      <c r="I226" s="275"/>
      <c r="J226" s="271"/>
      <c r="K226" s="275"/>
      <c r="L226" s="318"/>
      <c r="M226" s="313">
        <v>1</v>
      </c>
      <c r="N226" s="315"/>
      <c r="O226" s="325"/>
      <c r="P226" s="325"/>
      <c r="Q226" s="325"/>
      <c r="R226" s="325"/>
      <c r="S226" s="325"/>
      <c r="T226" s="288"/>
      <c r="U226" s="288"/>
      <c r="V226" s="5"/>
      <c r="W226" s="5"/>
      <c r="X226" s="5"/>
      <c r="Y226" s="5"/>
    </row>
    <row r="227" spans="2:25" s="4" customFormat="1" ht="15.75" customHeight="1">
      <c r="B227" s="225"/>
      <c r="C227" s="137" t="s">
        <v>559</v>
      </c>
      <c r="D227" s="144" t="str">
        <f>IF(J225=2,CHAR(214)," ")</f>
        <v> </v>
      </c>
      <c r="E227" s="138"/>
      <c r="F227" s="19"/>
      <c r="I227" s="275"/>
      <c r="J227" s="271"/>
      <c r="K227" s="275"/>
      <c r="L227" s="318"/>
      <c r="M227" s="313">
        <v>2</v>
      </c>
      <c r="N227" s="315"/>
      <c r="O227" s="325"/>
      <c r="P227" s="325"/>
      <c r="Q227" s="325"/>
      <c r="R227" s="325"/>
      <c r="S227" s="325"/>
      <c r="T227" s="288"/>
      <c r="U227" s="288"/>
      <c r="V227" s="5"/>
      <c r="W227" s="5"/>
      <c r="X227" s="5"/>
      <c r="Y227" s="5"/>
    </row>
    <row r="228" spans="2:25" s="4" customFormat="1" ht="15.75" customHeight="1" thickBot="1">
      <c r="B228" s="225"/>
      <c r="C228" s="137" t="s">
        <v>560</v>
      </c>
      <c r="D228" s="144" t="str">
        <f>IF(J225=3,CHAR(214)," ")</f>
        <v> </v>
      </c>
      <c r="E228" s="138"/>
      <c r="F228" s="19"/>
      <c r="I228" s="275"/>
      <c r="J228" s="271"/>
      <c r="K228" s="275"/>
      <c r="L228" s="318"/>
      <c r="M228" s="313">
        <v>3</v>
      </c>
      <c r="N228" s="315"/>
      <c r="O228" s="325"/>
      <c r="P228" s="325"/>
      <c r="Q228" s="325"/>
      <c r="R228" s="325"/>
      <c r="S228" s="325"/>
      <c r="T228" s="288"/>
      <c r="U228" s="288"/>
      <c r="V228" s="5"/>
      <c r="W228" s="5"/>
      <c r="X228" s="5"/>
      <c r="Y228" s="5"/>
    </row>
    <row r="229" spans="2:25" s="4" customFormat="1" ht="13.5" hidden="1" thickBot="1">
      <c r="B229" s="5"/>
      <c r="C229" s="5"/>
      <c r="D229" s="5"/>
      <c r="E229" s="18"/>
      <c r="F229" s="18"/>
      <c r="I229" s="275"/>
      <c r="J229" s="271"/>
      <c r="K229" s="275"/>
      <c r="L229" s="318"/>
      <c r="M229" s="318"/>
      <c r="N229" s="315"/>
      <c r="O229" s="325"/>
      <c r="P229" s="325"/>
      <c r="Q229" s="325"/>
      <c r="R229" s="325"/>
      <c r="S229" s="325"/>
      <c r="T229" s="288"/>
      <c r="U229" s="288"/>
      <c r="V229" s="5"/>
      <c r="W229" s="5"/>
      <c r="X229" s="5"/>
      <c r="Y229" s="5"/>
    </row>
    <row r="230" spans="2:25" s="4" customFormat="1" ht="18" customHeight="1" thickBot="1">
      <c r="B230" s="338" t="s">
        <v>818</v>
      </c>
      <c r="C230" s="339"/>
      <c r="D230" s="339"/>
      <c r="E230" s="339"/>
      <c r="F230" s="340"/>
      <c r="I230" s="275"/>
      <c r="J230" s="271"/>
      <c r="K230" s="275"/>
      <c r="L230" s="318"/>
      <c r="M230" s="318"/>
      <c r="N230" s="300">
        <v>3</v>
      </c>
      <c r="O230" s="301">
        <f>SUM(O231:O239)</f>
        <v>0</v>
      </c>
      <c r="P230" s="302"/>
      <c r="Q230" s="303"/>
      <c r="R230" s="322">
        <f>+S230/N230</f>
        <v>0.03333333333333333</v>
      </c>
      <c r="S230" s="305">
        <f>VLOOKUP(B230,CALI!$B$6:$E$35,4,FALSE)</f>
        <v>0.1</v>
      </c>
      <c r="T230" s="288"/>
      <c r="U230" s="288"/>
      <c r="V230" s="5"/>
      <c r="W230" s="5"/>
      <c r="X230" s="5"/>
      <c r="Y230" s="5"/>
    </row>
    <row r="231" spans="2:25" s="4" customFormat="1" ht="18.75" customHeight="1">
      <c r="B231" s="133" t="s">
        <v>561</v>
      </c>
      <c r="C231" s="185" t="s">
        <v>819</v>
      </c>
      <c r="D231" s="151">
        <f>IF(J231=1,"NO",IF(J231=2,"SI",""))</f>
      </c>
      <c r="E231" s="11"/>
      <c r="F231" s="17"/>
      <c r="I231" s="275"/>
      <c r="J231" s="271"/>
      <c r="K231" s="275"/>
      <c r="L231" s="318"/>
      <c r="M231" s="318"/>
      <c r="N231" s="315"/>
      <c r="O231" s="308">
        <f>IF(J231&gt;0,IF(J231=2,$R$230,0),0)</f>
        <v>0</v>
      </c>
      <c r="P231" s="308"/>
      <c r="Q231" s="325"/>
      <c r="R231" s="325"/>
      <c r="S231" s="325"/>
      <c r="T231" s="288"/>
      <c r="U231" s="288"/>
      <c r="V231" s="5"/>
      <c r="W231" s="5"/>
      <c r="X231" s="5"/>
      <c r="Y231" s="5"/>
    </row>
    <row r="232" spans="2:25" s="4" customFormat="1" ht="24.75" customHeight="1">
      <c r="B232" s="133" t="s">
        <v>562</v>
      </c>
      <c r="C232" s="185" t="s">
        <v>820</v>
      </c>
      <c r="D232" s="151">
        <f>IF(J232=1,"NO",IF(J232=2,"SI",""))</f>
      </c>
      <c r="E232" s="11"/>
      <c r="F232" s="17"/>
      <c r="I232" s="275"/>
      <c r="J232" s="271"/>
      <c r="K232" s="275"/>
      <c r="L232" s="318"/>
      <c r="M232" s="318"/>
      <c r="N232" s="315"/>
      <c r="O232" s="308">
        <f>IF(J232&gt;0,IF(J232=2,$R$230,0),0)</f>
        <v>0</v>
      </c>
      <c r="P232" s="308"/>
      <c r="Q232" s="325"/>
      <c r="R232" s="325"/>
      <c r="S232" s="325"/>
      <c r="T232" s="288"/>
      <c r="U232" s="288"/>
      <c r="V232" s="5"/>
      <c r="W232" s="5"/>
      <c r="X232" s="5"/>
      <c r="Y232" s="5"/>
    </row>
    <row r="233" spans="2:25" s="4" customFormat="1" ht="24.75" customHeight="1">
      <c r="B233" s="133" t="s">
        <v>563</v>
      </c>
      <c r="C233" s="185" t="s">
        <v>821</v>
      </c>
      <c r="D233" s="11"/>
      <c r="E233" s="11"/>
      <c r="F233" s="19"/>
      <c r="I233" s="275"/>
      <c r="J233" s="271"/>
      <c r="K233" s="275"/>
      <c r="L233" s="318"/>
      <c r="M233" s="318"/>
      <c r="N233" s="315"/>
      <c r="O233" s="312">
        <f>IF(J233&gt;0,+$R$230*(1/M237)*J233,0)</f>
        <v>0</v>
      </c>
      <c r="P233" s="325"/>
      <c r="Q233" s="325"/>
      <c r="R233" s="325"/>
      <c r="S233" s="325"/>
      <c r="T233" s="288"/>
      <c r="U233" s="288"/>
      <c r="V233" s="5"/>
      <c r="W233" s="5"/>
      <c r="X233" s="5"/>
      <c r="Y233" s="5"/>
    </row>
    <row r="234" spans="2:25" s="4" customFormat="1" ht="15.75" customHeight="1">
      <c r="B234" s="133"/>
      <c r="C234" s="137" t="s">
        <v>564</v>
      </c>
      <c r="D234" s="139" t="str">
        <f>IF(J233=1,CHAR(214)," ")</f>
        <v> </v>
      </c>
      <c r="E234" s="11"/>
      <c r="F234" s="19"/>
      <c r="I234" s="275"/>
      <c r="J234" s="271"/>
      <c r="K234" s="275"/>
      <c r="L234" s="318"/>
      <c r="M234" s="313">
        <v>1</v>
      </c>
      <c r="N234" s="315"/>
      <c r="O234" s="325"/>
      <c r="P234" s="325"/>
      <c r="Q234" s="325"/>
      <c r="R234" s="325"/>
      <c r="S234" s="325"/>
      <c r="T234" s="288"/>
      <c r="U234" s="288"/>
      <c r="V234" s="5"/>
      <c r="W234" s="5"/>
      <c r="X234" s="5"/>
      <c r="Y234" s="5"/>
    </row>
    <row r="235" spans="2:25" s="4" customFormat="1" ht="15.75" customHeight="1">
      <c r="B235" s="133"/>
      <c r="C235" s="137" t="s">
        <v>565</v>
      </c>
      <c r="D235" s="139" t="str">
        <f>IF(J233=2,CHAR(214)," ")</f>
        <v> </v>
      </c>
      <c r="E235" s="11"/>
      <c r="F235" s="19"/>
      <c r="I235" s="275"/>
      <c r="J235" s="271"/>
      <c r="K235" s="275"/>
      <c r="L235" s="318"/>
      <c r="M235" s="313">
        <v>2</v>
      </c>
      <c r="N235" s="315"/>
      <c r="O235" s="325"/>
      <c r="P235" s="325"/>
      <c r="Q235" s="325"/>
      <c r="R235" s="325"/>
      <c r="S235" s="325"/>
      <c r="T235" s="288"/>
      <c r="U235" s="288"/>
      <c r="V235" s="5"/>
      <c r="W235" s="5"/>
      <c r="X235" s="5"/>
      <c r="Y235" s="5"/>
    </row>
    <row r="236" spans="2:25" s="4" customFormat="1" ht="15.75" customHeight="1">
      <c r="B236" s="133"/>
      <c r="C236" s="137" t="s">
        <v>566</v>
      </c>
      <c r="D236" s="139" t="str">
        <f>IF(J233=3,CHAR(214)," ")</f>
        <v> </v>
      </c>
      <c r="E236" s="11"/>
      <c r="F236" s="19"/>
      <c r="I236" s="275"/>
      <c r="J236" s="271"/>
      <c r="K236" s="275"/>
      <c r="L236" s="318"/>
      <c r="M236" s="313">
        <v>3</v>
      </c>
      <c r="N236" s="315"/>
      <c r="O236" s="325"/>
      <c r="P236" s="325"/>
      <c r="Q236" s="325"/>
      <c r="R236" s="325"/>
      <c r="S236" s="325"/>
      <c r="T236" s="288"/>
      <c r="U236" s="288"/>
      <c r="V236" s="5"/>
      <c r="W236" s="5"/>
      <c r="X236" s="5"/>
      <c r="Y236" s="5"/>
    </row>
    <row r="237" spans="2:25" s="4" customFormat="1" ht="15.75" customHeight="1">
      <c r="B237" s="133"/>
      <c r="C237" s="137" t="s">
        <v>667</v>
      </c>
      <c r="D237" s="139" t="str">
        <f>IF(J233=4,CHAR(214)," ")</f>
        <v> </v>
      </c>
      <c r="E237" s="11"/>
      <c r="F237" s="19"/>
      <c r="I237" s="275"/>
      <c r="J237" s="271"/>
      <c r="K237" s="275"/>
      <c r="L237" s="318"/>
      <c r="M237" s="313">
        <v>4</v>
      </c>
      <c r="N237" s="315"/>
      <c r="O237" s="325"/>
      <c r="P237" s="325"/>
      <c r="Q237" s="325"/>
      <c r="R237" s="325"/>
      <c r="S237" s="325"/>
      <c r="T237" s="288"/>
      <c r="U237" s="288"/>
      <c r="V237" s="5"/>
      <c r="W237" s="5"/>
      <c r="X237" s="5"/>
      <c r="Y237" s="5"/>
    </row>
    <row r="238" spans="2:25" s="4" customFormat="1" ht="12.75" customHeight="1" hidden="1">
      <c r="B238" s="2"/>
      <c r="C238" s="9"/>
      <c r="D238" s="102"/>
      <c r="E238" s="17"/>
      <c r="F238" s="19"/>
      <c r="I238" s="275"/>
      <c r="J238" s="271"/>
      <c r="K238" s="275"/>
      <c r="L238" s="318"/>
      <c r="M238" s="318"/>
      <c r="N238" s="315"/>
      <c r="O238" s="325"/>
      <c r="P238" s="325"/>
      <c r="Q238" s="325"/>
      <c r="R238" s="325"/>
      <c r="S238" s="325"/>
      <c r="T238" s="288"/>
      <c r="U238" s="288"/>
      <c r="V238" s="5"/>
      <c r="W238" s="5"/>
      <c r="X238" s="5"/>
      <c r="Y238" s="5"/>
    </row>
    <row r="239" spans="2:25" s="4" customFormat="1" ht="18.75" thickBot="1">
      <c r="B239" s="98" t="s">
        <v>925</v>
      </c>
      <c r="C239" s="98"/>
      <c r="D239" s="98"/>
      <c r="E239" s="18"/>
      <c r="F239" s="18"/>
      <c r="I239" s="275"/>
      <c r="J239" s="271"/>
      <c r="K239" s="275"/>
      <c r="L239" s="318"/>
      <c r="M239" s="318"/>
      <c r="N239" s="315"/>
      <c r="O239" s="325"/>
      <c r="P239" s="325"/>
      <c r="Q239" s="325"/>
      <c r="R239" s="325"/>
      <c r="S239" s="325"/>
      <c r="T239" s="288"/>
      <c r="U239" s="288"/>
      <c r="V239" s="5"/>
      <c r="W239" s="5"/>
      <c r="X239" s="5"/>
      <c r="Y239" s="5"/>
    </row>
    <row r="240" spans="2:25" s="4" customFormat="1" ht="18.75" hidden="1" thickBot="1">
      <c r="B240" s="98"/>
      <c r="C240" s="98"/>
      <c r="D240" s="98"/>
      <c r="E240" s="18"/>
      <c r="F240" s="18"/>
      <c r="I240" s="275"/>
      <c r="J240" s="271"/>
      <c r="K240" s="275"/>
      <c r="L240" s="318"/>
      <c r="M240" s="318"/>
      <c r="N240" s="315"/>
      <c r="O240" s="325"/>
      <c r="P240" s="325"/>
      <c r="Q240" s="325"/>
      <c r="R240" s="325"/>
      <c r="S240" s="325"/>
      <c r="T240" s="288"/>
      <c r="U240" s="288"/>
      <c r="V240" s="5"/>
      <c r="W240" s="5"/>
      <c r="X240" s="5"/>
      <c r="Y240" s="5"/>
    </row>
    <row r="241" spans="2:25" s="4" customFormat="1" ht="18" customHeight="1" thickBot="1">
      <c r="B241" s="338" t="s">
        <v>1020</v>
      </c>
      <c r="C241" s="339"/>
      <c r="D241" s="339"/>
      <c r="E241" s="339"/>
      <c r="F241" s="340"/>
      <c r="I241" s="275"/>
      <c r="J241" s="271"/>
      <c r="K241" s="275"/>
      <c r="L241" s="318"/>
      <c r="M241" s="318"/>
      <c r="N241" s="300">
        <v>6</v>
      </c>
      <c r="O241" s="301">
        <f>SUM(O242:O267)</f>
        <v>0</v>
      </c>
      <c r="P241" s="302"/>
      <c r="Q241" s="303"/>
      <c r="R241" s="322">
        <f>+S241/N241</f>
        <v>0.03333333333333333</v>
      </c>
      <c r="S241" s="305">
        <f>VLOOKUP(B241,CALI!$B$6:$E$35,4,FALSE)</f>
        <v>0.2</v>
      </c>
      <c r="T241" s="288"/>
      <c r="U241" s="288"/>
      <c r="V241" s="5"/>
      <c r="W241" s="5"/>
      <c r="X241" s="5"/>
      <c r="Y241" s="5"/>
    </row>
    <row r="242" spans="2:25" s="4" customFormat="1" ht="24.75" customHeight="1">
      <c r="B242" s="93" t="s">
        <v>982</v>
      </c>
      <c r="C242" s="213" t="s">
        <v>119</v>
      </c>
      <c r="E242" s="21"/>
      <c r="F242" s="21"/>
      <c r="I242" s="275"/>
      <c r="J242" s="271"/>
      <c r="K242" s="275"/>
      <c r="L242" s="318"/>
      <c r="M242" s="318"/>
      <c r="N242" s="315"/>
      <c r="O242" s="325"/>
      <c r="P242" s="325"/>
      <c r="Q242" s="325"/>
      <c r="R242" s="325"/>
      <c r="S242" s="325"/>
      <c r="T242" s="288"/>
      <c r="U242" s="288"/>
      <c r="V242" s="5"/>
      <c r="W242" s="5"/>
      <c r="X242" s="5"/>
      <c r="Y242" s="5"/>
    </row>
    <row r="243" spans="2:25" s="4" customFormat="1" ht="18.75" customHeight="1">
      <c r="B243" s="2" t="s">
        <v>668</v>
      </c>
      <c r="C243" s="185" t="s">
        <v>631</v>
      </c>
      <c r="D243" s="138"/>
      <c r="E243" s="138"/>
      <c r="F243" s="19"/>
      <c r="I243" s="275"/>
      <c r="J243" s="271"/>
      <c r="K243" s="275"/>
      <c r="L243" s="318"/>
      <c r="M243" s="318"/>
      <c r="N243" s="315"/>
      <c r="O243" s="312">
        <f>IF(J243&gt;0,+$R$241*(1/M246)*J243,0)</f>
        <v>0</v>
      </c>
      <c r="P243" s="325"/>
      <c r="Q243" s="325"/>
      <c r="R243" s="325"/>
      <c r="S243" s="325"/>
      <c r="T243" s="288"/>
      <c r="U243" s="288"/>
      <c r="V243" s="5"/>
      <c r="W243" s="5"/>
      <c r="X243" s="5"/>
      <c r="Y243" s="5"/>
    </row>
    <row r="244" spans="2:25" s="4" customFormat="1" ht="15.75" customHeight="1">
      <c r="B244" s="225"/>
      <c r="C244" s="137" t="s">
        <v>822</v>
      </c>
      <c r="D244" s="144" t="str">
        <f>IF(J243=1,CHAR(214)," ")</f>
        <v> </v>
      </c>
      <c r="E244" s="138"/>
      <c r="F244" s="19"/>
      <c r="I244" s="275"/>
      <c r="J244" s="271"/>
      <c r="K244" s="275"/>
      <c r="L244" s="318"/>
      <c r="M244" s="313">
        <v>1</v>
      </c>
      <c r="N244" s="315"/>
      <c r="O244" s="325"/>
      <c r="P244" s="325"/>
      <c r="Q244" s="325"/>
      <c r="R244" s="325"/>
      <c r="S244" s="325"/>
      <c r="T244" s="288"/>
      <c r="U244" s="288"/>
      <c r="V244" s="5"/>
      <c r="W244" s="5"/>
      <c r="X244" s="5"/>
      <c r="Y244" s="5"/>
    </row>
    <row r="245" spans="2:25" s="4" customFormat="1" ht="24.75" customHeight="1">
      <c r="B245" s="225"/>
      <c r="C245" s="137" t="s">
        <v>395</v>
      </c>
      <c r="D245" s="144" t="str">
        <f>IF(J243=2,CHAR(214)," ")</f>
        <v> </v>
      </c>
      <c r="E245" s="138"/>
      <c r="F245" s="19"/>
      <c r="I245" s="275"/>
      <c r="J245" s="271"/>
      <c r="K245" s="275"/>
      <c r="L245" s="318"/>
      <c r="M245" s="313">
        <v>2</v>
      </c>
      <c r="N245" s="315"/>
      <c r="O245" s="325"/>
      <c r="P245" s="325"/>
      <c r="Q245" s="325"/>
      <c r="R245" s="325"/>
      <c r="S245" s="325"/>
      <c r="T245" s="288"/>
      <c r="U245" s="288"/>
      <c r="V245" s="5"/>
      <c r="W245" s="5"/>
      <c r="X245" s="5"/>
      <c r="Y245" s="5"/>
    </row>
    <row r="246" spans="2:25" s="4" customFormat="1" ht="24.75" customHeight="1">
      <c r="B246" s="225"/>
      <c r="C246" s="137" t="s">
        <v>396</v>
      </c>
      <c r="D246" s="144" t="str">
        <f>IF(J243=3,CHAR(214)," ")</f>
        <v> </v>
      </c>
      <c r="E246" s="138"/>
      <c r="F246" s="19"/>
      <c r="I246" s="275"/>
      <c r="J246" s="271"/>
      <c r="K246" s="275"/>
      <c r="L246" s="318"/>
      <c r="M246" s="313">
        <v>3</v>
      </c>
      <c r="N246" s="315"/>
      <c r="O246" s="325"/>
      <c r="P246" s="325"/>
      <c r="Q246" s="325"/>
      <c r="R246" s="325"/>
      <c r="S246" s="325"/>
      <c r="T246" s="288"/>
      <c r="U246" s="288"/>
      <c r="V246" s="5"/>
      <c r="W246" s="5"/>
      <c r="X246" s="5"/>
      <c r="Y246" s="5"/>
    </row>
    <row r="247" spans="2:25" s="4" customFormat="1" ht="34.5" customHeight="1">
      <c r="B247" s="2" t="s">
        <v>669</v>
      </c>
      <c r="C247" s="186" t="s">
        <v>823</v>
      </c>
      <c r="D247" s="138"/>
      <c r="E247" s="138"/>
      <c r="F247" s="19"/>
      <c r="I247" s="275"/>
      <c r="J247" s="271"/>
      <c r="K247" s="275"/>
      <c r="L247" s="318"/>
      <c r="M247" s="318"/>
      <c r="N247" s="315"/>
      <c r="O247" s="312">
        <f>IF(J247&gt;0,+$R$241*(1/M250)*J247,0)</f>
        <v>0</v>
      </c>
      <c r="P247" s="325"/>
      <c r="Q247" s="325"/>
      <c r="R247" s="325"/>
      <c r="S247" s="325"/>
      <c r="T247" s="288"/>
      <c r="U247" s="288"/>
      <c r="V247" s="5"/>
      <c r="W247" s="5"/>
      <c r="X247" s="5"/>
      <c r="Y247" s="5"/>
    </row>
    <row r="248" spans="2:25" s="4" customFormat="1" ht="24.75" customHeight="1">
      <c r="B248" s="225"/>
      <c r="C248" s="137" t="s">
        <v>632</v>
      </c>
      <c r="D248" s="144" t="str">
        <f>IF(J247=1,CHAR(214)," ")</f>
        <v> </v>
      </c>
      <c r="E248" s="138"/>
      <c r="F248" s="19"/>
      <c r="I248" s="275"/>
      <c r="J248" s="271"/>
      <c r="K248" s="275"/>
      <c r="L248" s="318"/>
      <c r="M248" s="313">
        <v>1</v>
      </c>
      <c r="N248" s="315"/>
      <c r="O248" s="325"/>
      <c r="P248" s="325"/>
      <c r="Q248" s="325"/>
      <c r="R248" s="325"/>
      <c r="S248" s="325"/>
      <c r="T248" s="288"/>
      <c r="U248" s="288"/>
      <c r="V248" s="5"/>
      <c r="W248" s="5"/>
      <c r="X248" s="5"/>
      <c r="Y248" s="5"/>
    </row>
    <row r="249" spans="2:25" s="4" customFormat="1" ht="24.75" customHeight="1">
      <c r="B249" s="225"/>
      <c r="C249" s="137" t="s">
        <v>633</v>
      </c>
      <c r="D249" s="144" t="str">
        <f>IF(J247=2,CHAR(214)," ")</f>
        <v> </v>
      </c>
      <c r="E249" s="138"/>
      <c r="F249" s="19"/>
      <c r="I249" s="275"/>
      <c r="J249" s="271"/>
      <c r="K249" s="275"/>
      <c r="L249" s="318"/>
      <c r="M249" s="313">
        <v>2</v>
      </c>
      <c r="N249" s="315"/>
      <c r="O249" s="325"/>
      <c r="P249" s="325"/>
      <c r="Q249" s="325"/>
      <c r="R249" s="325"/>
      <c r="S249" s="325"/>
      <c r="T249" s="288"/>
      <c r="U249" s="288"/>
      <c r="V249" s="5"/>
      <c r="W249" s="5"/>
      <c r="X249" s="5"/>
      <c r="Y249" s="5"/>
    </row>
    <row r="250" spans="2:25" s="4" customFormat="1" ht="24.75" customHeight="1">
      <c r="B250" s="225"/>
      <c r="C250" s="137" t="s">
        <v>634</v>
      </c>
      <c r="D250" s="144" t="str">
        <f>IF(J247=3,CHAR(214)," ")</f>
        <v> </v>
      </c>
      <c r="E250" s="138"/>
      <c r="F250" s="19"/>
      <c r="I250" s="275"/>
      <c r="J250" s="271"/>
      <c r="K250" s="275"/>
      <c r="L250" s="318"/>
      <c r="M250" s="313">
        <v>3</v>
      </c>
      <c r="N250" s="315"/>
      <c r="O250" s="325"/>
      <c r="P250" s="325"/>
      <c r="Q250" s="325"/>
      <c r="R250" s="325"/>
      <c r="S250" s="325"/>
      <c r="T250" s="288"/>
      <c r="U250" s="288"/>
      <c r="V250" s="5"/>
      <c r="W250" s="5"/>
      <c r="X250" s="5"/>
      <c r="Y250" s="5"/>
    </row>
    <row r="251" spans="2:25" s="4" customFormat="1" ht="34.5" customHeight="1">
      <c r="B251" s="2" t="s">
        <v>670</v>
      </c>
      <c r="C251" s="186" t="s">
        <v>445</v>
      </c>
      <c r="D251" s="138"/>
      <c r="E251" s="138"/>
      <c r="F251" s="19"/>
      <c r="I251" s="275"/>
      <c r="J251" s="271"/>
      <c r="K251" s="275"/>
      <c r="L251" s="318"/>
      <c r="M251" s="318"/>
      <c r="N251" s="315"/>
      <c r="O251" s="312">
        <f>IF(J251&gt;0,+$R$241*(1/M254)*J251,0)</f>
        <v>0</v>
      </c>
      <c r="P251" s="325"/>
      <c r="Q251" s="325"/>
      <c r="R251" s="325"/>
      <c r="S251" s="325"/>
      <c r="T251" s="288"/>
      <c r="U251" s="288"/>
      <c r="V251" s="5"/>
      <c r="W251" s="5"/>
      <c r="X251" s="5"/>
      <c r="Y251" s="5"/>
    </row>
    <row r="252" spans="2:25" s="4" customFormat="1" ht="15.75" customHeight="1">
      <c r="B252" s="225"/>
      <c r="C252" s="137" t="s">
        <v>635</v>
      </c>
      <c r="D252" s="144" t="str">
        <f>IF(J251=1,CHAR(214)," ")</f>
        <v> </v>
      </c>
      <c r="E252" s="138"/>
      <c r="F252" s="19"/>
      <c r="I252" s="275"/>
      <c r="J252" s="271"/>
      <c r="K252" s="275"/>
      <c r="L252" s="318"/>
      <c r="M252" s="313">
        <v>1</v>
      </c>
      <c r="N252" s="315"/>
      <c r="O252" s="325"/>
      <c r="P252" s="325"/>
      <c r="Q252" s="325"/>
      <c r="R252" s="325"/>
      <c r="S252" s="325"/>
      <c r="T252" s="288"/>
      <c r="U252" s="288"/>
      <c r="V252" s="5"/>
      <c r="W252" s="5"/>
      <c r="X252" s="5"/>
      <c r="Y252" s="5"/>
    </row>
    <row r="253" spans="2:25" s="4" customFormat="1" ht="24.75" customHeight="1">
      <c r="B253" s="225"/>
      <c r="C253" s="137" t="s">
        <v>636</v>
      </c>
      <c r="D253" s="144" t="str">
        <f>IF(J251=2,CHAR(214)," ")</f>
        <v> </v>
      </c>
      <c r="E253" s="138"/>
      <c r="F253" s="19"/>
      <c r="I253" s="275"/>
      <c r="J253" s="271"/>
      <c r="K253" s="275"/>
      <c r="L253" s="318"/>
      <c r="M253" s="313">
        <v>2</v>
      </c>
      <c r="N253" s="315"/>
      <c r="O253" s="325"/>
      <c r="P253" s="325"/>
      <c r="Q253" s="325"/>
      <c r="R253" s="325"/>
      <c r="S253" s="325"/>
      <c r="T253" s="288"/>
      <c r="U253" s="288"/>
      <c r="V253" s="5"/>
      <c r="W253" s="5"/>
      <c r="X253" s="5"/>
      <c r="Y253" s="5"/>
    </row>
    <row r="254" spans="2:25" s="4" customFormat="1" ht="24.75" customHeight="1">
      <c r="B254" s="225"/>
      <c r="C254" s="137" t="s">
        <v>638</v>
      </c>
      <c r="D254" s="144" t="str">
        <f>IF(J251=3,CHAR(214)," ")</f>
        <v> </v>
      </c>
      <c r="E254" s="138"/>
      <c r="F254" s="19"/>
      <c r="I254" s="275"/>
      <c r="J254" s="271"/>
      <c r="K254" s="275"/>
      <c r="L254" s="318"/>
      <c r="M254" s="313">
        <v>3</v>
      </c>
      <c r="N254" s="315"/>
      <c r="O254" s="325"/>
      <c r="P254" s="325"/>
      <c r="Q254" s="325"/>
      <c r="R254" s="325"/>
      <c r="S254" s="325"/>
      <c r="T254" s="288"/>
      <c r="U254" s="288"/>
      <c r="V254" s="5"/>
      <c r="W254" s="5"/>
      <c r="X254" s="5"/>
      <c r="Y254" s="5"/>
    </row>
    <row r="255" spans="2:25" s="4" customFormat="1" ht="18.75" customHeight="1">
      <c r="B255" s="2" t="s">
        <v>671</v>
      </c>
      <c r="C255" s="185" t="s">
        <v>825</v>
      </c>
      <c r="D255" s="138"/>
      <c r="E255" s="138"/>
      <c r="F255" s="19"/>
      <c r="I255" s="275"/>
      <c r="J255" s="271"/>
      <c r="K255" s="275"/>
      <c r="L255" s="318"/>
      <c r="M255" s="318"/>
      <c r="N255" s="315"/>
      <c r="O255" s="312">
        <f>IF(J255&gt;0,+$R$241*(1/M258)*J255,0)</f>
        <v>0</v>
      </c>
      <c r="P255" s="325"/>
      <c r="Q255" s="325"/>
      <c r="R255" s="325"/>
      <c r="S255" s="325"/>
      <c r="T255" s="288"/>
      <c r="U255" s="288"/>
      <c r="V255" s="5"/>
      <c r="W255" s="5"/>
      <c r="X255" s="5"/>
      <c r="Y255" s="5"/>
    </row>
    <row r="256" spans="2:25" s="4" customFormat="1" ht="15.75" customHeight="1">
      <c r="B256" s="225"/>
      <c r="C256" s="137" t="s">
        <v>674</v>
      </c>
      <c r="D256" s="144" t="str">
        <f>IF(J255=1,CHAR(214)," ")</f>
        <v> </v>
      </c>
      <c r="E256" s="138"/>
      <c r="F256" s="19"/>
      <c r="I256" s="275"/>
      <c r="J256" s="271"/>
      <c r="K256" s="275"/>
      <c r="L256" s="318"/>
      <c r="M256" s="313">
        <v>1</v>
      </c>
      <c r="N256" s="315"/>
      <c r="O256" s="325"/>
      <c r="P256" s="325"/>
      <c r="Q256" s="325"/>
      <c r="R256" s="325"/>
      <c r="S256" s="325"/>
      <c r="T256" s="288"/>
      <c r="U256" s="288"/>
      <c r="V256" s="5"/>
      <c r="W256" s="5"/>
      <c r="X256" s="5"/>
      <c r="Y256" s="5"/>
    </row>
    <row r="257" spans="2:25" s="4" customFormat="1" ht="15.75" customHeight="1">
      <c r="B257" s="225"/>
      <c r="C257" s="137" t="s">
        <v>675</v>
      </c>
      <c r="D257" s="144" t="str">
        <f>IF(J255=2,CHAR(214)," ")</f>
        <v> </v>
      </c>
      <c r="E257" s="138"/>
      <c r="F257" s="19"/>
      <c r="I257" s="275"/>
      <c r="J257" s="271"/>
      <c r="K257" s="275"/>
      <c r="L257" s="318"/>
      <c r="M257" s="313">
        <v>2</v>
      </c>
      <c r="N257" s="315"/>
      <c r="O257" s="325"/>
      <c r="P257" s="325"/>
      <c r="Q257" s="325"/>
      <c r="R257" s="325"/>
      <c r="S257" s="325"/>
      <c r="T257" s="288"/>
      <c r="U257" s="288"/>
      <c r="V257" s="5"/>
      <c r="W257" s="5"/>
      <c r="X257" s="5"/>
      <c r="Y257" s="5"/>
    </row>
    <row r="258" spans="2:25" s="4" customFormat="1" ht="15.75" customHeight="1">
      <c r="B258" s="225"/>
      <c r="C258" s="137" t="s">
        <v>676</v>
      </c>
      <c r="D258" s="144" t="str">
        <f>IF(J255=3,CHAR(214)," ")</f>
        <v> </v>
      </c>
      <c r="E258" s="138"/>
      <c r="F258" s="19"/>
      <c r="I258" s="275"/>
      <c r="J258" s="271"/>
      <c r="K258" s="275"/>
      <c r="L258" s="318"/>
      <c r="M258" s="313">
        <v>3</v>
      </c>
      <c r="N258" s="315"/>
      <c r="O258" s="325"/>
      <c r="P258" s="325"/>
      <c r="Q258" s="325"/>
      <c r="R258" s="325"/>
      <c r="S258" s="325"/>
      <c r="T258" s="288"/>
      <c r="U258" s="288"/>
      <c r="V258" s="5"/>
      <c r="W258" s="5"/>
      <c r="X258" s="5"/>
      <c r="Y258" s="5"/>
    </row>
    <row r="259" spans="2:25" s="4" customFormat="1" ht="34.5" customHeight="1">
      <c r="B259" s="2" t="s">
        <v>672</v>
      </c>
      <c r="C259" s="186" t="s">
        <v>824</v>
      </c>
      <c r="D259" s="138"/>
      <c r="E259" s="138"/>
      <c r="F259" s="19"/>
      <c r="I259" s="275"/>
      <c r="J259" s="271"/>
      <c r="K259" s="275"/>
      <c r="L259" s="318"/>
      <c r="M259" s="318"/>
      <c r="N259" s="315"/>
      <c r="O259" s="312">
        <f>IF(J259&gt;0,+$R$241*(1/M263)*J259,0)</f>
        <v>0</v>
      </c>
      <c r="P259" s="325"/>
      <c r="Q259" s="325"/>
      <c r="R259" s="325"/>
      <c r="S259" s="325"/>
      <c r="T259" s="288"/>
      <c r="U259" s="288"/>
      <c r="V259" s="5"/>
      <c r="W259" s="5"/>
      <c r="X259" s="5"/>
      <c r="Y259" s="5"/>
    </row>
    <row r="260" spans="2:25" s="4" customFormat="1" ht="24.75" customHeight="1">
      <c r="B260" s="225"/>
      <c r="C260" s="137" t="s">
        <v>679</v>
      </c>
      <c r="D260" s="139" t="str">
        <f>IF(J259=1,CHAR(214)," ")</f>
        <v> </v>
      </c>
      <c r="E260" s="138"/>
      <c r="F260" s="19"/>
      <c r="I260" s="275"/>
      <c r="J260" s="271"/>
      <c r="K260" s="275"/>
      <c r="L260" s="318"/>
      <c r="M260" s="313">
        <v>1</v>
      </c>
      <c r="N260" s="315"/>
      <c r="O260" s="325"/>
      <c r="P260" s="325"/>
      <c r="Q260" s="325"/>
      <c r="R260" s="325"/>
      <c r="S260" s="325"/>
      <c r="T260" s="288"/>
      <c r="U260" s="288"/>
      <c r="V260" s="5"/>
      <c r="W260" s="5"/>
      <c r="X260" s="5"/>
      <c r="Y260" s="5"/>
    </row>
    <row r="261" spans="2:25" s="4" customFormat="1" ht="24.75" customHeight="1">
      <c r="B261" s="225"/>
      <c r="C261" s="137" t="s">
        <v>680</v>
      </c>
      <c r="D261" s="139" t="str">
        <f>IF(J259=2,CHAR(214)," ")</f>
        <v> </v>
      </c>
      <c r="E261" s="138"/>
      <c r="F261" s="19"/>
      <c r="I261" s="275"/>
      <c r="J261" s="271"/>
      <c r="K261" s="275"/>
      <c r="L261" s="318"/>
      <c r="M261" s="313">
        <v>2</v>
      </c>
      <c r="N261" s="315"/>
      <c r="O261" s="325"/>
      <c r="P261" s="325"/>
      <c r="Q261" s="325"/>
      <c r="R261" s="325"/>
      <c r="S261" s="325"/>
      <c r="T261" s="288"/>
      <c r="U261" s="288"/>
      <c r="V261" s="5"/>
      <c r="W261" s="5"/>
      <c r="X261" s="5"/>
      <c r="Y261" s="5"/>
    </row>
    <row r="262" spans="2:25" s="4" customFormat="1" ht="24.75" customHeight="1">
      <c r="B262" s="225"/>
      <c r="C262" s="137" t="s">
        <v>681</v>
      </c>
      <c r="D262" s="139" t="str">
        <f>IF(J259=3,CHAR(214)," ")</f>
        <v> </v>
      </c>
      <c r="E262" s="138"/>
      <c r="F262" s="19"/>
      <c r="I262" s="275"/>
      <c r="J262" s="271"/>
      <c r="K262" s="275"/>
      <c r="L262" s="318"/>
      <c r="M262" s="313">
        <v>3</v>
      </c>
      <c r="N262" s="315"/>
      <c r="O262" s="325"/>
      <c r="P262" s="325"/>
      <c r="Q262" s="325"/>
      <c r="R262" s="325"/>
      <c r="S262" s="325"/>
      <c r="T262" s="288"/>
      <c r="U262" s="288"/>
      <c r="V262" s="5"/>
      <c r="W262" s="5"/>
      <c r="X262" s="5"/>
      <c r="Y262" s="5"/>
    </row>
    <row r="263" spans="2:25" s="4" customFormat="1" ht="24.75" customHeight="1">
      <c r="B263" s="225"/>
      <c r="C263" s="137" t="s">
        <v>682</v>
      </c>
      <c r="D263" s="139" t="str">
        <f>IF(J259=4,CHAR(214)," ")</f>
        <v> </v>
      </c>
      <c r="E263" s="138"/>
      <c r="F263" s="19"/>
      <c r="I263" s="275"/>
      <c r="J263" s="271"/>
      <c r="K263" s="275"/>
      <c r="L263" s="318"/>
      <c r="M263" s="313">
        <v>4</v>
      </c>
      <c r="N263" s="315"/>
      <c r="O263" s="325"/>
      <c r="P263" s="325"/>
      <c r="Q263" s="325"/>
      <c r="R263" s="325"/>
      <c r="S263" s="325"/>
      <c r="T263" s="288"/>
      <c r="U263" s="288"/>
      <c r="V263" s="5"/>
      <c r="W263" s="5"/>
      <c r="X263" s="5"/>
      <c r="Y263" s="5"/>
    </row>
    <row r="264" spans="2:25" s="147" customFormat="1" ht="24.75" customHeight="1">
      <c r="B264" s="226" t="s">
        <v>673</v>
      </c>
      <c r="C264" s="185" t="s">
        <v>639</v>
      </c>
      <c r="D264" s="145"/>
      <c r="E264" s="145"/>
      <c r="F264" s="146"/>
      <c r="I264" s="289"/>
      <c r="J264" s="271"/>
      <c r="K264" s="289"/>
      <c r="L264" s="326"/>
      <c r="M264" s="326"/>
      <c r="N264" s="327"/>
      <c r="O264" s="312">
        <f>IF(J264&gt;0,+$R$241*(1/M267)*J264,0)</f>
        <v>0</v>
      </c>
      <c r="P264" s="328"/>
      <c r="Q264" s="328"/>
      <c r="R264" s="328"/>
      <c r="S264" s="328"/>
      <c r="T264" s="290"/>
      <c r="U264" s="290"/>
      <c r="V264" s="163"/>
      <c r="W264" s="163"/>
      <c r="X264" s="163"/>
      <c r="Y264" s="163"/>
    </row>
    <row r="265" spans="2:25" s="4" customFormat="1" ht="15.75" customHeight="1">
      <c r="B265" s="225"/>
      <c r="C265" s="137" t="s">
        <v>521</v>
      </c>
      <c r="D265" s="144" t="str">
        <f>IF(J264=1,CHAR(214)," ")</f>
        <v> </v>
      </c>
      <c r="E265" s="138"/>
      <c r="F265" s="19"/>
      <c r="I265" s="275"/>
      <c r="J265" s="271"/>
      <c r="K265" s="275"/>
      <c r="L265" s="318"/>
      <c r="M265" s="313">
        <v>1</v>
      </c>
      <c r="N265" s="315"/>
      <c r="O265" s="325"/>
      <c r="P265" s="325"/>
      <c r="Q265" s="325"/>
      <c r="R265" s="325"/>
      <c r="S265" s="325"/>
      <c r="T265" s="288"/>
      <c r="U265" s="288"/>
      <c r="V265" s="5"/>
      <c r="W265" s="5"/>
      <c r="X265" s="5"/>
      <c r="Y265" s="5"/>
    </row>
    <row r="266" spans="2:25" s="4" customFormat="1" ht="15.75" customHeight="1">
      <c r="B266" s="225"/>
      <c r="C266" s="137" t="s">
        <v>683</v>
      </c>
      <c r="D266" s="144" t="str">
        <f>IF(J264=2,CHAR(214)," ")</f>
        <v> </v>
      </c>
      <c r="E266" s="138"/>
      <c r="F266" s="19"/>
      <c r="I266" s="275"/>
      <c r="J266" s="271"/>
      <c r="K266" s="275"/>
      <c r="L266" s="318"/>
      <c r="M266" s="313">
        <v>2</v>
      </c>
      <c r="N266" s="315"/>
      <c r="O266" s="325"/>
      <c r="P266" s="325"/>
      <c r="Q266" s="325"/>
      <c r="R266" s="325"/>
      <c r="S266" s="325"/>
      <c r="T266" s="288"/>
      <c r="U266" s="288"/>
      <c r="V266" s="5"/>
      <c r="W266" s="5"/>
      <c r="X266" s="5"/>
      <c r="Y266" s="5"/>
    </row>
    <row r="267" spans="2:25" s="4" customFormat="1" ht="15.75" customHeight="1" thickBot="1">
      <c r="B267" s="225"/>
      <c r="C267" s="137" t="s">
        <v>523</v>
      </c>
      <c r="D267" s="144" t="str">
        <f>IF(J264=3,CHAR(214)," ")</f>
        <v> </v>
      </c>
      <c r="E267" s="138"/>
      <c r="F267" s="19"/>
      <c r="I267" s="275"/>
      <c r="J267" s="271"/>
      <c r="K267" s="275"/>
      <c r="L267" s="318"/>
      <c r="M267" s="313">
        <v>3</v>
      </c>
      <c r="N267" s="315"/>
      <c r="O267" s="325"/>
      <c r="P267" s="325"/>
      <c r="Q267" s="325"/>
      <c r="R267" s="325"/>
      <c r="S267" s="325"/>
      <c r="T267" s="288"/>
      <c r="U267" s="288"/>
      <c r="V267" s="5"/>
      <c r="W267" s="5"/>
      <c r="X267" s="5"/>
      <c r="Y267" s="5"/>
    </row>
    <row r="268" spans="2:25" s="4" customFormat="1" ht="30" customHeight="1" thickBot="1">
      <c r="B268" s="335" t="s">
        <v>926</v>
      </c>
      <c r="C268" s="336"/>
      <c r="D268" s="336"/>
      <c r="E268" s="336"/>
      <c r="F268" s="337"/>
      <c r="I268" s="275"/>
      <c r="J268" s="271"/>
      <c r="K268" s="275"/>
      <c r="L268" s="318"/>
      <c r="M268" s="318"/>
      <c r="N268" s="300">
        <v>4</v>
      </c>
      <c r="O268" s="301">
        <f>SUM(O269:O278)</f>
        <v>0</v>
      </c>
      <c r="P268" s="302"/>
      <c r="Q268" s="303"/>
      <c r="R268" s="322">
        <f>+S268/N268</f>
        <v>0.025</v>
      </c>
      <c r="S268" s="305">
        <f>VLOOKUP(B268,CALI!$B$6:$E$35,4,FALSE)</f>
        <v>0.1</v>
      </c>
      <c r="T268" s="288"/>
      <c r="U268" s="288"/>
      <c r="V268" s="5"/>
      <c r="W268" s="5"/>
      <c r="X268" s="5"/>
      <c r="Y268" s="5"/>
    </row>
    <row r="269" spans="2:25" s="4" customFormat="1" ht="24.75" customHeight="1">
      <c r="B269" s="153" t="s">
        <v>688</v>
      </c>
      <c r="C269" s="186" t="s">
        <v>826</v>
      </c>
      <c r="D269" s="151">
        <f>IF(J269=1,"NO",IF(J269=2,"SI",""))</f>
      </c>
      <c r="E269" s="44"/>
      <c r="F269" s="17"/>
      <c r="I269" s="275"/>
      <c r="J269" s="271"/>
      <c r="K269" s="275"/>
      <c r="L269" s="318"/>
      <c r="M269" s="318"/>
      <c r="N269" s="315"/>
      <c r="O269" s="308">
        <f>IF(J269&gt;0,IF(J269=2,$R$268,0),0)</f>
        <v>0</v>
      </c>
      <c r="P269" s="308"/>
      <c r="Q269" s="325"/>
      <c r="R269" s="325"/>
      <c r="S269" s="325"/>
      <c r="T269" s="288"/>
      <c r="U269" s="288"/>
      <c r="V269" s="5"/>
      <c r="W269" s="5"/>
      <c r="X269" s="5"/>
      <c r="Y269" s="5"/>
    </row>
    <row r="270" spans="2:25" s="4" customFormat="1" ht="18.75" customHeight="1">
      <c r="B270" s="153" t="s">
        <v>689</v>
      </c>
      <c r="C270" s="185" t="s">
        <v>827</v>
      </c>
      <c r="D270" s="44"/>
      <c r="E270" s="44"/>
      <c r="F270" s="19"/>
      <c r="I270" s="275"/>
      <c r="J270" s="271"/>
      <c r="K270" s="275"/>
      <c r="L270" s="318"/>
      <c r="M270" s="318"/>
      <c r="N270" s="315"/>
      <c r="O270" s="312">
        <f>IF(J270&gt;0,+$R$268*(1/M274)*J270,0)</f>
        <v>0</v>
      </c>
      <c r="P270" s="325"/>
      <c r="Q270" s="325"/>
      <c r="R270" s="325"/>
      <c r="S270" s="325"/>
      <c r="T270" s="288"/>
      <c r="U270" s="288"/>
      <c r="V270" s="5"/>
      <c r="W270" s="5"/>
      <c r="X270" s="5"/>
      <c r="Y270" s="5"/>
    </row>
    <row r="271" spans="2:25" s="4" customFormat="1" ht="15.75" customHeight="1">
      <c r="B271" s="44"/>
      <c r="C271" s="137" t="s">
        <v>676</v>
      </c>
      <c r="D271" s="139" t="str">
        <f>IF(J270=1,CHAR(214)," ")</f>
        <v> </v>
      </c>
      <c r="E271" s="44"/>
      <c r="F271" s="19"/>
      <c r="I271" s="275"/>
      <c r="J271" s="271"/>
      <c r="K271" s="275"/>
      <c r="L271" s="318"/>
      <c r="M271" s="313">
        <v>1</v>
      </c>
      <c r="N271" s="315"/>
      <c r="O271" s="325"/>
      <c r="P271" s="325"/>
      <c r="Q271" s="325"/>
      <c r="R271" s="325"/>
      <c r="S271" s="325"/>
      <c r="T271" s="288"/>
      <c r="U271" s="288"/>
      <c r="V271" s="5"/>
      <c r="W271" s="5"/>
      <c r="X271" s="5"/>
      <c r="Y271" s="5"/>
    </row>
    <row r="272" spans="2:25" s="4" customFormat="1" ht="15.75" customHeight="1">
      <c r="B272" s="44"/>
      <c r="C272" s="137" t="s">
        <v>675</v>
      </c>
      <c r="D272" s="139" t="str">
        <f>IF(J270=2,CHAR(214)," ")</f>
        <v> </v>
      </c>
      <c r="E272" s="44"/>
      <c r="F272" s="19"/>
      <c r="I272" s="275"/>
      <c r="J272" s="271"/>
      <c r="K272" s="275"/>
      <c r="L272" s="318"/>
      <c r="M272" s="313">
        <v>2</v>
      </c>
      <c r="N272" s="315"/>
      <c r="O272" s="325"/>
      <c r="P272" s="325"/>
      <c r="Q272" s="325"/>
      <c r="R272" s="325"/>
      <c r="S272" s="325"/>
      <c r="T272" s="288"/>
      <c r="U272" s="288"/>
      <c r="V272" s="5"/>
      <c r="W272" s="5"/>
      <c r="X272" s="5"/>
      <c r="Y272" s="5"/>
    </row>
    <row r="273" spans="2:25" s="4" customFormat="1" ht="15.75" customHeight="1">
      <c r="B273" s="44"/>
      <c r="C273" s="137" t="s">
        <v>690</v>
      </c>
      <c r="D273" s="139" t="str">
        <f>IF(J270=3,CHAR(214)," ")</f>
        <v> </v>
      </c>
      <c r="E273" s="44"/>
      <c r="F273" s="19"/>
      <c r="I273" s="275"/>
      <c r="J273" s="271"/>
      <c r="K273" s="275"/>
      <c r="L273" s="318"/>
      <c r="M273" s="313">
        <v>3</v>
      </c>
      <c r="N273" s="315"/>
      <c r="O273" s="325"/>
      <c r="P273" s="325"/>
      <c r="Q273" s="325"/>
      <c r="R273" s="325"/>
      <c r="S273" s="325"/>
      <c r="T273" s="288"/>
      <c r="U273" s="288"/>
      <c r="V273" s="5"/>
      <c r="W273" s="5"/>
      <c r="X273" s="5"/>
      <c r="Y273" s="5"/>
    </row>
    <row r="274" spans="2:25" s="4" customFormat="1" ht="15.75" customHeight="1">
      <c r="B274" s="44"/>
      <c r="C274" s="137" t="s">
        <v>691</v>
      </c>
      <c r="D274" s="139" t="str">
        <f>IF(J270=4,CHAR(214)," ")</f>
        <v> </v>
      </c>
      <c r="E274" s="44"/>
      <c r="F274" s="19"/>
      <c r="I274" s="275"/>
      <c r="J274" s="271"/>
      <c r="K274" s="275"/>
      <c r="L274" s="318"/>
      <c r="M274" s="313">
        <v>4</v>
      </c>
      <c r="N274" s="315"/>
      <c r="O274" s="325"/>
      <c r="P274" s="325"/>
      <c r="Q274" s="325"/>
      <c r="R274" s="325"/>
      <c r="S274" s="325"/>
      <c r="T274" s="288"/>
      <c r="U274" s="288"/>
      <c r="V274" s="5"/>
      <c r="W274" s="5"/>
      <c r="X274" s="5"/>
      <c r="Y274" s="5"/>
    </row>
    <row r="275" spans="2:25" s="4" customFormat="1" ht="44.25" customHeight="1">
      <c r="B275" s="153" t="s">
        <v>692</v>
      </c>
      <c r="C275" s="186" t="s">
        <v>397</v>
      </c>
      <c r="D275" s="151">
        <f>IF(J275=1,"NO",IF(J275=2,"SI",""))</f>
      </c>
      <c r="E275" s="44"/>
      <c r="F275" s="17"/>
      <c r="I275" s="275"/>
      <c r="J275" s="271"/>
      <c r="K275" s="275"/>
      <c r="L275" s="318"/>
      <c r="M275" s="318"/>
      <c r="N275" s="315"/>
      <c r="O275" s="308">
        <f>IF(J275&gt;0,IF(J275=2,$R$268,0),0)</f>
        <v>0</v>
      </c>
      <c r="P275" s="308"/>
      <c r="Q275" s="325"/>
      <c r="R275" s="325"/>
      <c r="S275" s="325"/>
      <c r="T275" s="288"/>
      <c r="U275" s="288"/>
      <c r="V275" s="5"/>
      <c r="W275" s="5"/>
      <c r="X275" s="5"/>
      <c r="Y275" s="5"/>
    </row>
    <row r="276" spans="2:25" s="4" customFormat="1" ht="24.75" customHeight="1">
      <c r="B276" s="153" t="s">
        <v>693</v>
      </c>
      <c r="C276" s="186" t="s">
        <v>828</v>
      </c>
      <c r="D276" s="151">
        <f>IF(J276=1,"NO",IF(J276=2,"SI",""))</f>
      </c>
      <c r="E276" s="44"/>
      <c r="F276" s="17"/>
      <c r="I276" s="275"/>
      <c r="J276" s="271"/>
      <c r="K276" s="275"/>
      <c r="L276" s="318"/>
      <c r="M276" s="318"/>
      <c r="N276" s="315"/>
      <c r="O276" s="308">
        <f>IF(J276&gt;1,IF(AND(J276=2,I278&gt;9),$R$268,R268/2),0)</f>
        <v>0</v>
      </c>
      <c r="P276" s="308"/>
      <c r="Q276" s="325"/>
      <c r="R276" s="325"/>
      <c r="S276" s="325"/>
      <c r="T276" s="288"/>
      <c r="U276" s="288"/>
      <c r="V276" s="5"/>
      <c r="W276" s="5"/>
      <c r="X276" s="5"/>
      <c r="Y276" s="5"/>
    </row>
    <row r="277" spans="2:25" s="4" customFormat="1" ht="15.75" customHeight="1">
      <c r="B277" s="44"/>
      <c r="C277" s="137" t="s">
        <v>640</v>
      </c>
      <c r="D277" s="44"/>
      <c r="E277" s="44"/>
      <c r="F277" s="17"/>
      <c r="I277" s="275"/>
      <c r="J277" s="271"/>
      <c r="K277" s="275"/>
      <c r="L277" s="318"/>
      <c r="M277" s="318"/>
      <c r="N277" s="315"/>
      <c r="O277" s="325"/>
      <c r="P277" s="325"/>
      <c r="Q277" s="325"/>
      <c r="R277" s="325"/>
      <c r="S277" s="325"/>
      <c r="T277" s="288"/>
      <c r="U277" s="288"/>
      <c r="V277" s="5"/>
      <c r="W277" s="5"/>
      <c r="X277" s="5"/>
      <c r="Y277" s="5"/>
    </row>
    <row r="278" spans="2:25" s="4" customFormat="1" ht="43.5" customHeight="1" thickBot="1">
      <c r="B278" s="44"/>
      <c r="C278" s="211" t="s">
        <v>57</v>
      </c>
      <c r="D278" s="44"/>
      <c r="E278" s="44"/>
      <c r="F278" s="17"/>
      <c r="I278" s="275">
        <f>LEN(C278)</f>
        <v>9</v>
      </c>
      <c r="J278" s="271"/>
      <c r="K278" s="275"/>
      <c r="L278" s="318"/>
      <c r="M278" s="318"/>
      <c r="N278" s="315"/>
      <c r="O278" s="325"/>
      <c r="P278" s="325"/>
      <c r="Q278" s="325"/>
      <c r="R278" s="325"/>
      <c r="S278" s="325"/>
      <c r="T278" s="288"/>
      <c r="U278" s="288"/>
      <c r="V278" s="5"/>
      <c r="W278" s="5"/>
      <c r="X278" s="5"/>
      <c r="Y278" s="5"/>
    </row>
    <row r="279" spans="2:25" s="4" customFormat="1" ht="12.75" hidden="1">
      <c r="B279" s="5"/>
      <c r="C279" s="5"/>
      <c r="D279" s="5"/>
      <c r="E279" s="18"/>
      <c r="F279" s="18"/>
      <c r="I279" s="275"/>
      <c r="J279" s="271"/>
      <c r="K279" s="275"/>
      <c r="L279" s="318"/>
      <c r="M279" s="318"/>
      <c r="N279" s="315"/>
      <c r="O279" s="325"/>
      <c r="P279" s="325"/>
      <c r="Q279" s="325"/>
      <c r="R279" s="325"/>
      <c r="S279" s="325"/>
      <c r="T279" s="288"/>
      <c r="U279" s="288"/>
      <c r="V279" s="5"/>
      <c r="W279" s="5"/>
      <c r="X279" s="5"/>
      <c r="Y279" s="5"/>
    </row>
    <row r="280" spans="2:25" s="4" customFormat="1" ht="13.5" hidden="1" thickBot="1">
      <c r="B280" s="5"/>
      <c r="C280" s="5"/>
      <c r="D280" s="5"/>
      <c r="E280" s="18"/>
      <c r="F280" s="18"/>
      <c r="I280" s="275"/>
      <c r="J280" s="271"/>
      <c r="K280" s="275"/>
      <c r="L280" s="318"/>
      <c r="M280" s="318"/>
      <c r="N280" s="315"/>
      <c r="O280" s="325"/>
      <c r="P280" s="325"/>
      <c r="Q280" s="325"/>
      <c r="R280" s="325"/>
      <c r="S280" s="325"/>
      <c r="T280" s="288"/>
      <c r="U280" s="288"/>
      <c r="V280" s="5"/>
      <c r="W280" s="5"/>
      <c r="X280" s="5"/>
      <c r="Y280" s="5"/>
    </row>
    <row r="281" spans="2:25" s="4" customFormat="1" ht="30.75" customHeight="1" thickBot="1">
      <c r="B281" s="335" t="s">
        <v>927</v>
      </c>
      <c r="C281" s="336"/>
      <c r="D281" s="336"/>
      <c r="E281" s="336"/>
      <c r="F281" s="337"/>
      <c r="I281" s="275"/>
      <c r="J281" s="271"/>
      <c r="K281" s="275"/>
      <c r="L281" s="318"/>
      <c r="M281" s="318"/>
      <c r="N281" s="300">
        <v>11</v>
      </c>
      <c r="O281" s="301">
        <f>SUM(O282:O334)</f>
        <v>0</v>
      </c>
      <c r="P281" s="302"/>
      <c r="Q281" s="303"/>
      <c r="R281" s="322">
        <f>+S281/N281</f>
        <v>0.018181818181818184</v>
      </c>
      <c r="S281" s="305">
        <f>VLOOKUP(B281,CALI!$B$6:$E$35,4,FALSE)</f>
        <v>0.2</v>
      </c>
      <c r="T281" s="288"/>
      <c r="U281" s="288"/>
      <c r="V281" s="5"/>
      <c r="W281" s="5"/>
      <c r="X281" s="5"/>
      <c r="Y281" s="5"/>
    </row>
    <row r="282" spans="2:25" s="4" customFormat="1" ht="18.75" customHeight="1">
      <c r="B282" s="2" t="s">
        <v>694</v>
      </c>
      <c r="C282" s="185" t="s">
        <v>641</v>
      </c>
      <c r="D282" s="44"/>
      <c r="E282" s="19"/>
      <c r="F282" s="19"/>
      <c r="I282" s="275"/>
      <c r="J282" s="271"/>
      <c r="K282" s="275"/>
      <c r="L282" s="318"/>
      <c r="M282" s="318"/>
      <c r="N282" s="315"/>
      <c r="O282" s="312">
        <f>IF(J282&gt;0,+$R$281*(1/M286)*J282,0)</f>
        <v>0</v>
      </c>
      <c r="P282" s="325"/>
      <c r="Q282" s="325"/>
      <c r="R282" s="325"/>
      <c r="S282" s="325"/>
      <c r="T282" s="288"/>
      <c r="U282" s="288"/>
      <c r="V282" s="5"/>
      <c r="W282" s="5"/>
      <c r="X282" s="5"/>
      <c r="Y282" s="5"/>
    </row>
    <row r="283" spans="2:25" s="4" customFormat="1" ht="15.75" customHeight="1">
      <c r="B283" s="133"/>
      <c r="C283" s="137" t="s">
        <v>642</v>
      </c>
      <c r="D283" s="139" t="str">
        <f>IF(J282=1,CHAR(214)," ")</f>
        <v> </v>
      </c>
      <c r="E283" s="19"/>
      <c r="F283" s="19"/>
      <c r="I283" s="275"/>
      <c r="J283" s="271"/>
      <c r="K283" s="275"/>
      <c r="L283" s="318"/>
      <c r="M283" s="313">
        <v>1</v>
      </c>
      <c r="N283" s="315"/>
      <c r="O283" s="325"/>
      <c r="P283" s="325"/>
      <c r="Q283" s="325"/>
      <c r="R283" s="325"/>
      <c r="S283" s="325"/>
      <c r="T283" s="288"/>
      <c r="U283" s="288"/>
      <c r="V283" s="5"/>
      <c r="W283" s="5"/>
      <c r="X283" s="5"/>
      <c r="Y283" s="5"/>
    </row>
    <row r="284" spans="2:25" s="4" customFormat="1" ht="15.75" customHeight="1">
      <c r="B284" s="133"/>
      <c r="C284" s="137" t="s">
        <v>643</v>
      </c>
      <c r="D284" s="139" t="str">
        <f>IF(J282=2,CHAR(214)," ")</f>
        <v> </v>
      </c>
      <c r="E284" s="19"/>
      <c r="F284" s="19"/>
      <c r="I284" s="275"/>
      <c r="J284" s="271"/>
      <c r="K284" s="275"/>
      <c r="L284" s="318"/>
      <c r="M284" s="313">
        <v>2</v>
      </c>
      <c r="N284" s="315"/>
      <c r="O284" s="325"/>
      <c r="P284" s="325"/>
      <c r="Q284" s="325"/>
      <c r="R284" s="325"/>
      <c r="S284" s="325"/>
      <c r="T284" s="288"/>
      <c r="U284" s="288"/>
      <c r="V284" s="5"/>
      <c r="W284" s="5"/>
      <c r="X284" s="5"/>
      <c r="Y284" s="5"/>
    </row>
    <row r="285" spans="2:25" s="4" customFormat="1" ht="15.75" customHeight="1">
      <c r="B285" s="133"/>
      <c r="C285" s="137" t="s">
        <v>644</v>
      </c>
      <c r="D285" s="139" t="str">
        <f>IF(J282=3,CHAR(214)," ")</f>
        <v> </v>
      </c>
      <c r="E285" s="19"/>
      <c r="F285" s="19"/>
      <c r="I285" s="275"/>
      <c r="J285" s="271"/>
      <c r="K285" s="275"/>
      <c r="L285" s="318"/>
      <c r="M285" s="313">
        <v>3</v>
      </c>
      <c r="N285" s="315"/>
      <c r="O285" s="325"/>
      <c r="P285" s="325"/>
      <c r="Q285" s="325"/>
      <c r="R285" s="325"/>
      <c r="S285" s="325"/>
      <c r="T285" s="288"/>
      <c r="U285" s="288"/>
      <c r="V285" s="5"/>
      <c r="W285" s="5"/>
      <c r="X285" s="5"/>
      <c r="Y285" s="5"/>
    </row>
    <row r="286" spans="2:25" s="4" customFormat="1" ht="15.75" customHeight="1">
      <c r="B286" s="133"/>
      <c r="C286" s="137" t="s">
        <v>645</v>
      </c>
      <c r="D286" s="139" t="str">
        <f>IF(J282=4,CHAR(214)," ")</f>
        <v> </v>
      </c>
      <c r="E286" s="19"/>
      <c r="F286" s="19"/>
      <c r="I286" s="275"/>
      <c r="J286" s="271"/>
      <c r="K286" s="275"/>
      <c r="L286" s="318"/>
      <c r="M286" s="313">
        <v>4</v>
      </c>
      <c r="N286" s="315"/>
      <c r="O286" s="325"/>
      <c r="P286" s="325"/>
      <c r="Q286" s="325"/>
      <c r="R286" s="325"/>
      <c r="S286" s="325"/>
      <c r="T286" s="288"/>
      <c r="U286" s="288"/>
      <c r="V286" s="5"/>
      <c r="W286" s="5"/>
      <c r="X286" s="5"/>
      <c r="Y286" s="5"/>
    </row>
    <row r="287" spans="2:25" s="4" customFormat="1" ht="18.75" customHeight="1">
      <c r="B287" s="2" t="s">
        <v>695</v>
      </c>
      <c r="C287" s="185" t="s">
        <v>646</v>
      </c>
      <c r="D287" s="44"/>
      <c r="E287" s="19"/>
      <c r="F287" s="19"/>
      <c r="I287" s="275"/>
      <c r="J287" s="271"/>
      <c r="K287" s="275"/>
      <c r="L287" s="318"/>
      <c r="M287" s="318"/>
      <c r="N287" s="315"/>
      <c r="O287" s="312">
        <f>IF(J287&gt;0,+$R$281*(1/M291)*J287,0)</f>
        <v>0</v>
      </c>
      <c r="P287" s="325"/>
      <c r="Q287" s="325"/>
      <c r="R287" s="325"/>
      <c r="S287" s="325"/>
      <c r="T287" s="288"/>
      <c r="U287" s="288"/>
      <c r="V287" s="5"/>
      <c r="W287" s="5"/>
      <c r="X287" s="5"/>
      <c r="Y287" s="5"/>
    </row>
    <row r="288" spans="2:25" s="4" customFormat="1" ht="15.75" customHeight="1">
      <c r="B288" s="133"/>
      <c r="C288" s="137" t="s">
        <v>647</v>
      </c>
      <c r="D288" s="139" t="str">
        <f>IF(J287=1,CHAR(214)," ")</f>
        <v> </v>
      </c>
      <c r="E288" s="19"/>
      <c r="F288" s="19"/>
      <c r="I288" s="275"/>
      <c r="J288" s="271"/>
      <c r="K288" s="275"/>
      <c r="L288" s="318"/>
      <c r="M288" s="313">
        <v>1</v>
      </c>
      <c r="N288" s="315"/>
      <c r="O288" s="325"/>
      <c r="P288" s="325"/>
      <c r="Q288" s="325"/>
      <c r="R288" s="325"/>
      <c r="S288" s="325"/>
      <c r="T288" s="288"/>
      <c r="U288" s="288"/>
      <c r="V288" s="5"/>
      <c r="W288" s="5"/>
      <c r="X288" s="5"/>
      <c r="Y288" s="5"/>
    </row>
    <row r="289" spans="2:25" s="4" customFormat="1" ht="15.75" customHeight="1">
      <c r="B289" s="133"/>
      <c r="C289" s="137" t="s">
        <v>699</v>
      </c>
      <c r="D289" s="139" t="str">
        <f>IF(J287=2,CHAR(214)," ")</f>
        <v> </v>
      </c>
      <c r="E289" s="19"/>
      <c r="F289" s="19"/>
      <c r="I289" s="275"/>
      <c r="J289" s="271"/>
      <c r="K289" s="275"/>
      <c r="L289" s="318"/>
      <c r="M289" s="313">
        <v>2</v>
      </c>
      <c r="N289" s="315"/>
      <c r="O289" s="325"/>
      <c r="P289" s="325"/>
      <c r="Q289" s="325"/>
      <c r="R289" s="325"/>
      <c r="S289" s="325"/>
      <c r="T289" s="288"/>
      <c r="U289" s="288"/>
      <c r="V289" s="5"/>
      <c r="W289" s="5"/>
      <c r="X289" s="5"/>
      <c r="Y289" s="5"/>
    </row>
    <row r="290" spans="2:25" s="4" customFormat="1" ht="15.75" customHeight="1">
      <c r="B290" s="133"/>
      <c r="C290" s="137" t="s">
        <v>700</v>
      </c>
      <c r="D290" s="139" t="str">
        <f>IF(J287=3,CHAR(214)," ")</f>
        <v> </v>
      </c>
      <c r="E290" s="19"/>
      <c r="F290" s="19"/>
      <c r="I290" s="275"/>
      <c r="J290" s="271"/>
      <c r="K290" s="275"/>
      <c r="L290" s="318"/>
      <c r="M290" s="313">
        <v>3</v>
      </c>
      <c r="N290" s="315"/>
      <c r="O290" s="325"/>
      <c r="P290" s="325"/>
      <c r="Q290" s="325"/>
      <c r="R290" s="325"/>
      <c r="S290" s="325"/>
      <c r="T290" s="288"/>
      <c r="U290" s="288"/>
      <c r="V290" s="5"/>
      <c r="W290" s="5"/>
      <c r="X290" s="5"/>
      <c r="Y290" s="5"/>
    </row>
    <row r="291" spans="2:25" s="4" customFormat="1" ht="15.75" customHeight="1">
      <c r="B291" s="133"/>
      <c r="C291" s="137" t="s">
        <v>648</v>
      </c>
      <c r="D291" s="139" t="str">
        <f>IF(J287=4,CHAR(214)," ")</f>
        <v> </v>
      </c>
      <c r="E291" s="19"/>
      <c r="F291" s="19"/>
      <c r="I291" s="275"/>
      <c r="J291" s="271"/>
      <c r="K291" s="275"/>
      <c r="L291" s="318"/>
      <c r="M291" s="313">
        <v>4</v>
      </c>
      <c r="N291" s="315"/>
      <c r="O291" s="325"/>
      <c r="P291" s="325"/>
      <c r="Q291" s="325"/>
      <c r="R291" s="325"/>
      <c r="S291" s="325"/>
      <c r="T291" s="288"/>
      <c r="U291" s="288"/>
      <c r="V291" s="5"/>
      <c r="W291" s="5"/>
      <c r="X291" s="5"/>
      <c r="Y291" s="5"/>
    </row>
    <row r="292" spans="2:25" s="4" customFormat="1" ht="18.75" customHeight="1">
      <c r="B292" s="2" t="s">
        <v>696</v>
      </c>
      <c r="C292" s="185" t="s">
        <v>649</v>
      </c>
      <c r="D292" s="44"/>
      <c r="E292" s="19"/>
      <c r="F292" s="19"/>
      <c r="I292" s="275"/>
      <c r="J292" s="271"/>
      <c r="K292" s="275"/>
      <c r="L292" s="318"/>
      <c r="M292" s="318"/>
      <c r="N292" s="315"/>
      <c r="O292" s="312">
        <f>IF(J292&gt;0,+$R$281*(1/M296)*J292,0)</f>
        <v>0</v>
      </c>
      <c r="P292" s="325"/>
      <c r="Q292" s="325"/>
      <c r="R292" s="325"/>
      <c r="S292" s="325"/>
      <c r="T292" s="288"/>
      <c r="U292" s="288"/>
      <c r="V292" s="5"/>
      <c r="W292" s="5"/>
      <c r="X292" s="5"/>
      <c r="Y292" s="5"/>
    </row>
    <row r="293" spans="2:25" s="4" customFormat="1" ht="15.75" customHeight="1">
      <c r="B293" s="133"/>
      <c r="C293" s="137" t="s">
        <v>650</v>
      </c>
      <c r="D293" s="139" t="str">
        <f>IF(J292=1,CHAR(214)," ")</f>
        <v> </v>
      </c>
      <c r="E293" s="19"/>
      <c r="F293" s="19"/>
      <c r="I293" s="275"/>
      <c r="J293" s="271"/>
      <c r="K293" s="275"/>
      <c r="L293" s="318"/>
      <c r="M293" s="313">
        <v>1</v>
      </c>
      <c r="N293" s="315"/>
      <c r="O293" s="325"/>
      <c r="P293" s="325"/>
      <c r="Q293" s="325"/>
      <c r="R293" s="325"/>
      <c r="S293" s="325"/>
      <c r="T293" s="288"/>
      <c r="U293" s="288"/>
      <c r="V293" s="5"/>
      <c r="W293" s="5"/>
      <c r="X293" s="5"/>
      <c r="Y293" s="5"/>
    </row>
    <row r="294" spans="2:25" s="4" customFormat="1" ht="24.75" customHeight="1">
      <c r="B294" s="133"/>
      <c r="C294" s="137" t="s">
        <v>651</v>
      </c>
      <c r="D294" s="139" t="str">
        <f>IF(J292=2,CHAR(214)," ")</f>
        <v> </v>
      </c>
      <c r="E294" s="19"/>
      <c r="F294" s="19"/>
      <c r="I294" s="275"/>
      <c r="J294" s="271"/>
      <c r="K294" s="275"/>
      <c r="L294" s="318"/>
      <c r="M294" s="313">
        <v>2</v>
      </c>
      <c r="N294" s="315"/>
      <c r="O294" s="325"/>
      <c r="P294" s="325"/>
      <c r="Q294" s="325"/>
      <c r="R294" s="325"/>
      <c r="S294" s="325"/>
      <c r="T294" s="288"/>
      <c r="U294" s="288"/>
      <c r="V294" s="5"/>
      <c r="W294" s="5"/>
      <c r="X294" s="5"/>
      <c r="Y294" s="5"/>
    </row>
    <row r="295" spans="2:25" s="4" customFormat="1" ht="24.75" customHeight="1">
      <c r="B295" s="133"/>
      <c r="C295" s="137" t="s">
        <v>652</v>
      </c>
      <c r="D295" s="139" t="str">
        <f>IF(J292=3,CHAR(214)," ")</f>
        <v> </v>
      </c>
      <c r="E295" s="19"/>
      <c r="F295" s="19"/>
      <c r="I295" s="275"/>
      <c r="J295" s="271"/>
      <c r="K295" s="275"/>
      <c r="L295" s="318"/>
      <c r="M295" s="313">
        <v>3</v>
      </c>
      <c r="N295" s="315"/>
      <c r="O295" s="325"/>
      <c r="P295" s="325"/>
      <c r="Q295" s="325"/>
      <c r="R295" s="325"/>
      <c r="S295" s="325"/>
      <c r="T295" s="288"/>
      <c r="U295" s="288"/>
      <c r="V295" s="5"/>
      <c r="W295" s="5"/>
      <c r="X295" s="5"/>
      <c r="Y295" s="5"/>
    </row>
    <row r="296" spans="2:25" s="4" customFormat="1" ht="24.75" customHeight="1">
      <c r="B296" s="133"/>
      <c r="C296" s="137" t="s">
        <v>656</v>
      </c>
      <c r="D296" s="139" t="str">
        <f>IF(J292=4,CHAR(214)," ")</f>
        <v> </v>
      </c>
      <c r="E296" s="19"/>
      <c r="F296" s="19"/>
      <c r="I296" s="275"/>
      <c r="J296" s="271"/>
      <c r="K296" s="275"/>
      <c r="L296" s="318"/>
      <c r="M296" s="313">
        <v>4</v>
      </c>
      <c r="N296" s="315"/>
      <c r="O296" s="325"/>
      <c r="P296" s="325"/>
      <c r="Q296" s="325"/>
      <c r="R296" s="325"/>
      <c r="S296" s="325"/>
      <c r="T296" s="288"/>
      <c r="U296" s="288"/>
      <c r="V296" s="5"/>
      <c r="W296" s="5"/>
      <c r="X296" s="5"/>
      <c r="Y296" s="5"/>
    </row>
    <row r="297" spans="2:25" s="4" customFormat="1" ht="18.75" customHeight="1">
      <c r="B297" s="2" t="s">
        <v>697</v>
      </c>
      <c r="C297" s="185" t="s">
        <v>657</v>
      </c>
      <c r="D297" s="44"/>
      <c r="E297" s="19"/>
      <c r="F297" s="19"/>
      <c r="I297" s="275"/>
      <c r="J297" s="271"/>
      <c r="K297" s="275"/>
      <c r="L297" s="318"/>
      <c r="M297" s="318"/>
      <c r="N297" s="315"/>
      <c r="O297" s="312">
        <f>IF(J297&gt;0,+$R$281*(1/M301)*J297,0)</f>
        <v>0</v>
      </c>
      <c r="P297" s="325"/>
      <c r="Q297" s="325"/>
      <c r="R297" s="325"/>
      <c r="S297" s="325"/>
      <c r="T297" s="288"/>
      <c r="U297" s="288"/>
      <c r="V297" s="5"/>
      <c r="W297" s="5"/>
      <c r="X297" s="5"/>
      <c r="Y297" s="5"/>
    </row>
    <row r="298" spans="2:25" s="4" customFormat="1" ht="15.75" customHeight="1">
      <c r="B298" s="133"/>
      <c r="C298" s="137" t="s">
        <v>658</v>
      </c>
      <c r="D298" s="139" t="str">
        <f>IF(J297=1,CHAR(214)," ")</f>
        <v> </v>
      </c>
      <c r="E298" s="19"/>
      <c r="F298" s="19"/>
      <c r="I298" s="275"/>
      <c r="J298" s="271"/>
      <c r="K298" s="275"/>
      <c r="L298" s="318"/>
      <c r="M298" s="313">
        <v>1</v>
      </c>
      <c r="N298" s="315"/>
      <c r="O298" s="325"/>
      <c r="P298" s="325"/>
      <c r="Q298" s="325"/>
      <c r="R298" s="325"/>
      <c r="S298" s="325"/>
      <c r="T298" s="288"/>
      <c r="U298" s="288"/>
      <c r="V298" s="5"/>
      <c r="W298" s="5"/>
      <c r="X298" s="5"/>
      <c r="Y298" s="5"/>
    </row>
    <row r="299" spans="2:25" s="4" customFormat="1" ht="24.75" customHeight="1">
      <c r="B299" s="133"/>
      <c r="C299" s="137" t="s">
        <v>659</v>
      </c>
      <c r="D299" s="139" t="str">
        <f>IF(J297=2,CHAR(214)," ")</f>
        <v> </v>
      </c>
      <c r="E299" s="19"/>
      <c r="F299" s="19"/>
      <c r="I299" s="275"/>
      <c r="J299" s="271"/>
      <c r="K299" s="275"/>
      <c r="L299" s="318"/>
      <c r="M299" s="313">
        <v>2</v>
      </c>
      <c r="N299" s="315"/>
      <c r="O299" s="325"/>
      <c r="P299" s="325"/>
      <c r="Q299" s="325"/>
      <c r="R299" s="325"/>
      <c r="S299" s="325"/>
      <c r="T299" s="288"/>
      <c r="U299" s="288"/>
      <c r="V299" s="5"/>
      <c r="W299" s="5"/>
      <c r="X299" s="5"/>
      <c r="Y299" s="5"/>
    </row>
    <row r="300" spans="2:25" s="4" customFormat="1" ht="24.75" customHeight="1">
      <c r="B300" s="133"/>
      <c r="C300" s="137" t="s">
        <v>446</v>
      </c>
      <c r="D300" s="139" t="str">
        <f>IF(J297=3,CHAR(214)," ")</f>
        <v> </v>
      </c>
      <c r="E300" s="19"/>
      <c r="F300" s="19"/>
      <c r="I300" s="275"/>
      <c r="J300" s="271"/>
      <c r="K300" s="275"/>
      <c r="L300" s="318"/>
      <c r="M300" s="313">
        <v>3</v>
      </c>
      <c r="N300" s="315"/>
      <c r="O300" s="325"/>
      <c r="P300" s="325"/>
      <c r="Q300" s="325"/>
      <c r="R300" s="325"/>
      <c r="S300" s="325"/>
      <c r="T300" s="288"/>
      <c r="U300" s="288"/>
      <c r="V300" s="5"/>
      <c r="W300" s="5"/>
      <c r="X300" s="5"/>
      <c r="Y300" s="5"/>
    </row>
    <row r="301" spans="2:25" s="4" customFormat="1" ht="24.75" customHeight="1">
      <c r="B301" s="133"/>
      <c r="C301" s="137" t="s">
        <v>660</v>
      </c>
      <c r="D301" s="139" t="str">
        <f>IF(J297=4,CHAR(214)," ")</f>
        <v> </v>
      </c>
      <c r="E301" s="19"/>
      <c r="F301" s="19"/>
      <c r="I301" s="275"/>
      <c r="J301" s="271"/>
      <c r="K301" s="275"/>
      <c r="L301" s="318"/>
      <c r="M301" s="313">
        <v>4</v>
      </c>
      <c r="N301" s="315"/>
      <c r="O301" s="325"/>
      <c r="P301" s="325"/>
      <c r="Q301" s="325"/>
      <c r="R301" s="325"/>
      <c r="S301" s="325"/>
      <c r="T301" s="288"/>
      <c r="U301" s="288"/>
      <c r="V301" s="5"/>
      <c r="W301" s="5"/>
      <c r="X301" s="5"/>
      <c r="Y301" s="5"/>
    </row>
    <row r="302" spans="2:25" s="4" customFormat="1" ht="18.75" customHeight="1">
      <c r="B302" s="2" t="s">
        <v>698</v>
      </c>
      <c r="C302" s="185" t="s">
        <v>657</v>
      </c>
      <c r="D302" s="44"/>
      <c r="E302" s="19"/>
      <c r="F302" s="19"/>
      <c r="I302" s="275"/>
      <c r="J302" s="271"/>
      <c r="K302" s="275"/>
      <c r="L302" s="318"/>
      <c r="M302" s="318"/>
      <c r="N302" s="315"/>
      <c r="O302" s="312">
        <f>IF(J302&gt;0,+$R$281*(1/M305)*J302,0)</f>
        <v>0</v>
      </c>
      <c r="P302" s="325"/>
      <c r="Q302" s="325"/>
      <c r="R302" s="325"/>
      <c r="S302" s="325"/>
      <c r="T302" s="288"/>
      <c r="U302" s="288"/>
      <c r="V302" s="5"/>
      <c r="W302" s="5"/>
      <c r="X302" s="5"/>
      <c r="Y302" s="5"/>
    </row>
    <row r="303" spans="2:25" s="4" customFormat="1" ht="15.75" customHeight="1">
      <c r="B303" s="133"/>
      <c r="C303" s="137" t="s">
        <v>661</v>
      </c>
      <c r="D303" s="139" t="str">
        <f>IF(J302=1,CHAR(214)," ")</f>
        <v> </v>
      </c>
      <c r="E303" s="19"/>
      <c r="F303" s="19"/>
      <c r="I303" s="275"/>
      <c r="J303" s="271"/>
      <c r="K303" s="275"/>
      <c r="L303" s="318"/>
      <c r="M303" s="313">
        <v>1</v>
      </c>
      <c r="N303" s="315"/>
      <c r="O303" s="325"/>
      <c r="P303" s="325"/>
      <c r="Q303" s="325"/>
      <c r="R303" s="325"/>
      <c r="S303" s="325"/>
      <c r="T303" s="288"/>
      <c r="U303" s="288"/>
      <c r="V303" s="5"/>
      <c r="W303" s="5"/>
      <c r="X303" s="5"/>
      <c r="Y303" s="5"/>
    </row>
    <row r="304" spans="2:25" s="4" customFormat="1" ht="24.75" customHeight="1">
      <c r="B304" s="133"/>
      <c r="C304" s="137" t="s">
        <v>665</v>
      </c>
      <c r="D304" s="139" t="str">
        <f>IF(J302=2,CHAR(214)," ")</f>
        <v> </v>
      </c>
      <c r="E304" s="19"/>
      <c r="F304" s="19"/>
      <c r="I304" s="275"/>
      <c r="J304" s="271"/>
      <c r="K304" s="275"/>
      <c r="L304" s="318"/>
      <c r="M304" s="313">
        <v>2</v>
      </c>
      <c r="N304" s="315"/>
      <c r="O304" s="325"/>
      <c r="P304" s="325"/>
      <c r="Q304" s="325"/>
      <c r="R304" s="325"/>
      <c r="S304" s="325"/>
      <c r="T304" s="288"/>
      <c r="U304" s="288"/>
      <c r="V304" s="5"/>
      <c r="W304" s="5"/>
      <c r="X304" s="5"/>
      <c r="Y304" s="5"/>
    </row>
    <row r="305" spans="2:25" s="4" customFormat="1" ht="24.75" customHeight="1">
      <c r="B305" s="133"/>
      <c r="C305" s="137" t="s">
        <v>447</v>
      </c>
      <c r="D305" s="139" t="str">
        <f>IF(J302=3,CHAR(214)," ")</f>
        <v> </v>
      </c>
      <c r="E305" s="19"/>
      <c r="F305" s="19"/>
      <c r="I305" s="275"/>
      <c r="J305" s="271"/>
      <c r="K305" s="275"/>
      <c r="L305" s="318"/>
      <c r="M305" s="313">
        <v>3</v>
      </c>
      <c r="N305" s="315"/>
      <c r="O305" s="325"/>
      <c r="P305" s="325"/>
      <c r="Q305" s="325"/>
      <c r="R305" s="325"/>
      <c r="S305" s="325"/>
      <c r="T305" s="288"/>
      <c r="U305" s="288"/>
      <c r="V305" s="5"/>
      <c r="W305" s="5"/>
      <c r="X305" s="5"/>
      <c r="Y305" s="5"/>
    </row>
    <row r="306" spans="2:25" s="4" customFormat="1" ht="24.75" customHeight="1">
      <c r="B306" s="2" t="s">
        <v>701</v>
      </c>
      <c r="C306" s="186" t="s">
        <v>702</v>
      </c>
      <c r="D306" s="44"/>
      <c r="E306" s="19"/>
      <c r="F306" s="19"/>
      <c r="I306" s="275"/>
      <c r="J306" s="271"/>
      <c r="K306" s="275"/>
      <c r="L306" s="318"/>
      <c r="M306" s="318"/>
      <c r="N306" s="315"/>
      <c r="O306" s="312">
        <f>IF(J306&gt;0,+$R$281*(1/M311)*J306,0)</f>
        <v>0</v>
      </c>
      <c r="P306" s="325"/>
      <c r="Q306" s="325"/>
      <c r="R306" s="325"/>
      <c r="S306" s="325"/>
      <c r="T306" s="288"/>
      <c r="U306" s="288"/>
      <c r="V306" s="5"/>
      <c r="W306" s="5"/>
      <c r="X306" s="5"/>
      <c r="Y306" s="5"/>
    </row>
    <row r="307" spans="2:25" s="4" customFormat="1" ht="15.75" customHeight="1">
      <c r="B307" s="133"/>
      <c r="C307" s="137" t="s">
        <v>666</v>
      </c>
      <c r="D307" s="139" t="str">
        <f>IF(J306=1,CHAR(214)," ")</f>
        <v> </v>
      </c>
      <c r="E307" s="19"/>
      <c r="F307" s="19"/>
      <c r="I307" s="275"/>
      <c r="J307" s="271"/>
      <c r="K307" s="275"/>
      <c r="L307" s="318"/>
      <c r="M307" s="313">
        <v>1</v>
      </c>
      <c r="N307" s="315"/>
      <c r="O307" s="325"/>
      <c r="P307" s="325"/>
      <c r="Q307" s="325"/>
      <c r="R307" s="325"/>
      <c r="S307" s="325"/>
      <c r="T307" s="288"/>
      <c r="U307" s="288"/>
      <c r="V307" s="5"/>
      <c r="W307" s="5"/>
      <c r="X307" s="5"/>
      <c r="Y307" s="5"/>
    </row>
    <row r="308" spans="2:25" s="4" customFormat="1" ht="15.75" customHeight="1">
      <c r="B308" s="133"/>
      <c r="C308" s="137" t="s">
        <v>703</v>
      </c>
      <c r="D308" s="139" t="str">
        <f>IF(J306=2,CHAR(214)," ")</f>
        <v> </v>
      </c>
      <c r="E308" s="19"/>
      <c r="F308" s="19"/>
      <c r="I308" s="275"/>
      <c r="J308" s="271"/>
      <c r="K308" s="275"/>
      <c r="L308" s="318"/>
      <c r="M308" s="313">
        <v>2</v>
      </c>
      <c r="N308" s="315"/>
      <c r="O308" s="325"/>
      <c r="P308" s="325"/>
      <c r="Q308" s="325"/>
      <c r="R308" s="325"/>
      <c r="S308" s="325"/>
      <c r="T308" s="288"/>
      <c r="U308" s="288"/>
      <c r="V308" s="5"/>
      <c r="W308" s="5"/>
      <c r="X308" s="5"/>
      <c r="Y308" s="5"/>
    </row>
    <row r="309" spans="2:25" s="4" customFormat="1" ht="15.75" customHeight="1">
      <c r="B309" s="133"/>
      <c r="C309" s="137" t="s">
        <v>704</v>
      </c>
      <c r="D309" s="139" t="str">
        <f>IF(J306=3,CHAR(214)," ")</f>
        <v> </v>
      </c>
      <c r="E309" s="19"/>
      <c r="F309" s="19"/>
      <c r="I309" s="275"/>
      <c r="J309" s="271"/>
      <c r="K309" s="275"/>
      <c r="L309" s="318"/>
      <c r="M309" s="313">
        <v>3</v>
      </c>
      <c r="N309" s="315"/>
      <c r="O309" s="325"/>
      <c r="P309" s="325"/>
      <c r="Q309" s="325"/>
      <c r="R309" s="325"/>
      <c r="S309" s="325"/>
      <c r="T309" s="288"/>
      <c r="U309" s="288"/>
      <c r="V309" s="5"/>
      <c r="W309" s="5"/>
      <c r="X309" s="5"/>
      <c r="Y309" s="5"/>
    </row>
    <row r="310" spans="2:25" s="4" customFormat="1" ht="15.75" customHeight="1">
      <c r="B310" s="133"/>
      <c r="C310" s="137" t="s">
        <v>705</v>
      </c>
      <c r="D310" s="139" t="str">
        <f>IF(J306=4,CHAR(214)," ")</f>
        <v> </v>
      </c>
      <c r="E310" s="19"/>
      <c r="F310" s="19"/>
      <c r="I310" s="275"/>
      <c r="J310" s="271"/>
      <c r="K310" s="275"/>
      <c r="L310" s="318"/>
      <c r="M310" s="313">
        <v>4</v>
      </c>
      <c r="N310" s="315"/>
      <c r="O310" s="325"/>
      <c r="P310" s="325"/>
      <c r="Q310" s="325"/>
      <c r="R310" s="325"/>
      <c r="S310" s="325"/>
      <c r="T310" s="288"/>
      <c r="U310" s="288"/>
      <c r="V310" s="5"/>
      <c r="W310" s="5"/>
      <c r="X310" s="5"/>
      <c r="Y310" s="5"/>
    </row>
    <row r="311" spans="2:25" s="4" customFormat="1" ht="15.75" customHeight="1">
      <c r="B311" s="133"/>
      <c r="C311" s="137" t="s">
        <v>706</v>
      </c>
      <c r="D311" s="139" t="str">
        <f>IF(J306=5,CHAR(214)," ")</f>
        <v> </v>
      </c>
      <c r="E311" s="19"/>
      <c r="F311" s="19"/>
      <c r="I311" s="275"/>
      <c r="J311" s="271"/>
      <c r="K311" s="275"/>
      <c r="L311" s="318"/>
      <c r="M311" s="313">
        <v>5</v>
      </c>
      <c r="N311" s="315"/>
      <c r="O311" s="325"/>
      <c r="P311" s="325"/>
      <c r="Q311" s="325"/>
      <c r="R311" s="325"/>
      <c r="S311" s="325"/>
      <c r="T311" s="288"/>
      <c r="U311" s="288"/>
      <c r="V311" s="5"/>
      <c r="W311" s="5"/>
      <c r="X311" s="5"/>
      <c r="Y311" s="5"/>
    </row>
    <row r="312" spans="2:25" s="4" customFormat="1" ht="18.75" customHeight="1">
      <c r="B312" s="2" t="s">
        <v>112</v>
      </c>
      <c r="C312" s="185" t="s">
        <v>707</v>
      </c>
      <c r="D312" s="44"/>
      <c r="E312" s="19"/>
      <c r="F312" s="19"/>
      <c r="I312" s="275"/>
      <c r="J312" s="271"/>
      <c r="K312" s="275"/>
      <c r="L312" s="318"/>
      <c r="M312" s="318"/>
      <c r="N312" s="315"/>
      <c r="O312" s="312">
        <f>IF(J312&gt;0,+$R$281*(1/M317)*J312,0)</f>
        <v>0</v>
      </c>
      <c r="P312" s="325"/>
      <c r="Q312" s="325"/>
      <c r="R312" s="325"/>
      <c r="S312" s="325"/>
      <c r="T312" s="288"/>
      <c r="U312" s="288"/>
      <c r="V312" s="5"/>
      <c r="W312" s="5"/>
      <c r="X312" s="5"/>
      <c r="Y312" s="5"/>
    </row>
    <row r="313" spans="2:25" s="4" customFormat="1" ht="24.75" customHeight="1">
      <c r="B313" s="133"/>
      <c r="C313" s="137" t="s">
        <v>344</v>
      </c>
      <c r="D313" s="139" t="str">
        <f>IF(J312=1,CHAR(214)," ")</f>
        <v> </v>
      </c>
      <c r="E313" s="19"/>
      <c r="F313" s="19"/>
      <c r="I313" s="275"/>
      <c r="J313" s="271"/>
      <c r="K313" s="275"/>
      <c r="L313" s="318"/>
      <c r="M313" s="313">
        <v>1</v>
      </c>
      <c r="N313" s="315"/>
      <c r="O313" s="325"/>
      <c r="P313" s="325"/>
      <c r="Q313" s="325"/>
      <c r="R313" s="325"/>
      <c r="S313" s="325"/>
      <c r="T313" s="288"/>
      <c r="U313" s="288"/>
      <c r="V313" s="5"/>
      <c r="W313" s="5"/>
      <c r="X313" s="5"/>
      <c r="Y313" s="5"/>
    </row>
    <row r="314" spans="2:25" s="4" customFormat="1" ht="24.75" customHeight="1">
      <c r="B314" s="133"/>
      <c r="C314" s="137" t="s">
        <v>345</v>
      </c>
      <c r="D314" s="139" t="str">
        <f>IF(J312=2,CHAR(214)," ")</f>
        <v> </v>
      </c>
      <c r="E314" s="19"/>
      <c r="F314" s="19"/>
      <c r="I314" s="275"/>
      <c r="J314" s="271"/>
      <c r="K314" s="275"/>
      <c r="L314" s="318"/>
      <c r="M314" s="313">
        <v>2</v>
      </c>
      <c r="N314" s="315"/>
      <c r="O314" s="325"/>
      <c r="P314" s="325"/>
      <c r="Q314" s="325"/>
      <c r="R314" s="325"/>
      <c r="S314" s="325"/>
      <c r="T314" s="288"/>
      <c r="U314" s="288"/>
      <c r="V314" s="5"/>
      <c r="W314" s="5"/>
      <c r="X314" s="5"/>
      <c r="Y314" s="5"/>
    </row>
    <row r="315" spans="2:25" s="4" customFormat="1" ht="24.75" customHeight="1">
      <c r="B315" s="133"/>
      <c r="C315" s="137" t="s">
        <v>346</v>
      </c>
      <c r="D315" s="139" t="str">
        <f>IF(J312=3,CHAR(214)," ")</f>
        <v> </v>
      </c>
      <c r="E315" s="19"/>
      <c r="F315" s="19"/>
      <c r="I315" s="275"/>
      <c r="J315" s="271"/>
      <c r="K315" s="275"/>
      <c r="L315" s="318"/>
      <c r="M315" s="313">
        <v>3</v>
      </c>
      <c r="N315" s="315"/>
      <c r="O315" s="325"/>
      <c r="P315" s="325"/>
      <c r="Q315" s="325"/>
      <c r="R315" s="325"/>
      <c r="S315" s="325"/>
      <c r="T315" s="288"/>
      <c r="U315" s="288"/>
      <c r="V315" s="5"/>
      <c r="W315" s="5"/>
      <c r="X315" s="5"/>
      <c r="Y315" s="5"/>
    </row>
    <row r="316" spans="2:25" s="4" customFormat="1" ht="24.75" customHeight="1">
      <c r="B316" s="133"/>
      <c r="C316" s="137" t="s">
        <v>347</v>
      </c>
      <c r="D316" s="139" t="str">
        <f>IF(J312=4,CHAR(214)," ")</f>
        <v> </v>
      </c>
      <c r="E316" s="19"/>
      <c r="F316" s="19"/>
      <c r="I316" s="275"/>
      <c r="J316" s="271"/>
      <c r="K316" s="275"/>
      <c r="L316" s="318"/>
      <c r="M316" s="313">
        <v>4</v>
      </c>
      <c r="N316" s="315"/>
      <c r="O316" s="325"/>
      <c r="P316" s="325"/>
      <c r="Q316" s="325"/>
      <c r="R316" s="325"/>
      <c r="S316" s="325"/>
      <c r="T316" s="288"/>
      <c r="U316" s="288"/>
      <c r="V316" s="5"/>
      <c r="W316" s="5"/>
      <c r="X316" s="5"/>
      <c r="Y316" s="5"/>
    </row>
    <row r="317" spans="2:25" s="4" customFormat="1" ht="15.75" customHeight="1">
      <c r="B317" s="133"/>
      <c r="C317" s="137" t="s">
        <v>1042</v>
      </c>
      <c r="D317" s="139" t="str">
        <f>IF(J312=5,CHAR(214)," ")</f>
        <v> </v>
      </c>
      <c r="E317" s="19"/>
      <c r="F317" s="19"/>
      <c r="I317" s="275"/>
      <c r="J317" s="271"/>
      <c r="K317" s="275"/>
      <c r="L317" s="318"/>
      <c r="M317" s="313">
        <v>5</v>
      </c>
      <c r="N317" s="315"/>
      <c r="O317" s="325"/>
      <c r="P317" s="325"/>
      <c r="Q317" s="325"/>
      <c r="R317" s="325"/>
      <c r="S317" s="325"/>
      <c r="T317" s="288"/>
      <c r="U317" s="288"/>
      <c r="V317" s="5"/>
      <c r="W317" s="5"/>
      <c r="X317" s="5"/>
      <c r="Y317" s="5"/>
    </row>
    <row r="318" spans="2:25" s="4" customFormat="1" ht="34.5" customHeight="1">
      <c r="B318" s="2" t="s">
        <v>708</v>
      </c>
      <c r="C318" s="186" t="s">
        <v>1043</v>
      </c>
      <c r="D318" s="44"/>
      <c r="E318" s="19"/>
      <c r="F318" s="19"/>
      <c r="I318" s="275"/>
      <c r="J318" s="271"/>
      <c r="K318" s="275"/>
      <c r="L318" s="318"/>
      <c r="M318" s="318"/>
      <c r="N318" s="315"/>
      <c r="O318" s="312">
        <f>IF(J318&gt;0,+$R$281*(1/M322)*J318,0)</f>
        <v>0</v>
      </c>
      <c r="P318" s="325"/>
      <c r="Q318" s="325"/>
      <c r="R318" s="325"/>
      <c r="S318" s="325"/>
      <c r="T318" s="288"/>
      <c r="U318" s="288"/>
      <c r="V318" s="5"/>
      <c r="W318" s="5"/>
      <c r="X318" s="5"/>
      <c r="Y318" s="5"/>
    </row>
    <row r="319" spans="2:25" s="4" customFormat="1" ht="15.75" customHeight="1">
      <c r="B319" s="133"/>
      <c r="C319" s="137" t="s">
        <v>712</v>
      </c>
      <c r="D319" s="139" t="str">
        <f>IF(J318=1,CHAR(214)," ")</f>
        <v> </v>
      </c>
      <c r="E319" s="19"/>
      <c r="F319" s="19"/>
      <c r="I319" s="275"/>
      <c r="J319" s="271"/>
      <c r="K319" s="275"/>
      <c r="L319" s="318"/>
      <c r="M319" s="313">
        <v>1</v>
      </c>
      <c r="N319" s="315"/>
      <c r="O319" s="325"/>
      <c r="P319" s="325"/>
      <c r="Q319" s="325"/>
      <c r="R319" s="325"/>
      <c r="S319" s="325"/>
      <c r="T319" s="288"/>
      <c r="U319" s="288"/>
      <c r="V319" s="5"/>
      <c r="W319" s="5"/>
      <c r="X319" s="5"/>
      <c r="Y319" s="5"/>
    </row>
    <row r="320" spans="2:25" s="4" customFormat="1" ht="15.75" customHeight="1">
      <c r="B320" s="133"/>
      <c r="C320" s="137" t="s">
        <v>713</v>
      </c>
      <c r="D320" s="139" t="str">
        <f>IF(J318=2,CHAR(214)," ")</f>
        <v> </v>
      </c>
      <c r="E320" s="19"/>
      <c r="F320" s="19"/>
      <c r="I320" s="275"/>
      <c r="J320" s="271"/>
      <c r="K320" s="275"/>
      <c r="L320" s="318"/>
      <c r="M320" s="313">
        <v>2</v>
      </c>
      <c r="N320" s="315"/>
      <c r="O320" s="325"/>
      <c r="P320" s="325"/>
      <c r="Q320" s="325"/>
      <c r="R320" s="325"/>
      <c r="S320" s="325"/>
      <c r="T320" s="288"/>
      <c r="U320" s="288"/>
      <c r="V320" s="5"/>
      <c r="W320" s="5"/>
      <c r="X320" s="5"/>
      <c r="Y320" s="5"/>
    </row>
    <row r="321" spans="2:25" s="4" customFormat="1" ht="15.75" customHeight="1">
      <c r="B321" s="133"/>
      <c r="C321" s="137" t="s">
        <v>714</v>
      </c>
      <c r="D321" s="139" t="str">
        <f>IF(J318=3,CHAR(214)," ")</f>
        <v> </v>
      </c>
      <c r="E321" s="19"/>
      <c r="F321" s="19"/>
      <c r="I321" s="275"/>
      <c r="J321" s="271"/>
      <c r="K321" s="275"/>
      <c r="L321" s="318"/>
      <c r="M321" s="313">
        <v>3</v>
      </c>
      <c r="N321" s="315"/>
      <c r="O321" s="325"/>
      <c r="P321" s="325"/>
      <c r="Q321" s="325"/>
      <c r="R321" s="325"/>
      <c r="S321" s="325"/>
      <c r="T321" s="288"/>
      <c r="U321" s="288"/>
      <c r="V321" s="5"/>
      <c r="W321" s="5"/>
      <c r="X321" s="5"/>
      <c r="Y321" s="5"/>
    </row>
    <row r="322" spans="2:25" s="4" customFormat="1" ht="15.75" customHeight="1">
      <c r="B322" s="133"/>
      <c r="C322" s="137" t="s">
        <v>715</v>
      </c>
      <c r="D322" s="139" t="str">
        <f>IF(J318=4,CHAR(214)," ")</f>
        <v> </v>
      </c>
      <c r="E322" s="19"/>
      <c r="F322" s="19"/>
      <c r="I322" s="275"/>
      <c r="J322" s="271"/>
      <c r="K322" s="275"/>
      <c r="L322" s="318"/>
      <c r="M322" s="313">
        <v>4</v>
      </c>
      <c r="N322" s="315"/>
      <c r="O322" s="325"/>
      <c r="P322" s="325"/>
      <c r="Q322" s="325"/>
      <c r="R322" s="325"/>
      <c r="S322" s="325"/>
      <c r="T322" s="288"/>
      <c r="U322" s="288"/>
      <c r="V322" s="5"/>
      <c r="W322" s="5"/>
      <c r="X322" s="5"/>
      <c r="Y322" s="5"/>
    </row>
    <row r="323" spans="2:25" s="4" customFormat="1" ht="24.75" customHeight="1">
      <c r="B323" s="2" t="s">
        <v>716</v>
      </c>
      <c r="C323" s="185" t="s">
        <v>717</v>
      </c>
      <c r="D323" s="44"/>
      <c r="E323" s="19"/>
      <c r="F323" s="19"/>
      <c r="I323" s="275"/>
      <c r="J323" s="271"/>
      <c r="K323" s="275"/>
      <c r="L323" s="318"/>
      <c r="M323" s="318"/>
      <c r="N323" s="315"/>
      <c r="O323" s="312">
        <f>IF(J323&gt;0,+$R$281*(1/M326)*J323,0)</f>
        <v>0</v>
      </c>
      <c r="P323" s="325"/>
      <c r="Q323" s="325"/>
      <c r="R323" s="325"/>
      <c r="S323" s="325"/>
      <c r="T323" s="288"/>
      <c r="U323" s="288"/>
      <c r="V323" s="5"/>
      <c r="W323" s="5"/>
      <c r="X323" s="5"/>
      <c r="Y323" s="5"/>
    </row>
    <row r="324" spans="2:25" s="4" customFormat="1" ht="15.75" customHeight="1">
      <c r="B324" s="133"/>
      <c r="C324" s="137" t="s">
        <v>612</v>
      </c>
      <c r="D324" s="144" t="str">
        <f>IF(J323=1,CHAR(214)," ")</f>
        <v> </v>
      </c>
      <c r="E324" s="19"/>
      <c r="F324" s="19"/>
      <c r="I324" s="275"/>
      <c r="J324" s="271"/>
      <c r="K324" s="275"/>
      <c r="L324" s="318"/>
      <c r="M324" s="313">
        <v>1</v>
      </c>
      <c r="N324" s="315"/>
      <c r="O324" s="325"/>
      <c r="P324" s="325"/>
      <c r="Q324" s="325"/>
      <c r="R324" s="325"/>
      <c r="S324" s="325"/>
      <c r="T324" s="288"/>
      <c r="U324" s="288"/>
      <c r="V324" s="5"/>
      <c r="W324" s="5"/>
      <c r="X324" s="5"/>
      <c r="Y324" s="5"/>
    </row>
    <row r="325" spans="2:25" s="4" customFormat="1" ht="15.75" customHeight="1">
      <c r="B325" s="133"/>
      <c r="C325" s="137" t="s">
        <v>614</v>
      </c>
      <c r="D325" s="144" t="str">
        <f>IF(J323=2,CHAR(214)," ")</f>
        <v> </v>
      </c>
      <c r="E325" s="19"/>
      <c r="F325" s="19"/>
      <c r="I325" s="275"/>
      <c r="J325" s="271"/>
      <c r="K325" s="275"/>
      <c r="L325" s="318"/>
      <c r="M325" s="313">
        <v>2</v>
      </c>
      <c r="N325" s="315"/>
      <c r="O325" s="325"/>
      <c r="P325" s="325"/>
      <c r="Q325" s="325"/>
      <c r="R325" s="325"/>
      <c r="S325" s="325"/>
      <c r="T325" s="288"/>
      <c r="U325" s="288"/>
      <c r="V325" s="5"/>
      <c r="W325" s="5"/>
      <c r="X325" s="5"/>
      <c r="Y325" s="5"/>
    </row>
    <row r="326" spans="2:25" s="4" customFormat="1" ht="15.75" customHeight="1">
      <c r="B326" s="133"/>
      <c r="C326" s="137" t="s">
        <v>615</v>
      </c>
      <c r="D326" s="144" t="str">
        <f>IF(J323=3,CHAR(214)," ")</f>
        <v> </v>
      </c>
      <c r="E326" s="19"/>
      <c r="F326" s="19"/>
      <c r="I326" s="275"/>
      <c r="J326" s="271"/>
      <c r="K326" s="275"/>
      <c r="L326" s="318"/>
      <c r="M326" s="313">
        <v>3</v>
      </c>
      <c r="N326" s="315"/>
      <c r="O326" s="325"/>
      <c r="P326" s="325"/>
      <c r="Q326" s="325"/>
      <c r="R326" s="325"/>
      <c r="S326" s="325"/>
      <c r="T326" s="288"/>
      <c r="U326" s="288"/>
      <c r="V326" s="5"/>
      <c r="W326" s="5"/>
      <c r="X326" s="5"/>
      <c r="Y326" s="5"/>
    </row>
    <row r="327" spans="2:25" s="4" customFormat="1" ht="24.75" customHeight="1">
      <c r="B327" s="2" t="s">
        <v>718</v>
      </c>
      <c r="C327" s="185" t="s">
        <v>348</v>
      </c>
      <c r="D327" s="44"/>
      <c r="E327" s="19"/>
      <c r="F327" s="19"/>
      <c r="I327" s="275"/>
      <c r="J327" s="271"/>
      <c r="K327" s="275"/>
      <c r="L327" s="318"/>
      <c r="M327" s="318"/>
      <c r="N327" s="315"/>
      <c r="O327" s="312">
        <f>IF(J327&gt;0,+$R$281*(1/M330)*J327,0)</f>
        <v>0</v>
      </c>
      <c r="P327" s="325"/>
      <c r="Q327" s="325"/>
      <c r="R327" s="325"/>
      <c r="S327" s="325"/>
      <c r="T327" s="288"/>
      <c r="U327" s="288"/>
      <c r="V327" s="5"/>
      <c r="W327" s="5"/>
      <c r="X327" s="5"/>
      <c r="Y327" s="5"/>
    </row>
    <row r="328" spans="2:25" s="4" customFormat="1" ht="15.75" customHeight="1">
      <c r="B328" s="133"/>
      <c r="C328" s="137" t="s">
        <v>521</v>
      </c>
      <c r="D328" s="144" t="str">
        <f>IF(J327=1,CHAR(214)," ")</f>
        <v> </v>
      </c>
      <c r="E328" s="19"/>
      <c r="F328" s="19"/>
      <c r="I328" s="275"/>
      <c r="J328" s="271"/>
      <c r="K328" s="275"/>
      <c r="L328" s="318"/>
      <c r="M328" s="313">
        <v>1</v>
      </c>
      <c r="N328" s="315"/>
      <c r="O328" s="325"/>
      <c r="P328" s="325"/>
      <c r="Q328" s="325"/>
      <c r="R328" s="325"/>
      <c r="S328" s="325"/>
      <c r="T328" s="288"/>
      <c r="U328" s="288"/>
      <c r="V328" s="5"/>
      <c r="W328" s="5"/>
      <c r="X328" s="5"/>
      <c r="Y328" s="5"/>
    </row>
    <row r="329" spans="2:25" s="4" customFormat="1" ht="15.75" customHeight="1">
      <c r="B329" s="133"/>
      <c r="C329" s="137" t="s">
        <v>522</v>
      </c>
      <c r="D329" s="144" t="str">
        <f>IF(J327=2,CHAR(214)," ")</f>
        <v> </v>
      </c>
      <c r="E329" s="19"/>
      <c r="F329" s="19"/>
      <c r="I329" s="275"/>
      <c r="J329" s="271"/>
      <c r="K329" s="275"/>
      <c r="L329" s="318"/>
      <c r="M329" s="313">
        <v>2</v>
      </c>
      <c r="N329" s="315"/>
      <c r="O329" s="325"/>
      <c r="P329" s="325"/>
      <c r="Q329" s="325"/>
      <c r="R329" s="325"/>
      <c r="S329" s="325"/>
      <c r="T329" s="288"/>
      <c r="U329" s="288"/>
      <c r="V329" s="5"/>
      <c r="W329" s="5"/>
      <c r="X329" s="5"/>
      <c r="Y329" s="5"/>
    </row>
    <row r="330" spans="2:25" s="4" customFormat="1" ht="15.75" customHeight="1">
      <c r="B330" s="133"/>
      <c r="C330" s="137" t="s">
        <v>523</v>
      </c>
      <c r="D330" s="144" t="str">
        <f>IF(J327=3,CHAR(214)," ")</f>
        <v> </v>
      </c>
      <c r="E330" s="19"/>
      <c r="F330" s="19"/>
      <c r="I330" s="275"/>
      <c r="J330" s="271"/>
      <c r="K330" s="275"/>
      <c r="L330" s="318"/>
      <c r="M330" s="313">
        <v>3</v>
      </c>
      <c r="N330" s="315"/>
      <c r="O330" s="325"/>
      <c r="P330" s="325"/>
      <c r="Q330" s="325"/>
      <c r="R330" s="325"/>
      <c r="S330" s="325"/>
      <c r="T330" s="288"/>
      <c r="U330" s="288"/>
      <c r="V330" s="5"/>
      <c r="W330" s="5"/>
      <c r="X330" s="5"/>
      <c r="Y330" s="5"/>
    </row>
    <row r="331" spans="2:25" s="4" customFormat="1" ht="24.75" customHeight="1">
      <c r="B331" s="2" t="s">
        <v>719</v>
      </c>
      <c r="C331" s="185" t="s">
        <v>349</v>
      </c>
      <c r="D331" s="44"/>
      <c r="E331" s="19"/>
      <c r="F331" s="19"/>
      <c r="I331" s="275"/>
      <c r="J331" s="271"/>
      <c r="K331" s="275"/>
      <c r="L331" s="318"/>
      <c r="M331" s="318"/>
      <c r="N331" s="315"/>
      <c r="O331" s="312">
        <f>IF(J331&gt;0,+$R$281*(1/M334)*J331,0)</f>
        <v>0</v>
      </c>
      <c r="P331" s="325"/>
      <c r="Q331" s="325"/>
      <c r="R331" s="325"/>
      <c r="S331" s="325"/>
      <c r="T331" s="288"/>
      <c r="U331" s="288"/>
      <c r="V331" s="5"/>
      <c r="W331" s="5"/>
      <c r="X331" s="5"/>
      <c r="Y331" s="5"/>
    </row>
    <row r="332" spans="2:25" s="4" customFormat="1" ht="15.75" customHeight="1">
      <c r="B332" s="133"/>
      <c r="C332" s="137" t="s">
        <v>720</v>
      </c>
      <c r="D332" s="144" t="str">
        <f>IF(J331=1,CHAR(214)," ")</f>
        <v> </v>
      </c>
      <c r="E332" s="19"/>
      <c r="F332" s="19"/>
      <c r="I332" s="275"/>
      <c r="J332" s="271"/>
      <c r="K332" s="275"/>
      <c r="L332" s="318"/>
      <c r="M332" s="313">
        <v>1</v>
      </c>
      <c r="N332" s="315"/>
      <c r="O332" s="325"/>
      <c r="P332" s="325"/>
      <c r="Q332" s="325"/>
      <c r="R332" s="325"/>
      <c r="S332" s="325"/>
      <c r="T332" s="288"/>
      <c r="U332" s="288"/>
      <c r="V332" s="5"/>
      <c r="W332" s="5"/>
      <c r="X332" s="5"/>
      <c r="Y332" s="5"/>
    </row>
    <row r="333" spans="2:25" s="4" customFormat="1" ht="15.75" customHeight="1">
      <c r="B333" s="133"/>
      <c r="C333" s="137" t="s">
        <v>721</v>
      </c>
      <c r="D333" s="144" t="str">
        <f>IF(J331=2,CHAR(214)," ")</f>
        <v> </v>
      </c>
      <c r="E333" s="19"/>
      <c r="F333" s="19"/>
      <c r="I333" s="275"/>
      <c r="J333" s="271"/>
      <c r="K333" s="275"/>
      <c r="L333" s="318"/>
      <c r="M333" s="313">
        <v>2</v>
      </c>
      <c r="N333" s="315"/>
      <c r="O333" s="325"/>
      <c r="P333" s="325"/>
      <c r="Q333" s="325"/>
      <c r="R333" s="325"/>
      <c r="S333" s="325"/>
      <c r="T333" s="288"/>
      <c r="U333" s="288"/>
      <c r="V333" s="5"/>
      <c r="W333" s="5"/>
      <c r="X333" s="5"/>
      <c r="Y333" s="5"/>
    </row>
    <row r="334" spans="2:25" s="4" customFormat="1" ht="15.75" customHeight="1" thickBot="1">
      <c r="B334" s="133"/>
      <c r="C334" s="137" t="s">
        <v>722</v>
      </c>
      <c r="D334" s="144" t="str">
        <f>IF(J331=3,CHAR(214)," ")</f>
        <v> </v>
      </c>
      <c r="E334" s="19"/>
      <c r="F334" s="19"/>
      <c r="I334" s="275"/>
      <c r="J334" s="271"/>
      <c r="K334" s="275"/>
      <c r="L334" s="318"/>
      <c r="M334" s="313">
        <v>3</v>
      </c>
      <c r="N334" s="315"/>
      <c r="O334" s="325"/>
      <c r="P334" s="325"/>
      <c r="Q334" s="325"/>
      <c r="R334" s="325"/>
      <c r="S334" s="325"/>
      <c r="T334" s="288"/>
      <c r="U334" s="288"/>
      <c r="V334" s="5"/>
      <c r="W334" s="5"/>
      <c r="X334" s="5"/>
      <c r="Y334" s="5"/>
    </row>
    <row r="335" spans="2:25" s="4" customFormat="1" ht="12.75" hidden="1">
      <c r="B335" s="155"/>
      <c r="C335" s="6"/>
      <c r="D335" s="6"/>
      <c r="E335" s="20"/>
      <c r="F335" s="20"/>
      <c r="I335" s="275"/>
      <c r="J335" s="271"/>
      <c r="K335" s="275"/>
      <c r="L335" s="318"/>
      <c r="M335" s="318"/>
      <c r="N335" s="315"/>
      <c r="O335" s="325"/>
      <c r="P335" s="325"/>
      <c r="Q335" s="325"/>
      <c r="R335" s="325"/>
      <c r="S335" s="325"/>
      <c r="T335" s="288"/>
      <c r="U335" s="288"/>
      <c r="V335" s="5"/>
      <c r="W335" s="5"/>
      <c r="X335" s="5"/>
      <c r="Y335" s="5"/>
    </row>
    <row r="336" spans="2:25" s="4" customFormat="1" ht="13.5" hidden="1" thickBot="1">
      <c r="B336" s="6"/>
      <c r="C336" s="6"/>
      <c r="D336" s="6"/>
      <c r="E336" s="20"/>
      <c r="F336" s="20"/>
      <c r="I336" s="275"/>
      <c r="J336" s="271"/>
      <c r="K336" s="275"/>
      <c r="L336" s="318"/>
      <c r="M336" s="318"/>
      <c r="N336" s="315"/>
      <c r="O336" s="325"/>
      <c r="P336" s="325"/>
      <c r="Q336" s="325"/>
      <c r="R336" s="325"/>
      <c r="S336" s="325"/>
      <c r="T336" s="288"/>
      <c r="U336" s="288"/>
      <c r="V336" s="5"/>
      <c r="W336" s="5"/>
      <c r="X336" s="5"/>
      <c r="Y336" s="5"/>
    </row>
    <row r="337" spans="2:25" s="4" customFormat="1" ht="25.5" customHeight="1" thickBot="1">
      <c r="B337" s="335" t="s">
        <v>976</v>
      </c>
      <c r="C337" s="336"/>
      <c r="D337" s="336"/>
      <c r="E337" s="336"/>
      <c r="F337" s="337"/>
      <c r="I337" s="275"/>
      <c r="J337" s="271"/>
      <c r="K337" s="275"/>
      <c r="L337" s="318"/>
      <c r="M337" s="318"/>
      <c r="N337" s="300">
        <v>16</v>
      </c>
      <c r="O337" s="301">
        <f>SUM(O339:O389)</f>
        <v>0</v>
      </c>
      <c r="P337" s="302"/>
      <c r="Q337" s="303"/>
      <c r="R337" s="322">
        <f>+S337/N337</f>
        <v>0.0125</v>
      </c>
      <c r="S337" s="305">
        <f>VLOOKUP(B337,CALI!$B$6:$E$35,4,FALSE)</f>
        <v>0.2</v>
      </c>
      <c r="T337" s="288"/>
      <c r="U337" s="288"/>
      <c r="V337" s="5"/>
      <c r="W337" s="5"/>
      <c r="X337" s="5"/>
      <c r="Y337" s="5"/>
    </row>
    <row r="338" spans="4:25" s="4" customFormat="1" ht="12.75" hidden="1">
      <c r="D338" s="6"/>
      <c r="E338" s="20"/>
      <c r="F338" s="20"/>
      <c r="I338" s="275"/>
      <c r="J338" s="271"/>
      <c r="K338" s="275"/>
      <c r="L338" s="318"/>
      <c r="M338" s="318"/>
      <c r="N338" s="315"/>
      <c r="O338" s="325"/>
      <c r="P338" s="325"/>
      <c r="Q338" s="325"/>
      <c r="R338" s="325"/>
      <c r="S338" s="325"/>
      <c r="T338" s="288"/>
      <c r="U338" s="288"/>
      <c r="V338" s="5"/>
      <c r="W338" s="5"/>
      <c r="X338" s="5"/>
      <c r="Y338" s="5"/>
    </row>
    <row r="339" spans="2:25" s="4" customFormat="1" ht="18.75" customHeight="1">
      <c r="B339" s="2" t="s">
        <v>723</v>
      </c>
      <c r="C339" s="185" t="s">
        <v>750</v>
      </c>
      <c r="D339" s="44"/>
      <c r="E339" s="44"/>
      <c r="F339" s="19"/>
      <c r="I339" s="275"/>
      <c r="J339" s="271"/>
      <c r="K339" s="275"/>
      <c r="L339" s="318"/>
      <c r="M339" s="318"/>
      <c r="N339" s="315"/>
      <c r="O339" s="312">
        <f>IF(J339&gt;0,+$R$337*(1/M341)/J339,0)</f>
        <v>0</v>
      </c>
      <c r="P339" s="325"/>
      <c r="Q339" s="325"/>
      <c r="R339" s="325"/>
      <c r="S339" s="325"/>
      <c r="T339" s="288"/>
      <c r="U339" s="288"/>
      <c r="V339" s="5"/>
      <c r="W339" s="5"/>
      <c r="X339" s="5"/>
      <c r="Y339" s="5"/>
    </row>
    <row r="340" spans="2:25" s="4" customFormat="1" ht="15.75" customHeight="1">
      <c r="B340" s="133"/>
      <c r="C340" s="137" t="s">
        <v>751</v>
      </c>
      <c r="D340" s="144" t="str">
        <f>IF(J339=1,CHAR(214)," ")</f>
        <v> </v>
      </c>
      <c r="E340" s="44"/>
      <c r="F340" s="19"/>
      <c r="I340" s="275"/>
      <c r="J340" s="271"/>
      <c r="K340" s="275"/>
      <c r="L340" s="318"/>
      <c r="M340" s="313">
        <v>2</v>
      </c>
      <c r="N340" s="315"/>
      <c r="O340" s="325"/>
      <c r="P340" s="325"/>
      <c r="Q340" s="325"/>
      <c r="R340" s="325"/>
      <c r="S340" s="325"/>
      <c r="T340" s="288"/>
      <c r="U340" s="288"/>
      <c r="V340" s="5"/>
      <c r="W340" s="5"/>
      <c r="X340" s="5"/>
      <c r="Y340" s="5"/>
    </row>
    <row r="341" spans="2:25" s="4" customFormat="1" ht="15.75" customHeight="1">
      <c r="B341" s="133"/>
      <c r="C341" s="137" t="s">
        <v>752</v>
      </c>
      <c r="D341" s="144" t="str">
        <f>IF(J339=2,CHAR(214)," ")</f>
        <v> </v>
      </c>
      <c r="E341" s="44"/>
      <c r="F341" s="19"/>
      <c r="I341" s="275"/>
      <c r="J341" s="271"/>
      <c r="K341" s="275"/>
      <c r="L341" s="318"/>
      <c r="M341" s="313">
        <v>1</v>
      </c>
      <c r="N341" s="315"/>
      <c r="O341" s="325"/>
      <c r="P341" s="325"/>
      <c r="Q341" s="325"/>
      <c r="R341" s="325"/>
      <c r="S341" s="325"/>
      <c r="T341" s="288"/>
      <c r="U341" s="288"/>
      <c r="V341" s="5"/>
      <c r="W341" s="5"/>
      <c r="X341" s="5"/>
      <c r="Y341" s="5"/>
    </row>
    <row r="342" spans="2:25" s="4" customFormat="1" ht="34.5" customHeight="1">
      <c r="B342" s="2" t="s">
        <v>728</v>
      </c>
      <c r="C342" s="185" t="s">
        <v>1044</v>
      </c>
      <c r="D342" s="44"/>
      <c r="E342" s="44"/>
      <c r="F342" s="19"/>
      <c r="I342" s="275"/>
      <c r="J342" s="271"/>
      <c r="K342" s="275"/>
      <c r="L342" s="318"/>
      <c r="M342" s="318"/>
      <c r="N342" s="315"/>
      <c r="O342" s="312">
        <f>IF(J342&gt;0,+$R$337*(1/M345)*J342,0)</f>
        <v>0</v>
      </c>
      <c r="P342" s="325"/>
      <c r="Q342" s="325"/>
      <c r="R342" s="325"/>
      <c r="S342" s="325"/>
      <c r="T342" s="288"/>
      <c r="U342" s="288"/>
      <c r="V342" s="5"/>
      <c r="W342" s="5"/>
      <c r="X342" s="5"/>
      <c r="Y342" s="5"/>
    </row>
    <row r="343" spans="2:25" s="4" customFormat="1" ht="15.75" customHeight="1">
      <c r="B343" s="133"/>
      <c r="C343" s="137" t="s">
        <v>754</v>
      </c>
      <c r="D343" s="144" t="str">
        <f>IF(J342=1,CHAR(214)," ")</f>
        <v> </v>
      </c>
      <c r="E343" s="44"/>
      <c r="F343" s="19"/>
      <c r="I343" s="275"/>
      <c r="J343" s="271"/>
      <c r="K343" s="275"/>
      <c r="L343" s="318"/>
      <c r="M343" s="313">
        <v>1</v>
      </c>
      <c r="N343" s="315"/>
      <c r="O343" s="325"/>
      <c r="P343" s="325"/>
      <c r="Q343" s="325"/>
      <c r="R343" s="325"/>
      <c r="S343" s="325"/>
      <c r="T343" s="288"/>
      <c r="U343" s="288"/>
      <c r="V343" s="5"/>
      <c r="W343" s="5"/>
      <c r="X343" s="5"/>
      <c r="Y343" s="5"/>
    </row>
    <row r="344" spans="2:25" s="4" customFormat="1" ht="15.75" customHeight="1">
      <c r="B344" s="133"/>
      <c r="C344" s="137" t="s">
        <v>1045</v>
      </c>
      <c r="D344" s="144" t="str">
        <f>IF(J342=2,CHAR(214)," ")</f>
        <v> </v>
      </c>
      <c r="E344" s="44"/>
      <c r="F344" s="19"/>
      <c r="I344" s="275"/>
      <c r="J344" s="271"/>
      <c r="K344" s="275"/>
      <c r="L344" s="318"/>
      <c r="M344" s="313">
        <v>2</v>
      </c>
      <c r="N344" s="315"/>
      <c r="O344" s="325"/>
      <c r="P344" s="325"/>
      <c r="Q344" s="325"/>
      <c r="R344" s="325"/>
      <c r="S344" s="325"/>
      <c r="T344" s="288"/>
      <c r="U344" s="288"/>
      <c r="V344" s="5"/>
      <c r="W344" s="5"/>
      <c r="X344" s="5"/>
      <c r="Y344" s="5"/>
    </row>
    <row r="345" spans="2:25" s="4" customFormat="1" ht="15.75" customHeight="1">
      <c r="B345" s="133"/>
      <c r="C345" s="137" t="s">
        <v>1046</v>
      </c>
      <c r="D345" s="144" t="str">
        <f>IF(J342=3,CHAR(214)," ")</f>
        <v> </v>
      </c>
      <c r="E345" s="44"/>
      <c r="F345" s="19"/>
      <c r="I345" s="275"/>
      <c r="J345" s="271"/>
      <c r="K345" s="275"/>
      <c r="L345" s="318"/>
      <c r="M345" s="313">
        <v>3</v>
      </c>
      <c r="N345" s="315"/>
      <c r="O345" s="325"/>
      <c r="P345" s="325"/>
      <c r="Q345" s="325"/>
      <c r="R345" s="325"/>
      <c r="S345" s="325"/>
      <c r="T345" s="288"/>
      <c r="U345" s="288"/>
      <c r="V345" s="5"/>
      <c r="W345" s="5"/>
      <c r="X345" s="5"/>
      <c r="Y345" s="5"/>
    </row>
    <row r="346" spans="2:25" s="4" customFormat="1" ht="34.5" customHeight="1">
      <c r="B346" s="2" t="s">
        <v>730</v>
      </c>
      <c r="C346" s="185" t="s">
        <v>350</v>
      </c>
      <c r="D346" s="44"/>
      <c r="E346" s="44"/>
      <c r="F346" s="19"/>
      <c r="I346" s="275"/>
      <c r="J346" s="271"/>
      <c r="K346" s="275"/>
      <c r="L346" s="318"/>
      <c r="M346" s="318"/>
      <c r="N346" s="315"/>
      <c r="O346" s="312">
        <f>IF(J346&gt;0,+$R$337*(1/M350)*J346,0)</f>
        <v>0</v>
      </c>
      <c r="P346" s="325"/>
      <c r="Q346" s="325"/>
      <c r="R346" s="325"/>
      <c r="S346" s="325"/>
      <c r="T346" s="288"/>
      <c r="U346" s="288"/>
      <c r="V346" s="5"/>
      <c r="W346" s="5"/>
      <c r="X346" s="5"/>
      <c r="Y346" s="5"/>
    </row>
    <row r="347" spans="2:25" s="4" customFormat="1" ht="15.75" customHeight="1">
      <c r="B347" s="133"/>
      <c r="C347" s="137" t="s">
        <v>834</v>
      </c>
      <c r="D347" s="139" t="str">
        <f>IF(J346=1,CHAR(214)," ")</f>
        <v> </v>
      </c>
      <c r="E347" s="44"/>
      <c r="F347" s="19"/>
      <c r="I347" s="275"/>
      <c r="J347" s="271"/>
      <c r="K347" s="275"/>
      <c r="L347" s="318"/>
      <c r="M347" s="313">
        <v>1</v>
      </c>
      <c r="N347" s="315"/>
      <c r="O347" s="325"/>
      <c r="P347" s="325"/>
      <c r="Q347" s="325"/>
      <c r="R347" s="325"/>
      <c r="S347" s="325"/>
      <c r="T347" s="288"/>
      <c r="U347" s="288"/>
      <c r="V347" s="5"/>
      <c r="W347" s="5"/>
      <c r="X347" s="5"/>
      <c r="Y347" s="5"/>
    </row>
    <row r="348" spans="2:25" s="4" customFormat="1" ht="15.75" customHeight="1">
      <c r="B348" s="133"/>
      <c r="C348" s="137" t="s">
        <v>835</v>
      </c>
      <c r="D348" s="139" t="str">
        <f>IF(J346=2,CHAR(214)," ")</f>
        <v> </v>
      </c>
      <c r="E348" s="44"/>
      <c r="F348" s="19"/>
      <c r="I348" s="275"/>
      <c r="J348" s="271"/>
      <c r="K348" s="275"/>
      <c r="L348" s="318"/>
      <c r="M348" s="313">
        <v>2</v>
      </c>
      <c r="N348" s="315"/>
      <c r="O348" s="325"/>
      <c r="P348" s="325"/>
      <c r="Q348" s="325"/>
      <c r="R348" s="325"/>
      <c r="S348" s="325"/>
      <c r="T348" s="288"/>
      <c r="U348" s="288"/>
      <c r="V348" s="5"/>
      <c r="W348" s="5"/>
      <c r="X348" s="5"/>
      <c r="Y348" s="5"/>
    </row>
    <row r="349" spans="2:25" s="4" customFormat="1" ht="15.75" customHeight="1">
      <c r="B349" s="133"/>
      <c r="C349" s="137" t="s">
        <v>836</v>
      </c>
      <c r="D349" s="139" t="str">
        <f>IF(J346=3,CHAR(214)," ")</f>
        <v> </v>
      </c>
      <c r="E349" s="44"/>
      <c r="F349" s="19"/>
      <c r="I349" s="275"/>
      <c r="J349" s="271"/>
      <c r="K349" s="275"/>
      <c r="L349" s="318"/>
      <c r="M349" s="313">
        <v>3</v>
      </c>
      <c r="N349" s="315"/>
      <c r="O349" s="325"/>
      <c r="P349" s="325"/>
      <c r="Q349" s="325"/>
      <c r="R349" s="325"/>
      <c r="S349" s="325"/>
      <c r="T349" s="288"/>
      <c r="U349" s="288"/>
      <c r="V349" s="5"/>
      <c r="W349" s="5"/>
      <c r="X349" s="5"/>
      <c r="Y349" s="5"/>
    </row>
    <row r="350" spans="2:25" s="4" customFormat="1" ht="15.75" customHeight="1">
      <c r="B350" s="133"/>
      <c r="C350" s="137" t="s">
        <v>837</v>
      </c>
      <c r="D350" s="139" t="str">
        <f>IF(J346=4,CHAR(214)," ")</f>
        <v> </v>
      </c>
      <c r="E350" s="44"/>
      <c r="F350" s="19"/>
      <c r="I350" s="275"/>
      <c r="J350" s="271"/>
      <c r="K350" s="275"/>
      <c r="L350" s="318"/>
      <c r="M350" s="313">
        <v>4</v>
      </c>
      <c r="N350" s="315"/>
      <c r="O350" s="325"/>
      <c r="P350" s="325"/>
      <c r="Q350" s="325"/>
      <c r="R350" s="325"/>
      <c r="S350" s="325"/>
      <c r="T350" s="288"/>
      <c r="U350" s="288"/>
      <c r="V350" s="5"/>
      <c r="W350" s="5"/>
      <c r="X350" s="5"/>
      <c r="Y350" s="5"/>
    </row>
    <row r="351" spans="1:25" s="4" customFormat="1" ht="24.75" customHeight="1">
      <c r="A351" s="133"/>
      <c r="B351" s="2" t="s">
        <v>741</v>
      </c>
      <c r="C351" s="185" t="s">
        <v>448</v>
      </c>
      <c r="D351" s="151">
        <f>IF(J351=1,"NO",IF(J351=2,"SI",""))</f>
      </c>
      <c r="E351" s="126"/>
      <c r="F351" s="19"/>
      <c r="I351" s="275"/>
      <c r="J351" s="271"/>
      <c r="K351" s="275"/>
      <c r="L351" s="318"/>
      <c r="M351" s="315"/>
      <c r="N351" s="325"/>
      <c r="O351" s="308">
        <f>IF(J351&gt;0,IF(J351=2,$R$337,0),0)</f>
        <v>0</v>
      </c>
      <c r="P351" s="308"/>
      <c r="Q351" s="325"/>
      <c r="R351" s="325"/>
      <c r="S351" s="325"/>
      <c r="T351" s="288"/>
      <c r="U351" s="288"/>
      <c r="V351" s="5"/>
      <c r="W351" s="5"/>
      <c r="X351" s="5"/>
      <c r="Y351" s="5"/>
    </row>
    <row r="352" spans="2:25" s="4" customFormat="1" ht="34.5" customHeight="1">
      <c r="B352" s="2" t="s">
        <v>742</v>
      </c>
      <c r="C352" s="185" t="s">
        <v>449</v>
      </c>
      <c r="D352" s="151">
        <f>IF(J352=1,"NO",IF(J352=2,"SI",""))</f>
      </c>
      <c r="E352" s="126"/>
      <c r="F352" s="19"/>
      <c r="G352" s="7"/>
      <c r="I352" s="275"/>
      <c r="J352" s="271"/>
      <c r="K352" s="275"/>
      <c r="L352" s="318"/>
      <c r="M352" s="315"/>
      <c r="N352" s="325"/>
      <c r="O352" s="308">
        <f>IF(J352&gt;0,IF(J352=2,$R$337,0),0)</f>
        <v>0</v>
      </c>
      <c r="P352" s="308"/>
      <c r="Q352" s="325"/>
      <c r="R352" s="325"/>
      <c r="S352" s="325"/>
      <c r="T352" s="288"/>
      <c r="U352" s="288"/>
      <c r="V352" s="5"/>
      <c r="W352" s="5"/>
      <c r="X352" s="5"/>
      <c r="Y352" s="5"/>
    </row>
    <row r="353" spans="2:25" s="4" customFormat="1" ht="24.75" customHeight="1">
      <c r="B353" s="2" t="s">
        <v>1047</v>
      </c>
      <c r="C353" s="185" t="s">
        <v>351</v>
      </c>
      <c r="D353" s="151"/>
      <c r="E353" s="126"/>
      <c r="F353" s="19"/>
      <c r="G353" s="7"/>
      <c r="I353" s="275"/>
      <c r="J353" s="271"/>
      <c r="K353" s="275"/>
      <c r="L353" s="318"/>
      <c r="M353" s="315"/>
      <c r="N353" s="325"/>
      <c r="O353" s="312">
        <f>IF(J353&gt;0,+$R$337*(1/M357)*J353,0)</f>
        <v>0</v>
      </c>
      <c r="P353" s="308"/>
      <c r="Q353" s="325"/>
      <c r="R353" s="325"/>
      <c r="S353" s="325"/>
      <c r="T353" s="288"/>
      <c r="U353" s="288"/>
      <c r="V353" s="5"/>
      <c r="W353" s="5"/>
      <c r="X353" s="5"/>
      <c r="Y353" s="5"/>
    </row>
    <row r="354" spans="2:25" s="4" customFormat="1" ht="15.75" customHeight="1">
      <c r="B354" s="133"/>
      <c r="C354" s="137" t="s">
        <v>676</v>
      </c>
      <c r="D354" s="139" t="str">
        <f>IF(J353=1,CHAR(214)," ")</f>
        <v> </v>
      </c>
      <c r="E354" s="44"/>
      <c r="F354" s="19"/>
      <c r="I354" s="275"/>
      <c r="J354" s="271"/>
      <c r="K354" s="275"/>
      <c r="L354" s="318"/>
      <c r="M354" s="313">
        <v>1</v>
      </c>
      <c r="N354" s="315"/>
      <c r="O354" s="325"/>
      <c r="P354" s="325"/>
      <c r="Q354" s="325"/>
      <c r="R354" s="325"/>
      <c r="S354" s="325"/>
      <c r="T354" s="288"/>
      <c r="U354" s="288"/>
      <c r="V354" s="5"/>
      <c r="W354" s="5"/>
      <c r="X354" s="5"/>
      <c r="Y354" s="5"/>
    </row>
    <row r="355" spans="2:25" s="4" customFormat="1" ht="15.75" customHeight="1">
      <c r="B355" s="133"/>
      <c r="C355" s="137" t="s">
        <v>933</v>
      </c>
      <c r="D355" s="139" t="str">
        <f>IF(J353=2,CHAR(214)," ")</f>
        <v> </v>
      </c>
      <c r="E355" s="44"/>
      <c r="F355" s="19"/>
      <c r="I355" s="275"/>
      <c r="J355" s="271"/>
      <c r="K355" s="275"/>
      <c r="L355" s="318"/>
      <c r="M355" s="313">
        <v>2</v>
      </c>
      <c r="N355" s="315"/>
      <c r="O355" s="325"/>
      <c r="P355" s="325"/>
      <c r="Q355" s="325"/>
      <c r="R355" s="325"/>
      <c r="S355" s="325"/>
      <c r="T355" s="288"/>
      <c r="U355" s="288"/>
      <c r="V355" s="5"/>
      <c r="W355" s="5"/>
      <c r="X355" s="5"/>
      <c r="Y355" s="5"/>
    </row>
    <row r="356" spans="2:25" s="4" customFormat="1" ht="15.75" customHeight="1">
      <c r="B356" s="133"/>
      <c r="C356" s="137" t="s">
        <v>505</v>
      </c>
      <c r="D356" s="139" t="str">
        <f>IF(J353=3,CHAR(214)," ")</f>
        <v> </v>
      </c>
      <c r="E356" s="44"/>
      <c r="F356" s="19"/>
      <c r="I356" s="275"/>
      <c r="J356" s="271"/>
      <c r="K356" s="275"/>
      <c r="L356" s="318"/>
      <c r="M356" s="313">
        <v>3</v>
      </c>
      <c r="N356" s="315"/>
      <c r="O356" s="325"/>
      <c r="P356" s="325"/>
      <c r="Q356" s="325"/>
      <c r="R356" s="325"/>
      <c r="S356" s="325"/>
      <c r="T356" s="288"/>
      <c r="U356" s="288"/>
      <c r="V356" s="5"/>
      <c r="W356" s="5"/>
      <c r="X356" s="5"/>
      <c r="Y356" s="5"/>
    </row>
    <row r="357" spans="2:25" s="4" customFormat="1" ht="15.75" customHeight="1">
      <c r="B357" s="133"/>
      <c r="C357" s="137" t="s">
        <v>934</v>
      </c>
      <c r="D357" s="139" t="str">
        <f>IF(J353=4,CHAR(214)," ")</f>
        <v> </v>
      </c>
      <c r="E357" s="44"/>
      <c r="F357" s="19"/>
      <c r="I357" s="275"/>
      <c r="J357" s="271"/>
      <c r="K357" s="275"/>
      <c r="L357" s="318"/>
      <c r="M357" s="313">
        <v>4</v>
      </c>
      <c r="N357" s="315"/>
      <c r="O357" s="325"/>
      <c r="P357" s="325"/>
      <c r="Q357" s="325"/>
      <c r="R357" s="325"/>
      <c r="S357" s="325"/>
      <c r="T357" s="288"/>
      <c r="U357" s="288"/>
      <c r="V357" s="5"/>
      <c r="W357" s="5"/>
      <c r="X357" s="5"/>
      <c r="Y357" s="5"/>
    </row>
    <row r="358" spans="2:25" s="4" customFormat="1" ht="21.75" customHeight="1">
      <c r="B358" s="2" t="s">
        <v>1048</v>
      </c>
      <c r="C358" s="185" t="s">
        <v>450</v>
      </c>
      <c r="D358" s="151">
        <f>IF(J358=1,"NO",IF(J358=2,"SI",""))</f>
      </c>
      <c r="E358" s="44"/>
      <c r="F358" s="19"/>
      <c r="G358" s="142"/>
      <c r="I358" s="275"/>
      <c r="J358" s="271"/>
      <c r="K358" s="275"/>
      <c r="L358" s="318"/>
      <c r="M358" s="313"/>
      <c r="N358" s="315"/>
      <c r="O358" s="308">
        <f>IF(J358&gt;0,IF(J358=2,$R$337,0),0)</f>
        <v>0</v>
      </c>
      <c r="P358" s="325"/>
      <c r="Q358" s="325"/>
      <c r="R358" s="325"/>
      <c r="S358" s="325"/>
      <c r="T358" s="288"/>
      <c r="U358" s="288"/>
      <c r="V358" s="5"/>
      <c r="W358" s="5"/>
      <c r="X358" s="5"/>
      <c r="Y358" s="5"/>
    </row>
    <row r="359" spans="2:25" s="4" customFormat="1" ht="21" customHeight="1">
      <c r="B359" s="2" t="s">
        <v>1050</v>
      </c>
      <c r="C359" s="185" t="s">
        <v>375</v>
      </c>
      <c r="D359" s="151">
        <f>IF(J359=1,"NO",IF(J359=2,"SI",""))</f>
      </c>
      <c r="E359" s="126"/>
      <c r="F359" s="19"/>
      <c r="I359" s="275"/>
      <c r="J359" s="271"/>
      <c r="K359" s="275"/>
      <c r="L359" s="318"/>
      <c r="M359" s="315"/>
      <c r="N359" s="325"/>
      <c r="O359" s="308">
        <f>IF(J359&gt;0,IF(J359=2,$R$337,0),0)</f>
        <v>0</v>
      </c>
      <c r="P359" s="308"/>
      <c r="Q359" s="325"/>
      <c r="R359" s="325"/>
      <c r="S359" s="325"/>
      <c r="T359" s="288"/>
      <c r="U359" s="288"/>
      <c r="V359" s="5"/>
      <c r="W359" s="5"/>
      <c r="X359" s="5"/>
      <c r="Y359" s="5"/>
    </row>
    <row r="360" spans="2:25" s="4" customFormat="1" ht="24.75" customHeight="1">
      <c r="B360" s="2" t="s">
        <v>1051</v>
      </c>
      <c r="C360" s="185" t="s">
        <v>760</v>
      </c>
      <c r="D360" s="44"/>
      <c r="E360" s="44"/>
      <c r="F360" s="19"/>
      <c r="I360" s="275"/>
      <c r="J360" s="271"/>
      <c r="K360" s="275"/>
      <c r="L360" s="318"/>
      <c r="M360" s="315"/>
      <c r="N360" s="325"/>
      <c r="O360" s="312">
        <f>IF(J360&gt;0,+$R$337*(1/M363)*J360,0)</f>
        <v>0</v>
      </c>
      <c r="P360" s="318"/>
      <c r="Q360" s="325"/>
      <c r="R360" s="325"/>
      <c r="S360" s="325"/>
      <c r="T360" s="288"/>
      <c r="U360" s="288"/>
      <c r="V360" s="5"/>
      <c r="W360" s="5"/>
      <c r="X360" s="5"/>
      <c r="Y360" s="5"/>
    </row>
    <row r="361" spans="2:25" s="4" customFormat="1" ht="15.75" customHeight="1">
      <c r="B361" s="133"/>
      <c r="C361" s="137" t="s">
        <v>761</v>
      </c>
      <c r="D361" s="144" t="str">
        <f>IF(J360=1,CHAR(214)," ")</f>
        <v> </v>
      </c>
      <c r="E361" s="44"/>
      <c r="F361" s="19"/>
      <c r="I361" s="275"/>
      <c r="J361" s="271"/>
      <c r="K361" s="275"/>
      <c r="L361" s="318"/>
      <c r="M361" s="313">
        <v>1</v>
      </c>
      <c r="N361" s="325"/>
      <c r="O361" s="318"/>
      <c r="P361" s="318"/>
      <c r="Q361" s="325"/>
      <c r="R361" s="325"/>
      <c r="S361" s="325"/>
      <c r="T361" s="288"/>
      <c r="U361" s="288"/>
      <c r="V361" s="5"/>
      <c r="W361" s="5"/>
      <c r="X361" s="5"/>
      <c r="Y361" s="5"/>
    </row>
    <row r="362" spans="2:25" s="4" customFormat="1" ht="15.75" customHeight="1">
      <c r="B362" s="133"/>
      <c r="C362" s="137" t="s">
        <v>762</v>
      </c>
      <c r="D362" s="144" t="str">
        <f>IF(J360=2,CHAR(214)," ")</f>
        <v> </v>
      </c>
      <c r="E362" s="44"/>
      <c r="F362" s="19"/>
      <c r="I362" s="275"/>
      <c r="J362" s="271"/>
      <c r="K362" s="275"/>
      <c r="L362" s="318"/>
      <c r="M362" s="313">
        <v>2</v>
      </c>
      <c r="N362" s="325"/>
      <c r="O362" s="318"/>
      <c r="P362" s="318"/>
      <c r="Q362" s="325"/>
      <c r="R362" s="325"/>
      <c r="S362" s="325"/>
      <c r="T362" s="288"/>
      <c r="U362" s="288"/>
      <c r="V362" s="5"/>
      <c r="W362" s="5"/>
      <c r="X362" s="5"/>
      <c r="Y362" s="5"/>
    </row>
    <row r="363" spans="2:25" s="4" customFormat="1" ht="15.75" customHeight="1">
      <c r="B363" s="133"/>
      <c r="C363" s="137" t="s">
        <v>1049</v>
      </c>
      <c r="D363" s="144" t="str">
        <f>IF(J360=3,CHAR(214)," ")</f>
        <v> </v>
      </c>
      <c r="E363" s="44"/>
      <c r="F363" s="20"/>
      <c r="I363" s="275"/>
      <c r="J363" s="271"/>
      <c r="K363" s="275"/>
      <c r="L363" s="318"/>
      <c r="M363" s="313">
        <v>3</v>
      </c>
      <c r="N363" s="325"/>
      <c r="O363" s="318"/>
      <c r="P363" s="318"/>
      <c r="Q363" s="325"/>
      <c r="R363" s="325"/>
      <c r="S363" s="325"/>
      <c r="T363" s="288"/>
      <c r="U363" s="288"/>
      <c r="V363" s="5"/>
      <c r="W363" s="5"/>
      <c r="X363" s="5"/>
      <c r="Y363" s="5"/>
    </row>
    <row r="364" spans="2:25" s="4" customFormat="1" ht="24.75" customHeight="1">
      <c r="B364" s="2" t="s">
        <v>1053</v>
      </c>
      <c r="C364" s="185" t="s">
        <v>352</v>
      </c>
      <c r="D364" s="151">
        <f>IF(J364=1,"NO",IF(J364=2,"SI",""))</f>
      </c>
      <c r="E364" s="126"/>
      <c r="F364" s="20"/>
      <c r="I364" s="275"/>
      <c r="J364" s="271"/>
      <c r="K364" s="275"/>
      <c r="L364" s="318"/>
      <c r="M364" s="315"/>
      <c r="N364" s="325"/>
      <c r="O364" s="308">
        <f>IF(J364&gt;0,IF(J364=2,$R$337,0),0)</f>
        <v>0</v>
      </c>
      <c r="P364" s="308"/>
      <c r="Q364" s="325"/>
      <c r="R364" s="325"/>
      <c r="S364" s="325"/>
      <c r="T364" s="288"/>
      <c r="U364" s="288"/>
      <c r="V364" s="5"/>
      <c r="W364" s="5"/>
      <c r="X364" s="5"/>
      <c r="Y364" s="5"/>
    </row>
    <row r="365" spans="2:25" s="4" customFormat="1" ht="24.75" customHeight="1">
      <c r="B365" s="2" t="s">
        <v>1054</v>
      </c>
      <c r="C365" s="185" t="s">
        <v>1052</v>
      </c>
      <c r="D365" s="44"/>
      <c r="E365" s="44"/>
      <c r="F365" s="20"/>
      <c r="I365" s="275"/>
      <c r="J365" s="271"/>
      <c r="K365" s="275"/>
      <c r="L365" s="318"/>
      <c r="M365" s="315"/>
      <c r="N365" s="325"/>
      <c r="O365" s="312">
        <f>IF(J365&gt;0,+$R$337*(1/M371)*J365,0)</f>
        <v>0</v>
      </c>
      <c r="P365" s="318"/>
      <c r="Q365" s="325"/>
      <c r="R365" s="325"/>
      <c r="S365" s="325"/>
      <c r="T365" s="288"/>
      <c r="U365" s="288"/>
      <c r="V365" s="5"/>
      <c r="W365" s="5"/>
      <c r="X365" s="5"/>
      <c r="Y365" s="5"/>
    </row>
    <row r="366" spans="2:25" s="4" customFormat="1" ht="24.75" customHeight="1">
      <c r="B366" s="227" t="s">
        <v>120</v>
      </c>
      <c r="C366" s="213" t="s">
        <v>711</v>
      </c>
      <c r="D366" s="44"/>
      <c r="E366" s="44"/>
      <c r="F366" s="20"/>
      <c r="I366" s="275"/>
      <c r="J366" s="271"/>
      <c r="K366" s="275"/>
      <c r="L366" s="318"/>
      <c r="M366" s="315"/>
      <c r="N366" s="325"/>
      <c r="O366" s="318"/>
      <c r="P366" s="318"/>
      <c r="Q366" s="325"/>
      <c r="R366" s="325"/>
      <c r="S366" s="325"/>
      <c r="T366" s="288"/>
      <c r="U366" s="288"/>
      <c r="V366" s="5"/>
      <c r="W366" s="5"/>
      <c r="X366" s="5"/>
      <c r="Y366" s="5"/>
    </row>
    <row r="367" spans="2:25" s="4" customFormat="1" ht="15.75" customHeight="1">
      <c r="B367" s="133"/>
      <c r="C367" s="137" t="s">
        <v>766</v>
      </c>
      <c r="D367" s="144" t="str">
        <f>IF(J365=1,CHAR(214)," ")</f>
        <v> </v>
      </c>
      <c r="E367" s="44"/>
      <c r="F367" s="20"/>
      <c r="I367" s="275"/>
      <c r="J367" s="271"/>
      <c r="K367" s="275"/>
      <c r="L367" s="318"/>
      <c r="M367" s="313">
        <v>1</v>
      </c>
      <c r="N367" s="325"/>
      <c r="O367" s="318"/>
      <c r="P367" s="318"/>
      <c r="Q367" s="325"/>
      <c r="R367" s="325"/>
      <c r="S367" s="325"/>
      <c r="T367" s="288"/>
      <c r="U367" s="288"/>
      <c r="V367" s="5"/>
      <c r="W367" s="5"/>
      <c r="X367" s="5"/>
      <c r="Y367" s="5"/>
    </row>
    <row r="368" spans="2:25" s="4" customFormat="1" ht="15.75" customHeight="1">
      <c r="B368" s="133"/>
      <c r="C368" s="137" t="s">
        <v>767</v>
      </c>
      <c r="D368" s="144" t="str">
        <f>IF(J365=2,CHAR(214)," ")</f>
        <v> </v>
      </c>
      <c r="E368" s="44"/>
      <c r="F368" s="20"/>
      <c r="I368" s="275"/>
      <c r="J368" s="271"/>
      <c r="K368" s="275"/>
      <c r="L368" s="318"/>
      <c r="M368" s="313">
        <v>2</v>
      </c>
      <c r="N368" s="325"/>
      <c r="O368" s="318"/>
      <c r="P368" s="318"/>
      <c r="Q368" s="325"/>
      <c r="R368" s="325"/>
      <c r="S368" s="325"/>
      <c r="T368" s="288"/>
      <c r="U368" s="288"/>
      <c r="V368" s="5"/>
      <c r="W368" s="5"/>
      <c r="X368" s="5"/>
      <c r="Y368" s="5"/>
    </row>
    <row r="369" spans="2:25" s="4" customFormat="1" ht="15.75" customHeight="1">
      <c r="B369" s="133"/>
      <c r="C369" s="137" t="s">
        <v>768</v>
      </c>
      <c r="D369" s="144" t="str">
        <f>IF(J365=3,CHAR(214)," ")</f>
        <v> </v>
      </c>
      <c r="E369" s="44"/>
      <c r="F369" s="20"/>
      <c r="I369" s="275"/>
      <c r="J369" s="271"/>
      <c r="K369" s="275"/>
      <c r="L369" s="318"/>
      <c r="M369" s="313">
        <v>3</v>
      </c>
      <c r="N369" s="325"/>
      <c r="O369" s="318"/>
      <c r="P369" s="318"/>
      <c r="Q369" s="325"/>
      <c r="R369" s="325"/>
      <c r="S369" s="325"/>
      <c r="T369" s="288"/>
      <c r="U369" s="288"/>
      <c r="V369" s="5"/>
      <c r="W369" s="5"/>
      <c r="X369" s="5"/>
      <c r="Y369" s="5"/>
    </row>
    <row r="370" spans="2:25" s="4" customFormat="1" ht="15.75" customHeight="1">
      <c r="B370" s="133"/>
      <c r="C370" s="137" t="s">
        <v>769</v>
      </c>
      <c r="D370" s="144" t="str">
        <f>IF(J365=4,CHAR(214)," ")</f>
        <v> </v>
      </c>
      <c r="E370" s="44"/>
      <c r="F370" s="20"/>
      <c r="I370" s="275"/>
      <c r="J370" s="271"/>
      <c r="K370" s="275"/>
      <c r="L370" s="318"/>
      <c r="M370" s="313">
        <v>4</v>
      </c>
      <c r="N370" s="325"/>
      <c r="O370" s="318"/>
      <c r="P370" s="318"/>
      <c r="Q370" s="325"/>
      <c r="R370" s="325"/>
      <c r="S370" s="325"/>
      <c r="T370" s="288"/>
      <c r="U370" s="288"/>
      <c r="V370" s="5"/>
      <c r="W370" s="5"/>
      <c r="X370" s="5"/>
      <c r="Y370" s="5"/>
    </row>
    <row r="371" spans="2:25" s="4" customFormat="1" ht="15.75" customHeight="1">
      <c r="B371" s="133"/>
      <c r="C371" s="137" t="s">
        <v>770</v>
      </c>
      <c r="D371" s="144" t="str">
        <f>IF(J365=5,CHAR(214)," ")</f>
        <v> </v>
      </c>
      <c r="E371" s="44"/>
      <c r="F371" s="20"/>
      <c r="I371" s="275"/>
      <c r="J371" s="271"/>
      <c r="K371" s="275"/>
      <c r="L371" s="318"/>
      <c r="M371" s="313">
        <v>5</v>
      </c>
      <c r="N371" s="325"/>
      <c r="O371" s="318"/>
      <c r="P371" s="318"/>
      <c r="Q371" s="325"/>
      <c r="R371" s="325"/>
      <c r="S371" s="325"/>
      <c r="T371" s="288"/>
      <c r="U371" s="288"/>
      <c r="V371" s="5"/>
      <c r="W371" s="5"/>
      <c r="X371" s="5"/>
      <c r="Y371" s="5"/>
    </row>
    <row r="372" spans="2:25" s="4" customFormat="1" ht="34.5" customHeight="1">
      <c r="B372" s="2" t="s">
        <v>1055</v>
      </c>
      <c r="C372" s="185" t="s">
        <v>353</v>
      </c>
      <c r="D372" s="151">
        <f>IF(J372=1,"NO",IF(J372=2,"SI",""))</f>
      </c>
      <c r="E372" s="126"/>
      <c r="F372" s="20"/>
      <c r="I372" s="275"/>
      <c r="J372" s="271"/>
      <c r="K372" s="275"/>
      <c r="L372" s="318"/>
      <c r="M372" s="315"/>
      <c r="N372" s="325"/>
      <c r="O372" s="308">
        <f>IF(J372&gt;1,IF(AND(J372=2,I373&gt;9),$R$337,R337/2),0)</f>
        <v>0</v>
      </c>
      <c r="P372" s="308"/>
      <c r="Q372" s="325"/>
      <c r="R372" s="325"/>
      <c r="S372" s="325"/>
      <c r="T372" s="288"/>
      <c r="U372" s="288"/>
      <c r="V372" s="5"/>
      <c r="W372" s="5"/>
      <c r="X372" s="5"/>
      <c r="Y372" s="5"/>
    </row>
    <row r="373" spans="2:25" s="4" customFormat="1" ht="35.25" customHeight="1">
      <c r="B373" s="133"/>
      <c r="C373" s="211" t="s">
        <v>57</v>
      </c>
      <c r="D373" s="44"/>
      <c r="E373" s="44"/>
      <c r="F373" s="20"/>
      <c r="I373" s="275">
        <f>LEN(C373)</f>
        <v>9</v>
      </c>
      <c r="J373" s="271"/>
      <c r="K373" s="275"/>
      <c r="L373" s="318"/>
      <c r="M373" s="315"/>
      <c r="N373" s="325"/>
      <c r="O373" s="318"/>
      <c r="P373" s="318"/>
      <c r="Q373" s="325"/>
      <c r="R373" s="325"/>
      <c r="S373" s="325"/>
      <c r="T373" s="288"/>
      <c r="U373" s="288"/>
      <c r="V373" s="5"/>
      <c r="W373" s="5"/>
      <c r="X373" s="5"/>
      <c r="Y373" s="5"/>
    </row>
    <row r="374" spans="2:25" s="4" customFormat="1" ht="24.75" customHeight="1">
      <c r="B374" s="133" t="s">
        <v>15</v>
      </c>
      <c r="C374" s="185" t="s">
        <v>354</v>
      </c>
      <c r="D374" s="44"/>
      <c r="E374" s="44"/>
      <c r="F374" s="20"/>
      <c r="I374" s="275"/>
      <c r="J374" s="271"/>
      <c r="K374" s="275"/>
      <c r="L374" s="318"/>
      <c r="M374" s="315"/>
      <c r="N374" s="325"/>
      <c r="O374" s="312">
        <f>IF(J374&gt;0,+$R$337*(1/M378)*J374,0)</f>
        <v>0</v>
      </c>
      <c r="P374" s="318"/>
      <c r="Q374" s="325"/>
      <c r="R374" s="325"/>
      <c r="S374" s="325"/>
      <c r="T374" s="288"/>
      <c r="U374" s="288"/>
      <c r="V374" s="5"/>
      <c r="W374" s="5"/>
      <c r="X374" s="5"/>
      <c r="Y374" s="5"/>
    </row>
    <row r="375" spans="2:25" s="4" customFormat="1" ht="15.75" customHeight="1">
      <c r="B375" s="133"/>
      <c r="C375" s="137" t="s">
        <v>830</v>
      </c>
      <c r="D375" s="144" t="str">
        <f>IF(J374=1,CHAR(214)," ")</f>
        <v> </v>
      </c>
      <c r="E375" s="44"/>
      <c r="F375" s="20"/>
      <c r="I375" s="275"/>
      <c r="J375" s="271"/>
      <c r="K375" s="275"/>
      <c r="L375" s="318"/>
      <c r="M375" s="313">
        <v>1</v>
      </c>
      <c r="N375" s="325"/>
      <c r="O375" s="318"/>
      <c r="P375" s="318"/>
      <c r="Q375" s="325"/>
      <c r="R375" s="325"/>
      <c r="S375" s="325"/>
      <c r="T375" s="288"/>
      <c r="U375" s="288"/>
      <c r="V375" s="5"/>
      <c r="W375" s="5"/>
      <c r="X375" s="5"/>
      <c r="Y375" s="5"/>
    </row>
    <row r="376" spans="2:25" s="4" customFormat="1" ht="15.75" customHeight="1">
      <c r="B376" s="133"/>
      <c r="C376" s="137" t="s">
        <v>831</v>
      </c>
      <c r="D376" s="144" t="str">
        <f>IF(J374=2,CHAR(214)," ")</f>
        <v> </v>
      </c>
      <c r="E376" s="44"/>
      <c r="F376" s="20"/>
      <c r="I376" s="275"/>
      <c r="J376" s="271"/>
      <c r="K376" s="275"/>
      <c r="L376" s="318"/>
      <c r="M376" s="313">
        <v>2</v>
      </c>
      <c r="N376" s="325"/>
      <c r="O376" s="318"/>
      <c r="P376" s="318"/>
      <c r="Q376" s="325"/>
      <c r="R376" s="325"/>
      <c r="S376" s="325"/>
      <c r="T376" s="288"/>
      <c r="U376" s="288"/>
      <c r="V376" s="5"/>
      <c r="W376" s="5"/>
      <c r="X376" s="5"/>
      <c r="Y376" s="5"/>
    </row>
    <row r="377" spans="2:25" s="4" customFormat="1" ht="15.75" customHeight="1">
      <c r="B377" s="133"/>
      <c r="C377" s="137" t="s">
        <v>832</v>
      </c>
      <c r="D377" s="144" t="str">
        <f>IF(J374=3,CHAR(214)," ")</f>
        <v> </v>
      </c>
      <c r="E377" s="44"/>
      <c r="F377" s="20"/>
      <c r="I377" s="275"/>
      <c r="J377" s="271"/>
      <c r="K377" s="275"/>
      <c r="L377" s="318"/>
      <c r="M377" s="313">
        <v>3</v>
      </c>
      <c r="N377" s="325"/>
      <c r="O377" s="318"/>
      <c r="P377" s="318"/>
      <c r="Q377" s="325"/>
      <c r="R377" s="325"/>
      <c r="S377" s="325"/>
      <c r="T377" s="288"/>
      <c r="U377" s="288"/>
      <c r="V377" s="5"/>
      <c r="W377" s="5"/>
      <c r="X377" s="5"/>
      <c r="Y377" s="5"/>
    </row>
    <row r="378" spans="2:25" s="4" customFormat="1" ht="15.75" customHeight="1">
      <c r="B378" s="133"/>
      <c r="C378" s="137" t="s">
        <v>833</v>
      </c>
      <c r="D378" s="144" t="str">
        <f>IF(J374=4,CHAR(214)," ")</f>
        <v> </v>
      </c>
      <c r="E378" s="44"/>
      <c r="F378" s="20"/>
      <c r="I378" s="275"/>
      <c r="J378" s="271"/>
      <c r="K378" s="275"/>
      <c r="L378" s="318"/>
      <c r="M378" s="313">
        <v>4</v>
      </c>
      <c r="N378" s="325"/>
      <c r="O378" s="318"/>
      <c r="P378" s="318"/>
      <c r="Q378" s="325"/>
      <c r="R378" s="325"/>
      <c r="S378" s="325"/>
      <c r="T378" s="288"/>
      <c r="U378" s="288"/>
      <c r="V378" s="5"/>
      <c r="W378" s="5"/>
      <c r="X378" s="5"/>
      <c r="Y378" s="5"/>
    </row>
    <row r="379" spans="2:25" s="4" customFormat="1" ht="18.75" customHeight="1">
      <c r="B379" s="2" t="s">
        <v>20</v>
      </c>
      <c r="C379" s="185" t="s">
        <v>1056</v>
      </c>
      <c r="D379" s="44"/>
      <c r="E379" s="44"/>
      <c r="F379" s="20"/>
      <c r="I379" s="275"/>
      <c r="J379" s="271"/>
      <c r="K379" s="275"/>
      <c r="L379" s="318"/>
      <c r="M379" s="315"/>
      <c r="N379" s="325"/>
      <c r="O379" s="312">
        <f>IF(J379&gt;0,+$R$337*(1/M383)*J379,0)</f>
        <v>0</v>
      </c>
      <c r="P379" s="318"/>
      <c r="Q379" s="325"/>
      <c r="R379" s="325"/>
      <c r="S379" s="325"/>
      <c r="T379" s="288"/>
      <c r="U379" s="288"/>
      <c r="V379" s="5"/>
      <c r="W379" s="5"/>
      <c r="X379" s="5"/>
      <c r="Y379" s="5"/>
    </row>
    <row r="380" spans="2:25" s="4" customFormat="1" ht="15.75" customHeight="1">
      <c r="B380" s="133"/>
      <c r="C380" s="137" t="s">
        <v>0</v>
      </c>
      <c r="D380" s="139" t="str">
        <f>IF(J379=1,CHAR(214)," ")</f>
        <v> </v>
      </c>
      <c r="E380" s="44"/>
      <c r="F380" s="20"/>
      <c r="I380" s="275"/>
      <c r="J380" s="271"/>
      <c r="K380" s="275"/>
      <c r="L380" s="318"/>
      <c r="M380" s="313">
        <v>1</v>
      </c>
      <c r="N380" s="325"/>
      <c r="O380" s="318"/>
      <c r="P380" s="318"/>
      <c r="Q380" s="325"/>
      <c r="R380" s="325"/>
      <c r="S380" s="325"/>
      <c r="T380" s="288"/>
      <c r="U380" s="288"/>
      <c r="V380" s="5"/>
      <c r="W380" s="5"/>
      <c r="X380" s="5"/>
      <c r="Y380" s="5"/>
    </row>
    <row r="381" spans="2:25" s="4" customFormat="1" ht="15.75" customHeight="1">
      <c r="B381" s="133"/>
      <c r="C381" s="137" t="s">
        <v>864</v>
      </c>
      <c r="D381" s="139" t="str">
        <f>IF(J379=2,CHAR(214)," ")</f>
        <v> </v>
      </c>
      <c r="E381" s="44"/>
      <c r="F381" s="20"/>
      <c r="I381" s="275"/>
      <c r="J381" s="271"/>
      <c r="K381" s="275"/>
      <c r="L381" s="318"/>
      <c r="M381" s="313">
        <v>2</v>
      </c>
      <c r="N381" s="325"/>
      <c r="O381" s="318"/>
      <c r="P381" s="318"/>
      <c r="Q381" s="325"/>
      <c r="R381" s="325"/>
      <c r="S381" s="325"/>
      <c r="T381" s="288"/>
      <c r="U381" s="288"/>
      <c r="V381" s="5"/>
      <c r="W381" s="5"/>
      <c r="X381" s="5"/>
      <c r="Y381" s="5"/>
    </row>
    <row r="382" spans="2:25" s="4" customFormat="1" ht="15.75" customHeight="1">
      <c r="B382" s="133"/>
      <c r="C382" s="137" t="s">
        <v>1</v>
      </c>
      <c r="D382" s="139" t="str">
        <f>IF(J379=3,CHAR(214)," ")</f>
        <v> </v>
      </c>
      <c r="E382" s="44"/>
      <c r="F382" s="20"/>
      <c r="I382" s="275"/>
      <c r="J382" s="271"/>
      <c r="K382" s="275"/>
      <c r="L382" s="318"/>
      <c r="M382" s="313">
        <v>3</v>
      </c>
      <c r="N382" s="325"/>
      <c r="O382" s="318"/>
      <c r="P382" s="318"/>
      <c r="Q382" s="325"/>
      <c r="R382" s="325"/>
      <c r="S382" s="325"/>
      <c r="T382" s="288"/>
      <c r="U382" s="288"/>
      <c r="V382" s="5"/>
      <c r="W382" s="5"/>
      <c r="X382" s="5"/>
      <c r="Y382" s="5"/>
    </row>
    <row r="383" spans="2:25" s="4" customFormat="1" ht="24.75" customHeight="1">
      <c r="B383" s="133"/>
      <c r="C383" s="137" t="s">
        <v>14</v>
      </c>
      <c r="D383" s="139" t="str">
        <f>IF(J379=4,CHAR(214)," ")</f>
        <v> </v>
      </c>
      <c r="E383" s="44"/>
      <c r="F383" s="20"/>
      <c r="I383" s="275"/>
      <c r="J383" s="271"/>
      <c r="K383" s="275"/>
      <c r="L383" s="318"/>
      <c r="M383" s="313">
        <v>4</v>
      </c>
      <c r="N383" s="325"/>
      <c r="O383" s="318"/>
      <c r="P383" s="318"/>
      <c r="Q383" s="325"/>
      <c r="R383" s="325"/>
      <c r="S383" s="325"/>
      <c r="T383" s="288"/>
      <c r="U383" s="288"/>
      <c r="V383" s="5"/>
      <c r="W383" s="5"/>
      <c r="X383" s="5"/>
      <c r="Y383" s="5"/>
    </row>
    <row r="384" spans="2:25" s="4" customFormat="1" ht="18.75" customHeight="1">
      <c r="B384" s="2" t="s">
        <v>935</v>
      </c>
      <c r="C384" s="185" t="s">
        <v>16</v>
      </c>
      <c r="D384" s="44"/>
      <c r="E384" s="44"/>
      <c r="F384" s="20"/>
      <c r="I384" s="275"/>
      <c r="J384" s="271"/>
      <c r="K384" s="275"/>
      <c r="L384" s="318"/>
      <c r="M384" s="315"/>
      <c r="N384" s="325"/>
      <c r="O384" s="312">
        <f>IF(J384&gt;0,+$R$337*(1/M388)*J384,0)</f>
        <v>0</v>
      </c>
      <c r="P384" s="318"/>
      <c r="Q384" s="325"/>
      <c r="R384" s="325"/>
      <c r="S384" s="325"/>
      <c r="T384" s="288"/>
      <c r="U384" s="288"/>
      <c r="V384" s="5"/>
      <c r="W384" s="5"/>
      <c r="X384" s="5"/>
      <c r="Y384" s="5"/>
    </row>
    <row r="385" spans="2:25" s="4" customFormat="1" ht="15.75" customHeight="1">
      <c r="B385" s="133"/>
      <c r="C385" s="137" t="s">
        <v>17</v>
      </c>
      <c r="D385" s="139" t="str">
        <f>IF(J384=1,CHAR(214)," ")</f>
        <v> </v>
      </c>
      <c r="E385" s="44"/>
      <c r="F385" s="20"/>
      <c r="I385" s="275"/>
      <c r="J385" s="271"/>
      <c r="K385" s="275"/>
      <c r="L385" s="318"/>
      <c r="M385" s="313">
        <v>1</v>
      </c>
      <c r="N385" s="325"/>
      <c r="O385" s="318"/>
      <c r="P385" s="318"/>
      <c r="Q385" s="325"/>
      <c r="R385" s="325"/>
      <c r="S385" s="325"/>
      <c r="T385" s="288"/>
      <c r="U385" s="288"/>
      <c r="V385" s="5"/>
      <c r="W385" s="5"/>
      <c r="X385" s="5"/>
      <c r="Y385" s="5"/>
    </row>
    <row r="386" spans="2:25" s="4" customFormat="1" ht="24.75" customHeight="1">
      <c r="B386" s="133"/>
      <c r="C386" s="137" t="s">
        <v>18</v>
      </c>
      <c r="D386" s="139" t="str">
        <f>IF(J384=2,CHAR(214)," ")</f>
        <v> </v>
      </c>
      <c r="E386" s="44"/>
      <c r="F386" s="20"/>
      <c r="I386" s="275"/>
      <c r="J386" s="271"/>
      <c r="K386" s="275"/>
      <c r="L386" s="318"/>
      <c r="M386" s="313">
        <v>2</v>
      </c>
      <c r="N386" s="325"/>
      <c r="O386" s="318"/>
      <c r="P386" s="318"/>
      <c r="Q386" s="325"/>
      <c r="R386" s="325"/>
      <c r="S386" s="325"/>
      <c r="T386" s="288"/>
      <c r="U386" s="288"/>
      <c r="V386" s="5"/>
      <c r="W386" s="5"/>
      <c r="X386" s="5"/>
      <c r="Y386" s="5"/>
    </row>
    <row r="387" spans="2:25" s="4" customFormat="1" ht="24.75" customHeight="1">
      <c r="B387" s="133"/>
      <c r="C387" s="137" t="s">
        <v>19</v>
      </c>
      <c r="D387" s="139" t="str">
        <f>IF(J384=3,CHAR(214)," ")</f>
        <v> </v>
      </c>
      <c r="E387" s="44"/>
      <c r="F387" s="20"/>
      <c r="I387" s="275"/>
      <c r="J387" s="271"/>
      <c r="K387" s="275"/>
      <c r="L387" s="318"/>
      <c r="M387" s="313">
        <v>3</v>
      </c>
      <c r="N387" s="325"/>
      <c r="O387" s="318"/>
      <c r="P387" s="318"/>
      <c r="Q387" s="325"/>
      <c r="R387" s="325"/>
      <c r="S387" s="325"/>
      <c r="T387" s="288"/>
      <c r="U387" s="288"/>
      <c r="V387" s="5"/>
      <c r="W387" s="5"/>
      <c r="X387" s="5"/>
      <c r="Y387" s="5"/>
    </row>
    <row r="388" spans="2:25" s="4" customFormat="1" ht="24.75" customHeight="1">
      <c r="B388" s="133"/>
      <c r="C388" s="137" t="s">
        <v>451</v>
      </c>
      <c r="D388" s="139" t="str">
        <f>IF(J384=4,CHAR(214)," ")</f>
        <v> </v>
      </c>
      <c r="E388" s="44"/>
      <c r="F388" s="20"/>
      <c r="I388" s="275"/>
      <c r="J388" s="271"/>
      <c r="K388" s="275"/>
      <c r="L388" s="318"/>
      <c r="M388" s="313">
        <v>4</v>
      </c>
      <c r="N388" s="325"/>
      <c r="O388" s="318"/>
      <c r="P388" s="318"/>
      <c r="Q388" s="325"/>
      <c r="R388" s="325"/>
      <c r="S388" s="325"/>
      <c r="T388" s="288"/>
      <c r="U388" s="288"/>
      <c r="V388" s="5"/>
      <c r="W388" s="5"/>
      <c r="X388" s="5"/>
      <c r="Y388" s="5"/>
    </row>
    <row r="389" spans="2:25" s="4" customFormat="1" ht="24.75" customHeight="1" thickBot="1">
      <c r="B389" s="2" t="s">
        <v>376</v>
      </c>
      <c r="C389" s="185" t="s">
        <v>355</v>
      </c>
      <c r="D389" s="151">
        <f>IF(J389=1,"NO",IF(J389=2,"SI",""))</f>
      </c>
      <c r="E389" s="126"/>
      <c r="F389" s="20"/>
      <c r="I389" s="275"/>
      <c r="J389" s="271"/>
      <c r="K389" s="275"/>
      <c r="L389" s="318"/>
      <c r="M389" s="315"/>
      <c r="N389" s="325"/>
      <c r="O389" s="308">
        <f>IF(J389&gt;0,IF(J389=2,$R$337,0),0)</f>
        <v>0</v>
      </c>
      <c r="P389" s="308"/>
      <c r="Q389" s="325"/>
      <c r="R389" s="325"/>
      <c r="S389" s="325"/>
      <c r="T389" s="288"/>
      <c r="U389" s="288"/>
      <c r="V389" s="5"/>
      <c r="W389" s="5"/>
      <c r="X389" s="5"/>
      <c r="Y389" s="5"/>
    </row>
    <row r="390" spans="2:25" s="4" customFormat="1" ht="12.75" hidden="1">
      <c r="B390" s="155"/>
      <c r="C390" s="6"/>
      <c r="D390" s="6"/>
      <c r="E390" s="20"/>
      <c r="F390" s="20"/>
      <c r="I390" s="275"/>
      <c r="J390" s="271"/>
      <c r="K390" s="275"/>
      <c r="L390" s="318"/>
      <c r="M390" s="315"/>
      <c r="N390" s="325"/>
      <c r="O390" s="318"/>
      <c r="P390" s="318"/>
      <c r="Q390" s="325"/>
      <c r="R390" s="325"/>
      <c r="S390" s="325"/>
      <c r="T390" s="288"/>
      <c r="U390" s="288"/>
      <c r="V390" s="5"/>
      <c r="W390" s="5"/>
      <c r="X390" s="5"/>
      <c r="Y390" s="5"/>
    </row>
    <row r="391" spans="2:25" s="4" customFormat="1" ht="12.75" hidden="1">
      <c r="B391" s="155"/>
      <c r="C391" s="6"/>
      <c r="D391" s="6"/>
      <c r="E391" s="20"/>
      <c r="F391" s="20"/>
      <c r="I391" s="275"/>
      <c r="J391" s="271"/>
      <c r="K391" s="275"/>
      <c r="L391" s="318"/>
      <c r="M391" s="315"/>
      <c r="N391" s="325"/>
      <c r="O391" s="318"/>
      <c r="P391" s="318"/>
      <c r="Q391" s="325"/>
      <c r="R391" s="325"/>
      <c r="S391" s="325"/>
      <c r="T391" s="288"/>
      <c r="U391" s="288"/>
      <c r="V391" s="5"/>
      <c r="W391" s="5"/>
      <c r="X391" s="5"/>
      <c r="Y391" s="5"/>
    </row>
    <row r="392" spans="2:25" s="4" customFormat="1" ht="12.75" hidden="1">
      <c r="B392" s="155"/>
      <c r="C392" s="6"/>
      <c r="D392" s="6"/>
      <c r="E392" s="20"/>
      <c r="F392" s="20"/>
      <c r="I392" s="275"/>
      <c r="J392" s="271"/>
      <c r="K392" s="275"/>
      <c r="L392" s="318"/>
      <c r="M392" s="315"/>
      <c r="N392" s="325"/>
      <c r="O392" s="318"/>
      <c r="P392" s="318"/>
      <c r="Q392" s="325"/>
      <c r="R392" s="325"/>
      <c r="S392" s="325"/>
      <c r="T392" s="288"/>
      <c r="U392" s="288"/>
      <c r="V392" s="5"/>
      <c r="W392" s="5"/>
      <c r="X392" s="5"/>
      <c r="Y392" s="5"/>
    </row>
    <row r="393" spans="2:25" s="4" customFormat="1" ht="12.75" hidden="1">
      <c r="B393" s="6"/>
      <c r="C393" s="6"/>
      <c r="D393" s="6"/>
      <c r="E393" s="20"/>
      <c r="F393" s="20"/>
      <c r="I393" s="275"/>
      <c r="J393" s="271"/>
      <c r="K393" s="275"/>
      <c r="L393" s="318"/>
      <c r="M393" s="315"/>
      <c r="N393" s="325"/>
      <c r="O393" s="318"/>
      <c r="P393" s="318"/>
      <c r="Q393" s="325"/>
      <c r="R393" s="325"/>
      <c r="S393" s="325"/>
      <c r="T393" s="288"/>
      <c r="U393" s="288"/>
      <c r="V393" s="5"/>
      <c r="W393" s="5"/>
      <c r="X393" s="5"/>
      <c r="Y393" s="5"/>
    </row>
    <row r="394" spans="2:25" s="4" customFormat="1" ht="13.5" hidden="1" thickBot="1">
      <c r="B394" s="6"/>
      <c r="C394" s="6"/>
      <c r="D394" s="6"/>
      <c r="E394" s="20"/>
      <c r="F394" s="20"/>
      <c r="I394" s="275"/>
      <c r="J394" s="271"/>
      <c r="K394" s="275"/>
      <c r="L394" s="318"/>
      <c r="M394" s="315"/>
      <c r="N394" s="325"/>
      <c r="O394" s="318"/>
      <c r="P394" s="318"/>
      <c r="Q394" s="325"/>
      <c r="R394" s="325"/>
      <c r="S394" s="325"/>
      <c r="T394" s="288"/>
      <c r="U394" s="288"/>
      <c r="V394" s="5"/>
      <c r="W394" s="5"/>
      <c r="X394" s="5"/>
      <c r="Y394" s="5"/>
    </row>
    <row r="395" spans="2:25" s="4" customFormat="1" ht="30.75" customHeight="1" thickBot="1">
      <c r="B395" s="335" t="s">
        <v>1021</v>
      </c>
      <c r="C395" s="336"/>
      <c r="D395" s="336"/>
      <c r="E395" s="336"/>
      <c r="F395" s="337"/>
      <c r="I395" s="275"/>
      <c r="J395" s="271"/>
      <c r="K395" s="275"/>
      <c r="L395" s="318"/>
      <c r="M395" s="315"/>
      <c r="N395" s="300">
        <v>14</v>
      </c>
      <c r="O395" s="301">
        <f>SUM(O397:O454)</f>
        <v>0</v>
      </c>
      <c r="P395" s="302"/>
      <c r="Q395" s="303"/>
      <c r="R395" s="322">
        <f>+S395/N395</f>
        <v>0.014285714285714287</v>
      </c>
      <c r="S395" s="305">
        <f>VLOOKUP(B395,CALI!$B$6:$E$35,4,FALSE)</f>
        <v>0.2</v>
      </c>
      <c r="T395" s="288"/>
      <c r="U395" s="288"/>
      <c r="V395" s="5"/>
      <c r="W395" s="5"/>
      <c r="X395" s="5"/>
      <c r="Y395" s="5"/>
    </row>
    <row r="396" spans="2:25" s="4" customFormat="1" ht="24.75" customHeight="1">
      <c r="B396" s="96" t="s">
        <v>121</v>
      </c>
      <c r="C396" s="97" t="s">
        <v>377</v>
      </c>
      <c r="D396" s="158"/>
      <c r="E396" s="158"/>
      <c r="F396" s="158"/>
      <c r="I396" s="275"/>
      <c r="J396" s="271"/>
      <c r="K396" s="275"/>
      <c r="L396" s="318"/>
      <c r="M396" s="315"/>
      <c r="N396" s="325"/>
      <c r="O396" s="318"/>
      <c r="P396" s="318"/>
      <c r="Q396" s="325"/>
      <c r="R396" s="325"/>
      <c r="S396" s="325"/>
      <c r="T396" s="288"/>
      <c r="U396" s="288"/>
      <c r="V396" s="5"/>
      <c r="W396" s="5"/>
      <c r="X396" s="5"/>
      <c r="Y396" s="5"/>
    </row>
    <row r="397" spans="2:25" s="4" customFormat="1" ht="18.75" customHeight="1">
      <c r="B397" s="133" t="s">
        <v>746</v>
      </c>
      <c r="C397" s="185" t="s">
        <v>838</v>
      </c>
      <c r="D397" s="44"/>
      <c r="E397" s="44"/>
      <c r="F397" s="17"/>
      <c r="G397" s="8"/>
      <c r="I397" s="275"/>
      <c r="J397" s="271"/>
      <c r="K397" s="275"/>
      <c r="L397" s="318"/>
      <c r="M397" s="315"/>
      <c r="N397" s="325"/>
      <c r="O397" s="312">
        <f>IF(J397&gt;0,+$R$395*(1/M400)*J397,0)</f>
        <v>0</v>
      </c>
      <c r="P397" s="318"/>
      <c r="Q397" s="325"/>
      <c r="R397" s="325"/>
      <c r="S397" s="325"/>
      <c r="T397" s="288"/>
      <c r="U397" s="288"/>
      <c r="V397" s="5"/>
      <c r="W397" s="5"/>
      <c r="X397" s="5"/>
      <c r="Y397" s="5"/>
    </row>
    <row r="398" spans="2:25" s="4" customFormat="1" ht="15.75" customHeight="1">
      <c r="B398" s="133"/>
      <c r="C398" s="137" t="s">
        <v>839</v>
      </c>
      <c r="D398" s="144" t="str">
        <f>IF(J397=1,CHAR(214)," ")</f>
        <v> </v>
      </c>
      <c r="E398" s="44"/>
      <c r="F398" s="19"/>
      <c r="G398" s="8"/>
      <c r="I398" s="275"/>
      <c r="J398" s="271"/>
      <c r="K398" s="275"/>
      <c r="L398" s="318"/>
      <c r="M398" s="313">
        <v>1</v>
      </c>
      <c r="N398" s="325"/>
      <c r="O398" s="318"/>
      <c r="P398" s="318"/>
      <c r="Q398" s="325"/>
      <c r="R398" s="325"/>
      <c r="S398" s="325"/>
      <c r="T398" s="288"/>
      <c r="U398" s="288"/>
      <c r="V398" s="5"/>
      <c r="W398" s="5"/>
      <c r="X398" s="5"/>
      <c r="Y398" s="5"/>
    </row>
    <row r="399" spans="2:25" s="4" customFormat="1" ht="15.75" customHeight="1">
      <c r="B399" s="133"/>
      <c r="C399" s="137" t="s">
        <v>21</v>
      </c>
      <c r="D399" s="144" t="str">
        <f>IF(J397=2,CHAR(214)," ")</f>
        <v> </v>
      </c>
      <c r="E399" s="44"/>
      <c r="F399" s="19"/>
      <c r="G399" s="8"/>
      <c r="I399" s="275"/>
      <c r="J399" s="271"/>
      <c r="K399" s="275"/>
      <c r="L399" s="318"/>
      <c r="M399" s="313">
        <v>2</v>
      </c>
      <c r="N399" s="325"/>
      <c r="O399" s="318"/>
      <c r="P399" s="318"/>
      <c r="Q399" s="325"/>
      <c r="R399" s="325"/>
      <c r="S399" s="325"/>
      <c r="T399" s="288"/>
      <c r="U399" s="288"/>
      <c r="V399" s="5"/>
      <c r="W399" s="5"/>
      <c r="X399" s="5"/>
      <c r="Y399" s="5"/>
    </row>
    <row r="400" spans="2:25" s="4" customFormat="1" ht="15.75" customHeight="1">
      <c r="B400" s="133"/>
      <c r="C400" s="137" t="s">
        <v>840</v>
      </c>
      <c r="D400" s="144" t="str">
        <f>IF(J397=3,CHAR(214)," ")</f>
        <v> </v>
      </c>
      <c r="E400" s="44"/>
      <c r="F400" s="19"/>
      <c r="G400" s="8"/>
      <c r="I400" s="275"/>
      <c r="J400" s="271"/>
      <c r="K400" s="275"/>
      <c r="L400" s="318"/>
      <c r="M400" s="313">
        <v>3</v>
      </c>
      <c r="N400" s="325"/>
      <c r="O400" s="318"/>
      <c r="P400" s="318"/>
      <c r="Q400" s="325"/>
      <c r="R400" s="325"/>
      <c r="S400" s="325"/>
      <c r="T400" s="288"/>
      <c r="U400" s="288"/>
      <c r="V400" s="5"/>
      <c r="W400" s="5"/>
      <c r="X400" s="5"/>
      <c r="Y400" s="5"/>
    </row>
    <row r="401" spans="2:25" s="4" customFormat="1" ht="18.75" customHeight="1">
      <c r="B401" s="133" t="s">
        <v>747</v>
      </c>
      <c r="C401" s="185" t="s">
        <v>841</v>
      </c>
      <c r="D401" s="44"/>
      <c r="E401" s="44"/>
      <c r="F401" s="19"/>
      <c r="G401" s="8"/>
      <c r="I401" s="275"/>
      <c r="J401" s="271"/>
      <c r="K401" s="275"/>
      <c r="L401" s="318"/>
      <c r="M401" s="315"/>
      <c r="N401" s="325"/>
      <c r="O401" s="312">
        <f>IF(J401&gt;0,+$R$395*(1/M403)*J401,0)</f>
        <v>0</v>
      </c>
      <c r="P401" s="318"/>
      <c r="Q401" s="325"/>
      <c r="R401" s="325"/>
      <c r="S401" s="325"/>
      <c r="T401" s="288"/>
      <c r="U401" s="288"/>
      <c r="V401" s="5"/>
      <c r="W401" s="5"/>
      <c r="X401" s="5"/>
      <c r="Y401" s="5"/>
    </row>
    <row r="402" spans="2:25" s="4" customFormat="1" ht="15.75" customHeight="1">
      <c r="B402" s="133"/>
      <c r="C402" s="137" t="s">
        <v>842</v>
      </c>
      <c r="D402" s="144" t="str">
        <f>IF(J401=1,CHAR(214)," ")</f>
        <v> </v>
      </c>
      <c r="E402" s="44"/>
      <c r="F402" s="19"/>
      <c r="G402" s="8"/>
      <c r="I402" s="275"/>
      <c r="J402" s="271"/>
      <c r="K402" s="275"/>
      <c r="L402" s="318"/>
      <c r="M402" s="313">
        <v>1</v>
      </c>
      <c r="N402" s="325"/>
      <c r="O402" s="318"/>
      <c r="P402" s="318"/>
      <c r="Q402" s="325"/>
      <c r="R402" s="325"/>
      <c r="S402" s="325"/>
      <c r="T402" s="288"/>
      <c r="U402" s="288"/>
      <c r="V402" s="5"/>
      <c r="W402" s="5"/>
      <c r="X402" s="5"/>
      <c r="Y402" s="5"/>
    </row>
    <row r="403" spans="2:25" s="4" customFormat="1" ht="15.75" customHeight="1">
      <c r="B403" s="133"/>
      <c r="C403" s="137" t="s">
        <v>22</v>
      </c>
      <c r="D403" s="144" t="str">
        <f>IF(J401=2,CHAR(214)," ")</f>
        <v> </v>
      </c>
      <c r="E403" s="44"/>
      <c r="F403" s="19"/>
      <c r="G403" s="8"/>
      <c r="I403" s="275"/>
      <c r="J403" s="271"/>
      <c r="K403" s="275"/>
      <c r="L403" s="318"/>
      <c r="M403" s="313">
        <v>2</v>
      </c>
      <c r="N403" s="325"/>
      <c r="O403" s="318"/>
      <c r="P403" s="318"/>
      <c r="Q403" s="325"/>
      <c r="R403" s="325"/>
      <c r="S403" s="325"/>
      <c r="T403" s="288"/>
      <c r="U403" s="288"/>
      <c r="V403" s="5"/>
      <c r="W403" s="5"/>
      <c r="X403" s="5"/>
      <c r="Y403" s="5"/>
    </row>
    <row r="404" spans="2:25" s="4" customFormat="1" ht="18.75" customHeight="1">
      <c r="B404" s="133" t="s">
        <v>748</v>
      </c>
      <c r="C404" s="185" t="s">
        <v>843</v>
      </c>
      <c r="D404" s="44"/>
      <c r="E404" s="44"/>
      <c r="F404" s="19"/>
      <c r="G404" s="8"/>
      <c r="I404" s="275"/>
      <c r="J404" s="271"/>
      <c r="K404" s="275"/>
      <c r="L404" s="318"/>
      <c r="M404" s="315"/>
      <c r="N404" s="325"/>
      <c r="O404" s="312">
        <f>IF(J404&gt;0,+$R$395*(1/M407)*J404,0)</f>
        <v>0</v>
      </c>
      <c r="P404" s="318"/>
      <c r="Q404" s="325"/>
      <c r="R404" s="325"/>
      <c r="S404" s="325"/>
      <c r="T404" s="288"/>
      <c r="U404" s="288"/>
      <c r="V404" s="5"/>
      <c r="W404" s="5"/>
      <c r="X404" s="5"/>
      <c r="Y404" s="5"/>
    </row>
    <row r="405" spans="2:25" s="4" customFormat="1" ht="15.75" customHeight="1">
      <c r="B405" s="133"/>
      <c r="C405" s="137" t="s">
        <v>844</v>
      </c>
      <c r="D405" s="144" t="str">
        <f>IF(J404=1,CHAR(214)," ")</f>
        <v> </v>
      </c>
      <c r="E405" s="44"/>
      <c r="F405" s="19"/>
      <c r="G405" s="8"/>
      <c r="I405" s="275"/>
      <c r="J405" s="271"/>
      <c r="K405" s="275"/>
      <c r="L405" s="318"/>
      <c r="M405" s="313">
        <v>1</v>
      </c>
      <c r="N405" s="325"/>
      <c r="O405" s="318"/>
      <c r="P405" s="318"/>
      <c r="Q405" s="325"/>
      <c r="R405" s="325"/>
      <c r="S405" s="325"/>
      <c r="T405" s="288"/>
      <c r="U405" s="288"/>
      <c r="V405" s="5"/>
      <c r="W405" s="5"/>
      <c r="X405" s="5"/>
      <c r="Y405" s="5"/>
    </row>
    <row r="406" spans="2:25" s="4" customFormat="1" ht="15.75" customHeight="1">
      <c r="B406" s="133"/>
      <c r="C406" s="137" t="s">
        <v>845</v>
      </c>
      <c r="D406" s="144" t="str">
        <f>IF(J404=2,CHAR(214)," ")</f>
        <v> </v>
      </c>
      <c r="E406" s="44"/>
      <c r="F406" s="19"/>
      <c r="G406" s="8"/>
      <c r="I406" s="275"/>
      <c r="J406" s="271"/>
      <c r="K406" s="275"/>
      <c r="L406" s="318"/>
      <c r="M406" s="313">
        <v>2</v>
      </c>
      <c r="N406" s="325"/>
      <c r="O406" s="318"/>
      <c r="P406" s="318"/>
      <c r="Q406" s="325"/>
      <c r="R406" s="325"/>
      <c r="S406" s="325"/>
      <c r="T406" s="288"/>
      <c r="U406" s="288"/>
      <c r="V406" s="5"/>
      <c r="W406" s="5"/>
      <c r="X406" s="5"/>
      <c r="Y406" s="5"/>
    </row>
    <row r="407" spans="2:25" s="4" customFormat="1" ht="15.75" customHeight="1">
      <c r="B407" s="133"/>
      <c r="C407" s="137" t="s">
        <v>846</v>
      </c>
      <c r="D407" s="144" t="str">
        <f>IF(J404=3,CHAR(214)," ")</f>
        <v> </v>
      </c>
      <c r="E407" s="44"/>
      <c r="F407" s="19"/>
      <c r="G407" s="8"/>
      <c r="I407" s="275"/>
      <c r="J407" s="271"/>
      <c r="K407" s="275"/>
      <c r="L407" s="318"/>
      <c r="M407" s="313">
        <v>3</v>
      </c>
      <c r="N407" s="325"/>
      <c r="O407" s="318"/>
      <c r="P407" s="318"/>
      <c r="Q407" s="325"/>
      <c r="R407" s="325"/>
      <c r="S407" s="325"/>
      <c r="T407" s="288"/>
      <c r="U407" s="288"/>
      <c r="V407" s="5"/>
      <c r="W407" s="5"/>
      <c r="X407" s="5"/>
      <c r="Y407" s="5"/>
    </row>
    <row r="408" spans="2:25" s="4" customFormat="1" ht="18.75" customHeight="1">
      <c r="B408" s="133" t="s">
        <v>749</v>
      </c>
      <c r="C408" s="185" t="s">
        <v>847</v>
      </c>
      <c r="D408" s="44"/>
      <c r="E408" s="44"/>
      <c r="F408" s="19"/>
      <c r="G408" s="8"/>
      <c r="I408" s="275"/>
      <c r="J408" s="271"/>
      <c r="K408" s="275"/>
      <c r="L408" s="318"/>
      <c r="M408" s="315"/>
      <c r="N408" s="325"/>
      <c r="O408" s="312">
        <f>IF(J408&gt;0,+$R$395*(1/M411)*J408,0)</f>
        <v>0</v>
      </c>
      <c r="P408" s="318"/>
      <c r="Q408" s="325"/>
      <c r="R408" s="325"/>
      <c r="S408" s="325"/>
      <c r="T408" s="288"/>
      <c r="U408" s="288"/>
      <c r="V408" s="5"/>
      <c r="W408" s="5"/>
      <c r="X408" s="5"/>
      <c r="Y408" s="5"/>
    </row>
    <row r="409" spans="2:25" s="4" customFormat="1" ht="15.75" customHeight="1">
      <c r="B409" s="133"/>
      <c r="C409" s="137" t="s">
        <v>848</v>
      </c>
      <c r="D409" s="144" t="str">
        <f>IF(J408=1,CHAR(214)," ")</f>
        <v> </v>
      </c>
      <c r="E409" s="44"/>
      <c r="F409" s="19"/>
      <c r="G409" s="8"/>
      <c r="I409" s="275"/>
      <c r="J409" s="271"/>
      <c r="K409" s="275"/>
      <c r="L409" s="318"/>
      <c r="M409" s="313">
        <v>1</v>
      </c>
      <c r="N409" s="325"/>
      <c r="O409" s="318"/>
      <c r="P409" s="318"/>
      <c r="Q409" s="325"/>
      <c r="R409" s="325"/>
      <c r="S409" s="325"/>
      <c r="T409" s="288"/>
      <c r="U409" s="288"/>
      <c r="V409" s="5"/>
      <c r="W409" s="5"/>
      <c r="X409" s="5"/>
      <c r="Y409" s="5"/>
    </row>
    <row r="410" spans="2:25" s="4" customFormat="1" ht="15.75" customHeight="1">
      <c r="B410" s="133"/>
      <c r="C410" s="137" t="s">
        <v>23</v>
      </c>
      <c r="D410" s="144" t="str">
        <f>IF(J408=2,CHAR(214)," ")</f>
        <v> </v>
      </c>
      <c r="E410" s="44"/>
      <c r="F410" s="19"/>
      <c r="G410" s="8"/>
      <c r="I410" s="275"/>
      <c r="J410" s="271"/>
      <c r="K410" s="275"/>
      <c r="L410" s="318"/>
      <c r="M410" s="313">
        <v>2</v>
      </c>
      <c r="N410" s="325"/>
      <c r="O410" s="318"/>
      <c r="P410" s="318"/>
      <c r="Q410" s="325"/>
      <c r="R410" s="325"/>
      <c r="S410" s="325"/>
      <c r="T410" s="288"/>
      <c r="U410" s="288"/>
      <c r="V410" s="5"/>
      <c r="W410" s="5"/>
      <c r="X410" s="5"/>
      <c r="Y410" s="5"/>
    </row>
    <row r="411" spans="2:25" s="4" customFormat="1" ht="15.75" customHeight="1">
      <c r="B411" s="133"/>
      <c r="C411" s="137" t="s">
        <v>849</v>
      </c>
      <c r="D411" s="144" t="str">
        <f>IF(J408=3,CHAR(214)," ")</f>
        <v> </v>
      </c>
      <c r="E411" s="44"/>
      <c r="F411" s="19"/>
      <c r="G411" s="8"/>
      <c r="I411" s="275"/>
      <c r="J411" s="271"/>
      <c r="K411" s="275"/>
      <c r="L411" s="318"/>
      <c r="M411" s="313">
        <v>3</v>
      </c>
      <c r="N411" s="325"/>
      <c r="O411" s="318"/>
      <c r="P411" s="318"/>
      <c r="Q411" s="325"/>
      <c r="R411" s="325"/>
      <c r="S411" s="325"/>
      <c r="T411" s="288"/>
      <c r="U411" s="288"/>
      <c r="V411" s="5"/>
      <c r="W411" s="5"/>
      <c r="X411" s="5"/>
      <c r="Y411" s="5"/>
    </row>
    <row r="412" spans="2:25" s="4" customFormat="1" ht="18.75" customHeight="1">
      <c r="B412" s="133" t="s">
        <v>753</v>
      </c>
      <c r="C412" s="185" t="s">
        <v>850</v>
      </c>
      <c r="D412" s="44"/>
      <c r="E412" s="44"/>
      <c r="F412" s="19"/>
      <c r="G412" s="8"/>
      <c r="I412" s="275"/>
      <c r="J412" s="271"/>
      <c r="K412" s="275"/>
      <c r="L412" s="318"/>
      <c r="M412" s="315"/>
      <c r="N412" s="325"/>
      <c r="O412" s="312">
        <f>IF(J412&gt;0,+$R$395*(1/M417)*J412,0)</f>
        <v>0</v>
      </c>
      <c r="P412" s="318"/>
      <c r="Q412" s="325"/>
      <c r="R412" s="325"/>
      <c r="S412" s="325"/>
      <c r="T412" s="288"/>
      <c r="U412" s="288"/>
      <c r="V412" s="5"/>
      <c r="W412" s="5"/>
      <c r="X412" s="5"/>
      <c r="Y412" s="5"/>
    </row>
    <row r="413" spans="2:25" s="4" customFormat="1" ht="15.75" customHeight="1">
      <c r="B413" s="133"/>
      <c r="C413" s="137" t="s">
        <v>851</v>
      </c>
      <c r="D413" s="139" t="str">
        <f>IF(J412=1,CHAR(214)," ")</f>
        <v> </v>
      </c>
      <c r="E413" s="44"/>
      <c r="F413" s="19"/>
      <c r="G413" s="8"/>
      <c r="I413" s="275"/>
      <c r="J413" s="271"/>
      <c r="K413" s="275"/>
      <c r="L413" s="318"/>
      <c r="M413" s="313">
        <v>1</v>
      </c>
      <c r="N413" s="325"/>
      <c r="O413" s="318"/>
      <c r="P413" s="318"/>
      <c r="Q413" s="325"/>
      <c r="R413" s="325"/>
      <c r="S413" s="325"/>
      <c r="T413" s="288"/>
      <c r="U413" s="288"/>
      <c r="V413" s="5"/>
      <c r="W413" s="5"/>
      <c r="X413" s="5"/>
      <c r="Y413" s="5"/>
    </row>
    <row r="414" spans="2:25" s="4" customFormat="1" ht="15.75" customHeight="1">
      <c r="B414" s="133"/>
      <c r="C414" s="137" t="s">
        <v>24</v>
      </c>
      <c r="D414" s="139" t="str">
        <f>IF(J412=2,CHAR(214)," ")</f>
        <v> </v>
      </c>
      <c r="E414" s="44"/>
      <c r="F414" s="19"/>
      <c r="G414" s="8"/>
      <c r="I414" s="275"/>
      <c r="J414" s="271"/>
      <c r="K414" s="275"/>
      <c r="L414" s="318"/>
      <c r="M414" s="313">
        <v>2</v>
      </c>
      <c r="N414" s="325"/>
      <c r="O414" s="318"/>
      <c r="P414" s="318"/>
      <c r="Q414" s="325"/>
      <c r="R414" s="325"/>
      <c r="S414" s="325"/>
      <c r="T414" s="288"/>
      <c r="U414" s="288"/>
      <c r="V414" s="5"/>
      <c r="W414" s="5"/>
      <c r="X414" s="5"/>
      <c r="Y414" s="5"/>
    </row>
    <row r="415" spans="2:25" s="4" customFormat="1" ht="15.75" customHeight="1">
      <c r="B415" s="133"/>
      <c r="C415" s="137" t="s">
        <v>452</v>
      </c>
      <c r="D415" s="139" t="str">
        <f>IF(J412=3,CHAR(214)," ")</f>
        <v> </v>
      </c>
      <c r="E415" s="44"/>
      <c r="F415" s="19"/>
      <c r="G415" s="8"/>
      <c r="I415" s="275"/>
      <c r="J415" s="271"/>
      <c r="K415" s="275"/>
      <c r="L415" s="318"/>
      <c r="M415" s="313">
        <v>3</v>
      </c>
      <c r="N415" s="325"/>
      <c r="O415" s="318"/>
      <c r="P415" s="318"/>
      <c r="Q415" s="325"/>
      <c r="R415" s="325"/>
      <c r="S415" s="325"/>
      <c r="T415" s="288"/>
      <c r="U415" s="288"/>
      <c r="V415" s="5"/>
      <c r="W415" s="5"/>
      <c r="X415" s="5"/>
      <c r="Y415" s="5"/>
    </row>
    <row r="416" spans="2:25" s="4" customFormat="1" ht="15.75" customHeight="1">
      <c r="B416" s="133"/>
      <c r="C416" s="137" t="s">
        <v>25</v>
      </c>
      <c r="D416" s="139" t="str">
        <f>IF(J412=4,CHAR(214)," ")</f>
        <v> </v>
      </c>
      <c r="E416" s="44"/>
      <c r="F416" s="19"/>
      <c r="G416" s="8"/>
      <c r="I416" s="275"/>
      <c r="J416" s="271"/>
      <c r="K416" s="275"/>
      <c r="L416" s="318"/>
      <c r="M416" s="313">
        <v>4</v>
      </c>
      <c r="N416" s="325"/>
      <c r="O416" s="318"/>
      <c r="P416" s="318"/>
      <c r="Q416" s="325"/>
      <c r="R416" s="325"/>
      <c r="S416" s="325"/>
      <c r="T416" s="288"/>
      <c r="U416" s="288"/>
      <c r="V416" s="5"/>
      <c r="W416" s="5"/>
      <c r="X416" s="5"/>
      <c r="Y416" s="5"/>
    </row>
    <row r="417" spans="2:25" s="4" customFormat="1" ht="24.75" customHeight="1">
      <c r="B417" s="133"/>
      <c r="C417" s="137" t="s">
        <v>26</v>
      </c>
      <c r="D417" s="139" t="str">
        <f>IF(J412=5,CHAR(214)," ")</f>
        <v> </v>
      </c>
      <c r="E417" s="44"/>
      <c r="F417" s="17"/>
      <c r="G417" s="8"/>
      <c r="I417" s="275"/>
      <c r="J417" s="271"/>
      <c r="K417" s="275"/>
      <c r="L417" s="318"/>
      <c r="M417" s="313">
        <v>5</v>
      </c>
      <c r="N417" s="325"/>
      <c r="O417" s="318"/>
      <c r="P417" s="318"/>
      <c r="Q417" s="325"/>
      <c r="R417" s="325"/>
      <c r="S417" s="325"/>
      <c r="T417" s="288"/>
      <c r="U417" s="288"/>
      <c r="V417" s="5"/>
      <c r="W417" s="5"/>
      <c r="X417" s="5"/>
      <c r="Y417" s="5"/>
    </row>
    <row r="418" spans="2:25" s="4" customFormat="1" ht="15.75" customHeight="1" hidden="1">
      <c r="B418" s="133"/>
      <c r="C418" s="210"/>
      <c r="D418" s="44"/>
      <c r="E418" s="44"/>
      <c r="F418" s="17"/>
      <c r="G418" s="8"/>
      <c r="I418" s="275"/>
      <c r="J418" s="271"/>
      <c r="K418" s="275"/>
      <c r="L418" s="318"/>
      <c r="M418" s="315"/>
      <c r="N418" s="325"/>
      <c r="O418" s="318"/>
      <c r="P418" s="318"/>
      <c r="Q418" s="325"/>
      <c r="R418" s="325"/>
      <c r="S418" s="325"/>
      <c r="T418" s="288"/>
      <c r="U418" s="288"/>
      <c r="V418" s="5"/>
      <c r="W418" s="5"/>
      <c r="X418" s="5"/>
      <c r="Y418" s="5"/>
    </row>
    <row r="419" spans="2:25" s="4" customFormat="1" ht="18.75" customHeight="1">
      <c r="B419" s="133" t="s">
        <v>755</v>
      </c>
      <c r="C419" s="185" t="s">
        <v>356</v>
      </c>
      <c r="D419" s="44"/>
      <c r="E419" s="44"/>
      <c r="F419" s="19"/>
      <c r="G419" s="8"/>
      <c r="I419" s="275"/>
      <c r="J419" s="271"/>
      <c r="K419" s="275"/>
      <c r="L419" s="318"/>
      <c r="M419" s="315"/>
      <c r="N419" s="325"/>
      <c r="O419" s="312">
        <f>IF(J419&gt;0,+$R$395*(1/M422)*J419,0)</f>
        <v>0</v>
      </c>
      <c r="P419" s="318"/>
      <c r="Q419" s="325"/>
      <c r="R419" s="325"/>
      <c r="S419" s="325"/>
      <c r="T419" s="288"/>
      <c r="U419" s="288"/>
      <c r="V419" s="5"/>
      <c r="W419" s="5"/>
      <c r="X419" s="5"/>
      <c r="Y419" s="5"/>
    </row>
    <row r="420" spans="2:25" s="4" customFormat="1" ht="15.75" customHeight="1">
      <c r="B420" s="133"/>
      <c r="C420" s="137" t="s">
        <v>106</v>
      </c>
      <c r="D420" s="144" t="str">
        <f>IF(J419=1,CHAR(214)," ")</f>
        <v> </v>
      </c>
      <c r="E420" s="44"/>
      <c r="F420" s="19"/>
      <c r="G420" s="8"/>
      <c r="I420" s="275"/>
      <c r="J420" s="271"/>
      <c r="K420" s="275"/>
      <c r="L420" s="318"/>
      <c r="M420" s="313">
        <v>1</v>
      </c>
      <c r="N420" s="325"/>
      <c r="O420" s="318"/>
      <c r="P420" s="318"/>
      <c r="Q420" s="325"/>
      <c r="R420" s="325"/>
      <c r="S420" s="325"/>
      <c r="T420" s="288"/>
      <c r="U420" s="288"/>
      <c r="V420" s="5"/>
      <c r="W420" s="5"/>
      <c r="X420" s="5"/>
      <c r="Y420" s="5"/>
    </row>
    <row r="421" spans="2:25" s="4" customFormat="1" ht="15.75" customHeight="1">
      <c r="B421" s="133"/>
      <c r="C421" s="137" t="s">
        <v>685</v>
      </c>
      <c r="D421" s="144" t="str">
        <f>IF(J419=2,CHAR(214)," ")</f>
        <v> </v>
      </c>
      <c r="E421" s="44"/>
      <c r="F421" s="19"/>
      <c r="G421" s="8"/>
      <c r="I421" s="275"/>
      <c r="J421" s="271"/>
      <c r="K421" s="275"/>
      <c r="L421" s="318"/>
      <c r="M421" s="313">
        <v>2</v>
      </c>
      <c r="N421" s="325"/>
      <c r="O421" s="318"/>
      <c r="P421" s="318"/>
      <c r="Q421" s="325"/>
      <c r="R421" s="325"/>
      <c r="S421" s="325"/>
      <c r="T421" s="288"/>
      <c r="U421" s="288"/>
      <c r="V421" s="5"/>
      <c r="W421" s="5"/>
      <c r="X421" s="5"/>
      <c r="Y421" s="5"/>
    </row>
    <row r="422" spans="2:25" s="4" customFormat="1" ht="24.75" customHeight="1">
      <c r="B422" s="133"/>
      <c r="C422" s="137" t="s">
        <v>572</v>
      </c>
      <c r="D422" s="144" t="str">
        <f>IF(J419=3,CHAR(214)," ")</f>
        <v> </v>
      </c>
      <c r="E422" s="44"/>
      <c r="F422" s="19"/>
      <c r="G422" s="8"/>
      <c r="I422" s="275"/>
      <c r="J422" s="271"/>
      <c r="K422" s="275"/>
      <c r="L422" s="318"/>
      <c r="M422" s="313">
        <v>3</v>
      </c>
      <c r="N422" s="325"/>
      <c r="O422" s="318"/>
      <c r="P422" s="318"/>
      <c r="Q422" s="325"/>
      <c r="R422" s="325"/>
      <c r="S422" s="325"/>
      <c r="T422" s="288"/>
      <c r="U422" s="288"/>
      <c r="V422" s="5"/>
      <c r="W422" s="5"/>
      <c r="X422" s="5"/>
      <c r="Y422" s="5"/>
    </row>
    <row r="423" spans="2:25" s="4" customFormat="1" ht="24.75" customHeight="1">
      <c r="B423" s="133" t="s">
        <v>756</v>
      </c>
      <c r="C423" s="185" t="s">
        <v>27</v>
      </c>
      <c r="D423" s="44"/>
      <c r="E423" s="44"/>
      <c r="F423" s="17"/>
      <c r="G423" s="8"/>
      <c r="I423" s="275"/>
      <c r="J423" s="271"/>
      <c r="K423" s="275"/>
      <c r="L423" s="318"/>
      <c r="M423" s="315"/>
      <c r="N423" s="325"/>
      <c r="O423" s="312">
        <f>IF(J423&gt;0,+$R$395*(1/M426)/J423,0)</f>
        <v>0</v>
      </c>
      <c r="P423" s="318"/>
      <c r="Q423" s="325"/>
      <c r="R423" s="325"/>
      <c r="S423" s="325"/>
      <c r="T423" s="288"/>
      <c r="U423" s="288"/>
      <c r="V423" s="5"/>
      <c r="W423" s="5"/>
      <c r="X423" s="5"/>
      <c r="Y423" s="5"/>
    </row>
    <row r="424" spans="2:25" s="4" customFormat="1" ht="15.75" customHeight="1">
      <c r="B424" s="133"/>
      <c r="C424" s="137" t="s">
        <v>852</v>
      </c>
      <c r="D424" s="144" t="str">
        <f>IF(J423=1,CHAR(214)," ")</f>
        <v> </v>
      </c>
      <c r="E424" s="44"/>
      <c r="F424" s="17"/>
      <c r="G424" s="8"/>
      <c r="I424" s="275"/>
      <c r="J424" s="271"/>
      <c r="K424" s="275"/>
      <c r="L424" s="318"/>
      <c r="M424" s="313">
        <v>3</v>
      </c>
      <c r="N424" s="325"/>
      <c r="O424" s="318"/>
      <c r="P424" s="318"/>
      <c r="Q424" s="325"/>
      <c r="R424" s="325"/>
      <c r="S424" s="325"/>
      <c r="T424" s="288"/>
      <c r="U424" s="288"/>
      <c r="V424" s="5"/>
      <c r="W424" s="5"/>
      <c r="X424" s="5"/>
      <c r="Y424" s="5"/>
    </row>
    <row r="425" spans="2:25" s="4" customFormat="1" ht="15.75" customHeight="1">
      <c r="B425" s="133"/>
      <c r="C425" s="137" t="s">
        <v>853</v>
      </c>
      <c r="D425" s="144" t="str">
        <f>IF(J423=2,CHAR(214)," ")</f>
        <v> </v>
      </c>
      <c r="E425" s="44"/>
      <c r="F425" s="18"/>
      <c r="I425" s="275"/>
      <c r="J425" s="271"/>
      <c r="K425" s="275"/>
      <c r="L425" s="318"/>
      <c r="M425" s="313">
        <v>2</v>
      </c>
      <c r="N425" s="325"/>
      <c r="O425" s="318"/>
      <c r="P425" s="318"/>
      <c r="Q425" s="325"/>
      <c r="R425" s="325"/>
      <c r="S425" s="325"/>
      <c r="T425" s="288"/>
      <c r="U425" s="288"/>
      <c r="V425" s="5"/>
      <c r="W425" s="5"/>
      <c r="X425" s="5"/>
      <c r="Y425" s="5"/>
    </row>
    <row r="426" spans="2:25" s="4" customFormat="1" ht="15.75" customHeight="1">
      <c r="B426" s="133"/>
      <c r="C426" s="137" t="s">
        <v>854</v>
      </c>
      <c r="D426" s="144" t="str">
        <f>IF(J423=3,CHAR(214)," ")</f>
        <v> </v>
      </c>
      <c r="E426" s="44"/>
      <c r="F426" s="18"/>
      <c r="I426" s="275"/>
      <c r="J426" s="271"/>
      <c r="K426" s="275"/>
      <c r="L426" s="318"/>
      <c r="M426" s="313">
        <v>1</v>
      </c>
      <c r="N426" s="325"/>
      <c r="O426" s="318"/>
      <c r="P426" s="318"/>
      <c r="Q426" s="325"/>
      <c r="R426" s="325"/>
      <c r="S426" s="325"/>
      <c r="T426" s="288"/>
      <c r="U426" s="288"/>
      <c r="V426" s="5"/>
      <c r="W426" s="5"/>
      <c r="X426" s="5"/>
      <c r="Y426" s="5"/>
    </row>
    <row r="427" spans="2:25" s="4" customFormat="1" ht="24.75" customHeight="1">
      <c r="B427" s="133" t="s">
        <v>757</v>
      </c>
      <c r="C427" s="185" t="s">
        <v>855</v>
      </c>
      <c r="D427" s="44"/>
      <c r="E427" s="44"/>
      <c r="F427" s="19"/>
      <c r="I427" s="275"/>
      <c r="J427" s="271"/>
      <c r="K427" s="275"/>
      <c r="L427" s="318"/>
      <c r="M427" s="315"/>
      <c r="N427" s="325"/>
      <c r="O427" s="312">
        <f>IF(J427&gt;0,+$R$395*(1/M430)*J427,0)</f>
        <v>0</v>
      </c>
      <c r="P427" s="318"/>
      <c r="Q427" s="325"/>
      <c r="R427" s="325"/>
      <c r="S427" s="325"/>
      <c r="T427" s="288"/>
      <c r="U427" s="288"/>
      <c r="V427" s="5"/>
      <c r="W427" s="5"/>
      <c r="X427" s="5"/>
      <c r="Y427" s="5"/>
    </row>
    <row r="428" spans="2:25" s="4" customFormat="1" ht="15.75" customHeight="1">
      <c r="B428" s="133"/>
      <c r="C428" s="137" t="s">
        <v>856</v>
      </c>
      <c r="D428" s="144" t="str">
        <f>IF(J427=1,CHAR(214)," ")</f>
        <v> </v>
      </c>
      <c r="E428" s="44"/>
      <c r="F428" s="19"/>
      <c r="I428" s="275"/>
      <c r="J428" s="271"/>
      <c r="K428" s="275"/>
      <c r="L428" s="318"/>
      <c r="M428" s="313">
        <v>1</v>
      </c>
      <c r="N428" s="325"/>
      <c r="O428" s="318"/>
      <c r="P428" s="318"/>
      <c r="Q428" s="325"/>
      <c r="R428" s="325"/>
      <c r="S428" s="325"/>
      <c r="T428" s="288"/>
      <c r="U428" s="288"/>
      <c r="V428" s="5"/>
      <c r="W428" s="5"/>
      <c r="X428" s="5"/>
      <c r="Y428" s="5"/>
    </row>
    <row r="429" spans="2:25" s="4" customFormat="1" ht="15.75" customHeight="1">
      <c r="B429" s="133"/>
      <c r="C429" s="137" t="s">
        <v>857</v>
      </c>
      <c r="D429" s="144" t="str">
        <f>IF(J427=2,CHAR(214)," ")</f>
        <v> </v>
      </c>
      <c r="E429" s="44"/>
      <c r="F429" s="19"/>
      <c r="I429" s="275"/>
      <c r="J429" s="271"/>
      <c r="K429" s="275"/>
      <c r="L429" s="318"/>
      <c r="M429" s="313">
        <v>2</v>
      </c>
      <c r="N429" s="325"/>
      <c r="O429" s="318"/>
      <c r="P429" s="318"/>
      <c r="Q429" s="325"/>
      <c r="R429" s="325"/>
      <c r="S429" s="325"/>
      <c r="T429" s="288"/>
      <c r="U429" s="288"/>
      <c r="V429" s="5"/>
      <c r="W429" s="5"/>
      <c r="X429" s="5"/>
      <c r="Y429" s="5"/>
    </row>
    <row r="430" spans="2:25" s="4" customFormat="1" ht="15.75" customHeight="1">
      <c r="B430" s="133"/>
      <c r="C430" s="137" t="s">
        <v>860</v>
      </c>
      <c r="D430" s="144" t="str">
        <f>IF(J427=3,CHAR(214)," ")</f>
        <v> </v>
      </c>
      <c r="E430" s="44"/>
      <c r="F430" s="19"/>
      <c r="I430" s="275"/>
      <c r="J430" s="271"/>
      <c r="K430" s="275"/>
      <c r="L430" s="318"/>
      <c r="M430" s="313">
        <v>3</v>
      </c>
      <c r="N430" s="325"/>
      <c r="O430" s="318"/>
      <c r="P430" s="318"/>
      <c r="Q430" s="325"/>
      <c r="R430" s="325"/>
      <c r="S430" s="325"/>
      <c r="T430" s="288"/>
      <c r="U430" s="288"/>
      <c r="V430" s="5"/>
      <c r="W430" s="5"/>
      <c r="X430" s="5"/>
      <c r="Y430" s="5"/>
    </row>
    <row r="431" spans="2:25" s="4" customFormat="1" ht="24.75" customHeight="1">
      <c r="B431" s="133" t="s">
        <v>758</v>
      </c>
      <c r="C431" s="187" t="s">
        <v>861</v>
      </c>
      <c r="D431" s="44"/>
      <c r="E431" s="44"/>
      <c r="F431" s="19"/>
      <c r="I431" s="275"/>
      <c r="J431" s="271"/>
      <c r="K431" s="275"/>
      <c r="L431" s="318"/>
      <c r="M431" s="315"/>
      <c r="N431" s="325"/>
      <c r="O431" s="312">
        <f>IF(J431&gt;0,+$R$395*(1/M434)*J431,0)</f>
        <v>0</v>
      </c>
      <c r="P431" s="318"/>
      <c r="Q431" s="325"/>
      <c r="R431" s="325"/>
      <c r="S431" s="325"/>
      <c r="T431" s="288"/>
      <c r="U431" s="288"/>
      <c r="V431" s="5"/>
      <c r="W431" s="5"/>
      <c r="X431" s="5"/>
      <c r="Y431" s="5"/>
    </row>
    <row r="432" spans="2:25" s="4" customFormat="1" ht="15.75" customHeight="1">
      <c r="B432" s="133"/>
      <c r="C432" s="137" t="s">
        <v>852</v>
      </c>
      <c r="D432" s="144" t="str">
        <f>IF(J431=1,CHAR(214)," ")</f>
        <v> </v>
      </c>
      <c r="E432" s="44"/>
      <c r="F432" s="19"/>
      <c r="I432" s="275"/>
      <c r="J432" s="271"/>
      <c r="K432" s="275"/>
      <c r="L432" s="318"/>
      <c r="M432" s="313">
        <v>1</v>
      </c>
      <c r="N432" s="325"/>
      <c r="O432" s="318"/>
      <c r="P432" s="318"/>
      <c r="Q432" s="325"/>
      <c r="R432" s="325"/>
      <c r="S432" s="325"/>
      <c r="T432" s="288"/>
      <c r="U432" s="288"/>
      <c r="V432" s="5"/>
      <c r="W432" s="5"/>
      <c r="X432" s="5"/>
      <c r="Y432" s="5"/>
    </row>
    <row r="433" spans="2:25" s="4" customFormat="1" ht="15.75" customHeight="1">
      <c r="B433" s="133"/>
      <c r="C433" s="137" t="s">
        <v>862</v>
      </c>
      <c r="D433" s="144" t="str">
        <f>IF(J431=2,CHAR(214)," ")</f>
        <v> </v>
      </c>
      <c r="E433" s="44"/>
      <c r="F433" s="19"/>
      <c r="I433" s="275"/>
      <c r="J433" s="271"/>
      <c r="K433" s="275"/>
      <c r="L433" s="318"/>
      <c r="M433" s="313">
        <v>2</v>
      </c>
      <c r="N433" s="325"/>
      <c r="O433" s="318"/>
      <c r="P433" s="318"/>
      <c r="Q433" s="325"/>
      <c r="R433" s="325"/>
      <c r="S433" s="325"/>
      <c r="T433" s="288"/>
      <c r="U433" s="288"/>
      <c r="V433" s="5"/>
      <c r="W433" s="5"/>
      <c r="X433" s="5"/>
      <c r="Y433" s="5"/>
    </row>
    <row r="434" spans="2:25" s="4" customFormat="1" ht="15.75" customHeight="1">
      <c r="B434" s="133"/>
      <c r="C434" s="137" t="s">
        <v>863</v>
      </c>
      <c r="D434" s="144" t="str">
        <f>IF(J431=3,CHAR(214)," ")</f>
        <v> </v>
      </c>
      <c r="E434" s="44"/>
      <c r="F434" s="341"/>
      <c r="I434" s="275"/>
      <c r="J434" s="271"/>
      <c r="K434" s="275"/>
      <c r="L434" s="318"/>
      <c r="M434" s="313">
        <v>3</v>
      </c>
      <c r="N434" s="325"/>
      <c r="O434" s="318"/>
      <c r="P434" s="318"/>
      <c r="Q434" s="325"/>
      <c r="R434" s="325"/>
      <c r="S434" s="325"/>
      <c r="T434" s="288"/>
      <c r="U434" s="288"/>
      <c r="V434" s="5"/>
      <c r="W434" s="5"/>
      <c r="X434" s="5"/>
      <c r="Y434" s="5"/>
    </row>
    <row r="435" spans="2:25" s="4" customFormat="1" ht="24.75" customHeight="1">
      <c r="B435" s="133" t="s">
        <v>759</v>
      </c>
      <c r="C435" s="331" t="s">
        <v>357</v>
      </c>
      <c r="D435" s="44"/>
      <c r="E435" s="44"/>
      <c r="F435" s="341"/>
      <c r="I435" s="275"/>
      <c r="J435" s="271"/>
      <c r="K435" s="275"/>
      <c r="L435" s="318"/>
      <c r="M435" s="315"/>
      <c r="N435" s="325"/>
      <c r="O435" s="312">
        <f>IF(J435&gt;0,+$R$395*(1/M439)*J435,0)</f>
        <v>0</v>
      </c>
      <c r="P435" s="318"/>
      <c r="Q435" s="325"/>
      <c r="R435" s="325"/>
      <c r="S435" s="325"/>
      <c r="T435" s="288"/>
      <c r="U435" s="288"/>
      <c r="V435" s="5"/>
      <c r="W435" s="5"/>
      <c r="X435" s="5"/>
      <c r="Y435" s="5"/>
    </row>
    <row r="436" spans="2:25" s="4" customFormat="1" ht="15.75" customHeight="1">
      <c r="B436" s="133"/>
      <c r="C436" s="137" t="s">
        <v>740</v>
      </c>
      <c r="D436" s="139" t="str">
        <f>IF(J435=1,CHAR(214)," ")</f>
        <v> </v>
      </c>
      <c r="E436" s="44"/>
      <c r="F436" s="341"/>
      <c r="I436" s="275"/>
      <c r="J436" s="271"/>
      <c r="K436" s="275"/>
      <c r="L436" s="318"/>
      <c r="M436" s="313">
        <v>1</v>
      </c>
      <c r="N436" s="325"/>
      <c r="O436" s="318"/>
      <c r="P436" s="318"/>
      <c r="Q436" s="325"/>
      <c r="R436" s="325"/>
      <c r="S436" s="325"/>
      <c r="T436" s="288"/>
      <c r="U436" s="288"/>
      <c r="V436" s="5"/>
      <c r="W436" s="5"/>
      <c r="X436" s="5"/>
      <c r="Y436" s="5"/>
    </row>
    <row r="437" spans="2:25" s="4" customFormat="1" ht="15.75" customHeight="1">
      <c r="B437" s="133"/>
      <c r="C437" s="137" t="s">
        <v>28</v>
      </c>
      <c r="D437" s="139" t="str">
        <f>IF(J435=2,CHAR(214)," ")</f>
        <v> </v>
      </c>
      <c r="E437" s="44"/>
      <c r="F437" s="341"/>
      <c r="I437" s="275"/>
      <c r="J437" s="271"/>
      <c r="K437" s="275"/>
      <c r="L437" s="318"/>
      <c r="M437" s="313">
        <v>2</v>
      </c>
      <c r="N437" s="325"/>
      <c r="O437" s="318"/>
      <c r="P437" s="318"/>
      <c r="Q437" s="325"/>
      <c r="R437" s="325"/>
      <c r="S437" s="325"/>
      <c r="T437" s="288"/>
      <c r="U437" s="288"/>
      <c r="V437" s="5"/>
      <c r="W437" s="5"/>
      <c r="X437" s="5"/>
      <c r="Y437" s="5"/>
    </row>
    <row r="438" spans="2:25" s="4" customFormat="1" ht="15.75" customHeight="1">
      <c r="B438" s="133"/>
      <c r="C438" s="137" t="s">
        <v>29</v>
      </c>
      <c r="D438" s="139" t="str">
        <f>IF(J435=3,CHAR(214)," ")</f>
        <v> </v>
      </c>
      <c r="E438" s="44"/>
      <c r="F438" s="341"/>
      <c r="I438" s="275"/>
      <c r="J438" s="271"/>
      <c r="K438" s="275"/>
      <c r="L438" s="318"/>
      <c r="M438" s="313">
        <v>3</v>
      </c>
      <c r="N438" s="325"/>
      <c r="O438" s="318"/>
      <c r="P438" s="318"/>
      <c r="Q438" s="325"/>
      <c r="R438" s="325"/>
      <c r="S438" s="325"/>
      <c r="T438" s="288"/>
      <c r="U438" s="288"/>
      <c r="V438" s="5"/>
      <c r="W438" s="5"/>
      <c r="X438" s="5"/>
      <c r="Y438" s="5"/>
    </row>
    <row r="439" spans="2:25" s="4" customFormat="1" ht="24.75" customHeight="1">
      <c r="B439" s="133"/>
      <c r="C439" s="137" t="s">
        <v>30</v>
      </c>
      <c r="D439" s="139" t="str">
        <f>IF(J435=4,CHAR(214)," ")</f>
        <v> </v>
      </c>
      <c r="E439" s="44"/>
      <c r="F439" s="19"/>
      <c r="I439" s="275"/>
      <c r="J439" s="271"/>
      <c r="K439" s="275"/>
      <c r="L439" s="318"/>
      <c r="M439" s="313">
        <v>4</v>
      </c>
      <c r="N439" s="325"/>
      <c r="O439" s="318"/>
      <c r="P439" s="318"/>
      <c r="Q439" s="325"/>
      <c r="R439" s="325"/>
      <c r="S439" s="325"/>
      <c r="T439" s="288"/>
      <c r="U439" s="288"/>
      <c r="V439" s="5"/>
      <c r="W439" s="5"/>
      <c r="X439" s="5"/>
      <c r="Y439" s="5"/>
    </row>
    <row r="440" spans="2:25" s="4" customFormat="1" ht="24.75" customHeight="1">
      <c r="B440" s="133" t="s">
        <v>763</v>
      </c>
      <c r="C440" s="187" t="s">
        <v>358</v>
      </c>
      <c r="D440" s="44"/>
      <c r="E440" s="44"/>
      <c r="F440" s="19"/>
      <c r="I440" s="275"/>
      <c r="J440" s="271"/>
      <c r="K440" s="275"/>
      <c r="L440" s="318"/>
      <c r="M440" s="315"/>
      <c r="N440" s="325"/>
      <c r="O440" s="312">
        <f>IF(J440&gt;0,+$R$395*(1/M442)*J440,0)</f>
        <v>0</v>
      </c>
      <c r="P440" s="318"/>
      <c r="Q440" s="325"/>
      <c r="R440" s="325"/>
      <c r="S440" s="325"/>
      <c r="T440" s="288"/>
      <c r="U440" s="288"/>
      <c r="V440" s="5"/>
      <c r="W440" s="5"/>
      <c r="X440" s="5"/>
      <c r="Y440" s="5"/>
    </row>
    <row r="441" spans="2:25" s="4" customFormat="1" ht="15.75" customHeight="1">
      <c r="B441" s="133"/>
      <c r="C441" s="137" t="s">
        <v>31</v>
      </c>
      <c r="D441" s="144" t="str">
        <f>IF(J440=1,CHAR(214)," ")</f>
        <v> </v>
      </c>
      <c r="E441" s="44"/>
      <c r="F441" s="19"/>
      <c r="I441" s="275"/>
      <c r="J441" s="271"/>
      <c r="K441" s="275"/>
      <c r="L441" s="318"/>
      <c r="M441" s="313">
        <v>1</v>
      </c>
      <c r="N441" s="325"/>
      <c r="O441" s="318"/>
      <c r="P441" s="318"/>
      <c r="Q441" s="325"/>
      <c r="R441" s="325"/>
      <c r="S441" s="325"/>
      <c r="T441" s="288"/>
      <c r="U441" s="288"/>
      <c r="V441" s="5"/>
      <c r="W441" s="5"/>
      <c r="X441" s="5"/>
      <c r="Y441" s="5"/>
    </row>
    <row r="442" spans="2:25" s="4" customFormat="1" ht="15.75" customHeight="1">
      <c r="B442" s="133"/>
      <c r="C442" s="137" t="s">
        <v>359</v>
      </c>
      <c r="D442" s="144" t="str">
        <f>IF(J440=2,CHAR(214)," ")</f>
        <v> </v>
      </c>
      <c r="E442" s="44"/>
      <c r="F442" s="19"/>
      <c r="I442" s="275"/>
      <c r="J442" s="271"/>
      <c r="K442" s="275"/>
      <c r="L442" s="318"/>
      <c r="M442" s="313">
        <v>2</v>
      </c>
      <c r="N442" s="325"/>
      <c r="O442" s="318"/>
      <c r="P442" s="318"/>
      <c r="Q442" s="325"/>
      <c r="R442" s="325"/>
      <c r="S442" s="325"/>
      <c r="T442" s="288"/>
      <c r="U442" s="288"/>
      <c r="V442" s="5"/>
      <c r="W442" s="5"/>
      <c r="X442" s="5"/>
      <c r="Y442" s="5"/>
    </row>
    <row r="443" spans="2:25" s="4" customFormat="1" ht="18.75" customHeight="1">
      <c r="B443" s="133" t="s">
        <v>764</v>
      </c>
      <c r="C443" s="187" t="s">
        <v>360</v>
      </c>
      <c r="D443" s="44"/>
      <c r="E443" s="44"/>
      <c r="F443" s="19"/>
      <c r="I443" s="275"/>
      <c r="J443" s="271"/>
      <c r="K443" s="275"/>
      <c r="L443" s="318"/>
      <c r="M443" s="315"/>
      <c r="N443" s="325"/>
      <c r="O443" s="312">
        <f>IF(J443&gt;0,+$R$395*(1/M446)*J443,0)</f>
        <v>0</v>
      </c>
      <c r="P443" s="318"/>
      <c r="Q443" s="325"/>
      <c r="R443" s="325"/>
      <c r="S443" s="325"/>
      <c r="T443" s="288"/>
      <c r="U443" s="288"/>
      <c r="V443" s="5"/>
      <c r="W443" s="5"/>
      <c r="X443" s="5"/>
      <c r="Y443" s="5"/>
    </row>
    <row r="444" spans="2:25" s="4" customFormat="1" ht="15.75" customHeight="1">
      <c r="B444" s="133"/>
      <c r="C444" s="137" t="s">
        <v>743</v>
      </c>
      <c r="D444" s="144" t="str">
        <f>IF(J443=1,CHAR(214)," ")</f>
        <v> </v>
      </c>
      <c r="E444" s="44"/>
      <c r="F444" s="19"/>
      <c r="I444" s="275"/>
      <c r="J444" s="271"/>
      <c r="K444" s="275"/>
      <c r="L444" s="318"/>
      <c r="M444" s="313">
        <v>1</v>
      </c>
      <c r="N444" s="325"/>
      <c r="O444" s="318"/>
      <c r="P444" s="318"/>
      <c r="Q444" s="325"/>
      <c r="R444" s="325"/>
      <c r="S444" s="325"/>
      <c r="T444" s="288"/>
      <c r="U444" s="288"/>
      <c r="V444" s="5"/>
      <c r="W444" s="5"/>
      <c r="X444" s="5"/>
      <c r="Y444" s="5"/>
    </row>
    <row r="445" spans="2:25" s="4" customFormat="1" ht="15.75" customHeight="1">
      <c r="B445" s="133"/>
      <c r="C445" s="137" t="s">
        <v>744</v>
      </c>
      <c r="D445" s="144" t="str">
        <f>IF(J443=2,CHAR(214)," ")</f>
        <v> </v>
      </c>
      <c r="E445" s="44"/>
      <c r="F445" s="19"/>
      <c r="I445" s="275"/>
      <c r="J445" s="271"/>
      <c r="K445" s="275"/>
      <c r="L445" s="318"/>
      <c r="M445" s="313">
        <v>2</v>
      </c>
      <c r="N445" s="325"/>
      <c r="O445" s="318"/>
      <c r="P445" s="318"/>
      <c r="Q445" s="325"/>
      <c r="R445" s="325"/>
      <c r="S445" s="325"/>
      <c r="T445" s="288"/>
      <c r="U445" s="288"/>
      <c r="V445" s="5"/>
      <c r="W445" s="5"/>
      <c r="X445" s="5"/>
      <c r="Y445" s="5"/>
    </row>
    <row r="446" spans="2:25" s="4" customFormat="1" ht="15.75" customHeight="1">
      <c r="B446" s="133"/>
      <c r="C446" s="137" t="s">
        <v>745</v>
      </c>
      <c r="D446" s="144" t="str">
        <f>IF(J443=3,CHAR(214)," ")</f>
        <v> </v>
      </c>
      <c r="E446" s="44"/>
      <c r="F446" s="19"/>
      <c r="I446" s="275"/>
      <c r="J446" s="271"/>
      <c r="K446" s="275"/>
      <c r="L446" s="318"/>
      <c r="M446" s="313">
        <v>3</v>
      </c>
      <c r="N446" s="325"/>
      <c r="O446" s="318"/>
      <c r="P446" s="318"/>
      <c r="Q446" s="325"/>
      <c r="R446" s="325"/>
      <c r="S446" s="325"/>
      <c r="T446" s="288"/>
      <c r="U446" s="288"/>
      <c r="V446" s="5"/>
      <c r="W446" s="5"/>
      <c r="X446" s="5"/>
      <c r="Y446" s="5"/>
    </row>
    <row r="447" spans="2:25" s="4" customFormat="1" ht="24.75" customHeight="1">
      <c r="B447" s="133" t="s">
        <v>765</v>
      </c>
      <c r="C447" s="187" t="s">
        <v>724</v>
      </c>
      <c r="D447" s="44"/>
      <c r="E447" s="44"/>
      <c r="F447" s="19"/>
      <c r="I447" s="275"/>
      <c r="J447" s="271"/>
      <c r="K447" s="275"/>
      <c r="L447" s="318"/>
      <c r="M447" s="315"/>
      <c r="N447" s="325"/>
      <c r="O447" s="312">
        <f>IF(J447&gt;0,+$R$395*(1/M450)*J447,0)</f>
        <v>0</v>
      </c>
      <c r="P447" s="318"/>
      <c r="Q447" s="325"/>
      <c r="R447" s="325"/>
      <c r="S447" s="325"/>
      <c r="T447" s="288"/>
      <c r="U447" s="288"/>
      <c r="V447" s="5"/>
      <c r="W447" s="5"/>
      <c r="X447" s="5"/>
      <c r="Y447" s="5"/>
    </row>
    <row r="448" spans="2:25" s="4" customFormat="1" ht="15.75" customHeight="1">
      <c r="B448" s="133"/>
      <c r="C448" s="137" t="s">
        <v>725</v>
      </c>
      <c r="D448" s="144" t="str">
        <f>IF(J447=1,CHAR(214)," ")</f>
        <v> </v>
      </c>
      <c r="E448" s="44"/>
      <c r="F448" s="19"/>
      <c r="I448" s="275"/>
      <c r="J448" s="271"/>
      <c r="K448" s="275"/>
      <c r="L448" s="318"/>
      <c r="M448" s="313">
        <v>1</v>
      </c>
      <c r="N448" s="325"/>
      <c r="O448" s="318"/>
      <c r="P448" s="318"/>
      <c r="Q448" s="325"/>
      <c r="R448" s="325"/>
      <c r="S448" s="325"/>
      <c r="T448" s="288"/>
      <c r="U448" s="288"/>
      <c r="V448" s="5"/>
      <c r="W448" s="5"/>
      <c r="X448" s="5"/>
      <c r="Y448" s="5"/>
    </row>
    <row r="449" spans="2:25" s="4" customFormat="1" ht="15.75" customHeight="1">
      <c r="B449" s="133"/>
      <c r="C449" s="137" t="s">
        <v>726</v>
      </c>
      <c r="D449" s="144" t="str">
        <f>IF(J447=2,CHAR(214)," ")</f>
        <v> </v>
      </c>
      <c r="E449" s="44"/>
      <c r="F449" s="17"/>
      <c r="I449" s="275"/>
      <c r="J449" s="271"/>
      <c r="K449" s="275"/>
      <c r="L449" s="318"/>
      <c r="M449" s="313">
        <v>2</v>
      </c>
      <c r="N449" s="325"/>
      <c r="O449" s="318"/>
      <c r="P449" s="318"/>
      <c r="Q449" s="325"/>
      <c r="R449" s="325"/>
      <c r="S449" s="325"/>
      <c r="T449" s="288"/>
      <c r="U449" s="288"/>
      <c r="V449" s="5"/>
      <c r="W449" s="5"/>
      <c r="X449" s="5"/>
      <c r="Y449" s="5"/>
    </row>
    <row r="450" spans="2:25" s="4" customFormat="1" ht="15.75" customHeight="1">
      <c r="B450" s="133"/>
      <c r="C450" s="137" t="s">
        <v>727</v>
      </c>
      <c r="D450" s="144" t="str">
        <f>IF(J447=3,CHAR(214)," ")</f>
        <v> </v>
      </c>
      <c r="E450" s="44"/>
      <c r="F450" s="17"/>
      <c r="I450" s="275"/>
      <c r="J450" s="271"/>
      <c r="K450" s="275"/>
      <c r="L450" s="318"/>
      <c r="M450" s="313">
        <v>3</v>
      </c>
      <c r="N450" s="325"/>
      <c r="O450" s="318"/>
      <c r="P450" s="318"/>
      <c r="Q450" s="325"/>
      <c r="R450" s="325"/>
      <c r="S450" s="325"/>
      <c r="T450" s="288"/>
      <c r="U450" s="288"/>
      <c r="V450" s="5"/>
      <c r="W450" s="5"/>
      <c r="X450" s="5"/>
      <c r="Y450" s="5"/>
    </row>
    <row r="451" spans="2:25" s="4" customFormat="1" ht="18.75" customHeight="1">
      <c r="B451" s="133" t="s">
        <v>829</v>
      </c>
      <c r="C451" s="187" t="s">
        <v>32</v>
      </c>
      <c r="D451" s="44"/>
      <c r="E451" s="44"/>
      <c r="F451" s="17"/>
      <c r="I451" s="275"/>
      <c r="J451" s="271"/>
      <c r="K451" s="275"/>
      <c r="L451" s="318"/>
      <c r="M451" s="315"/>
      <c r="N451" s="325"/>
      <c r="O451" s="312">
        <f>IF(J451&gt;0,+$R$395*(1/M454)*J451,0)</f>
        <v>0</v>
      </c>
      <c r="P451" s="318"/>
      <c r="Q451" s="325"/>
      <c r="R451" s="325"/>
      <c r="S451" s="325"/>
      <c r="T451" s="288"/>
      <c r="U451" s="288"/>
      <c r="V451" s="5"/>
      <c r="W451" s="5"/>
      <c r="X451" s="5"/>
      <c r="Y451" s="5"/>
    </row>
    <row r="452" spans="2:25" s="4" customFormat="1" ht="24.75" customHeight="1">
      <c r="B452" s="133"/>
      <c r="C452" s="137" t="s">
        <v>33</v>
      </c>
      <c r="D452" s="144" t="str">
        <f>IF(J451=1,CHAR(214)," ")</f>
        <v> </v>
      </c>
      <c r="E452" s="44"/>
      <c r="F452" s="17"/>
      <c r="I452" s="275"/>
      <c r="J452" s="271"/>
      <c r="K452" s="275"/>
      <c r="L452" s="318"/>
      <c r="M452" s="313">
        <v>1</v>
      </c>
      <c r="N452" s="325"/>
      <c r="O452" s="318"/>
      <c r="P452" s="318"/>
      <c r="Q452" s="325"/>
      <c r="R452" s="325"/>
      <c r="S452" s="325"/>
      <c r="T452" s="288"/>
      <c r="U452" s="288"/>
      <c r="V452" s="5"/>
      <c r="W452" s="5"/>
      <c r="X452" s="5"/>
      <c r="Y452" s="5"/>
    </row>
    <row r="453" spans="2:25" s="4" customFormat="1" ht="24.75" customHeight="1">
      <c r="B453" s="133"/>
      <c r="C453" s="137" t="s">
        <v>34</v>
      </c>
      <c r="D453" s="144" t="str">
        <f>IF(J451=2,CHAR(214)," ")</f>
        <v> </v>
      </c>
      <c r="E453" s="44"/>
      <c r="F453" s="18"/>
      <c r="I453" s="275"/>
      <c r="J453" s="271"/>
      <c r="K453" s="275"/>
      <c r="L453" s="318"/>
      <c r="M453" s="313">
        <v>2</v>
      </c>
      <c r="N453" s="325"/>
      <c r="O453" s="318"/>
      <c r="P453" s="318"/>
      <c r="Q453" s="325"/>
      <c r="R453" s="325"/>
      <c r="S453" s="325"/>
      <c r="T453" s="288"/>
      <c r="U453" s="288"/>
      <c r="V453" s="5"/>
      <c r="W453" s="5"/>
      <c r="X453" s="5"/>
      <c r="Y453" s="5"/>
    </row>
    <row r="454" spans="2:25" s="4" customFormat="1" ht="24.75" customHeight="1" thickBot="1">
      <c r="B454" s="133"/>
      <c r="C454" s="137" t="s">
        <v>729</v>
      </c>
      <c r="D454" s="144" t="str">
        <f>IF(J451=3,CHAR(214)," ")</f>
        <v> </v>
      </c>
      <c r="E454" s="44"/>
      <c r="F454" s="18"/>
      <c r="I454" s="275"/>
      <c r="J454" s="271"/>
      <c r="K454" s="275"/>
      <c r="L454" s="318"/>
      <c r="M454" s="313">
        <v>3</v>
      </c>
      <c r="N454" s="325"/>
      <c r="O454" s="318"/>
      <c r="P454" s="318"/>
      <c r="Q454" s="325"/>
      <c r="R454" s="325"/>
      <c r="S454" s="325"/>
      <c r="T454" s="288"/>
      <c r="U454" s="288"/>
      <c r="V454" s="5"/>
      <c r="W454" s="5"/>
      <c r="X454" s="5"/>
      <c r="Y454" s="5"/>
    </row>
    <row r="455" spans="2:25" s="4" customFormat="1" ht="12.75" hidden="1">
      <c r="B455" s="154"/>
      <c r="C455" s="5"/>
      <c r="D455" s="5"/>
      <c r="E455" s="18"/>
      <c r="F455" s="18"/>
      <c r="I455" s="275"/>
      <c r="J455" s="271"/>
      <c r="K455" s="275"/>
      <c r="L455" s="318"/>
      <c r="M455" s="315"/>
      <c r="N455" s="325"/>
      <c r="O455" s="318"/>
      <c r="P455" s="318"/>
      <c r="Q455" s="325"/>
      <c r="R455" s="325"/>
      <c r="S455" s="325"/>
      <c r="T455" s="288"/>
      <c r="U455" s="288"/>
      <c r="V455" s="5"/>
      <c r="W455" s="5"/>
      <c r="X455" s="5"/>
      <c r="Y455" s="5"/>
    </row>
    <row r="456" spans="2:25" s="4" customFormat="1" ht="12.75" hidden="1">
      <c r="B456" s="154"/>
      <c r="C456" s="5"/>
      <c r="D456" s="5"/>
      <c r="E456" s="18"/>
      <c r="F456" s="18"/>
      <c r="I456" s="275"/>
      <c r="J456" s="271"/>
      <c r="K456" s="275"/>
      <c r="L456" s="318"/>
      <c r="M456" s="315"/>
      <c r="N456" s="325"/>
      <c r="O456" s="318"/>
      <c r="P456" s="318"/>
      <c r="Q456" s="325"/>
      <c r="R456" s="325"/>
      <c r="S456" s="325"/>
      <c r="T456" s="288"/>
      <c r="U456" s="288"/>
      <c r="V456" s="5"/>
      <c r="W456" s="5"/>
      <c r="X456" s="5"/>
      <c r="Y456" s="5"/>
    </row>
    <row r="457" spans="2:25" s="4" customFormat="1" ht="12.75" hidden="1">
      <c r="B457" s="154"/>
      <c r="C457" s="5"/>
      <c r="D457" s="5"/>
      <c r="E457" s="18"/>
      <c r="F457" s="18"/>
      <c r="I457" s="275"/>
      <c r="J457" s="271"/>
      <c r="K457" s="275"/>
      <c r="L457" s="318"/>
      <c r="M457" s="315"/>
      <c r="N457" s="325"/>
      <c r="O457" s="318"/>
      <c r="P457" s="318"/>
      <c r="Q457" s="325"/>
      <c r="R457" s="325"/>
      <c r="S457" s="325"/>
      <c r="T457" s="288"/>
      <c r="U457" s="288"/>
      <c r="V457" s="5"/>
      <c r="W457" s="5"/>
      <c r="X457" s="5"/>
      <c r="Y457" s="5"/>
    </row>
    <row r="458" spans="2:25" s="4" customFormat="1" ht="13.5" hidden="1" thickBot="1">
      <c r="B458" s="5"/>
      <c r="C458" s="5"/>
      <c r="D458" s="5"/>
      <c r="E458" s="18"/>
      <c r="F458" s="18"/>
      <c r="I458" s="275"/>
      <c r="J458" s="271"/>
      <c r="K458" s="275"/>
      <c r="L458" s="318"/>
      <c r="M458" s="315"/>
      <c r="N458" s="325"/>
      <c r="O458" s="318"/>
      <c r="P458" s="318"/>
      <c r="Q458" s="325"/>
      <c r="R458" s="325"/>
      <c r="S458" s="325"/>
      <c r="T458" s="288"/>
      <c r="U458" s="288"/>
      <c r="V458" s="5"/>
      <c r="W458" s="5"/>
      <c r="X458" s="5"/>
      <c r="Y458" s="5"/>
    </row>
    <row r="459" spans="2:25" s="4" customFormat="1" ht="30" customHeight="1" thickBot="1">
      <c r="B459" s="335" t="s">
        <v>1022</v>
      </c>
      <c r="C459" s="336"/>
      <c r="D459" s="336"/>
      <c r="E459" s="336"/>
      <c r="F459" s="337"/>
      <c r="I459" s="275"/>
      <c r="J459" s="271"/>
      <c r="K459" s="275"/>
      <c r="L459" s="318"/>
      <c r="M459" s="315"/>
      <c r="N459" s="300">
        <v>8</v>
      </c>
      <c r="O459" s="301">
        <f>SUM(O460:O483)</f>
        <v>0</v>
      </c>
      <c r="P459" s="302"/>
      <c r="Q459" s="303"/>
      <c r="R459" s="322">
        <f>+S459/N459</f>
        <v>0.0125</v>
      </c>
      <c r="S459" s="305">
        <f>VLOOKUP(B459,CALI!$B$6:$E$35,4,FALSE)</f>
        <v>0.1</v>
      </c>
      <c r="T459" s="288"/>
      <c r="U459" s="288"/>
      <c r="V459" s="5"/>
      <c r="W459" s="5"/>
      <c r="X459" s="5"/>
      <c r="Y459" s="5"/>
    </row>
    <row r="460" spans="2:25" s="4" customFormat="1" ht="18.75" customHeight="1">
      <c r="B460" s="133" t="s">
        <v>113</v>
      </c>
      <c r="C460" s="187" t="s">
        <v>361</v>
      </c>
      <c r="D460" s="151">
        <f>IF(J460=1,"NO",IF(J460=2,"SI",""))</f>
      </c>
      <c r="E460" s="126"/>
      <c r="F460" s="17"/>
      <c r="I460" s="275"/>
      <c r="J460" s="271"/>
      <c r="K460" s="275"/>
      <c r="L460" s="318"/>
      <c r="M460" s="315"/>
      <c r="N460" s="325"/>
      <c r="O460" s="308">
        <f>IF(J460&gt;0,IF(J460=2,$R$459,0),0)</f>
        <v>0</v>
      </c>
      <c r="P460" s="308"/>
      <c r="Q460" s="325"/>
      <c r="R460" s="325"/>
      <c r="S460" s="325"/>
      <c r="T460" s="288"/>
      <c r="U460" s="288"/>
      <c r="V460" s="5"/>
      <c r="W460" s="5"/>
      <c r="X460" s="5"/>
      <c r="Y460" s="5"/>
    </row>
    <row r="461" spans="2:25" s="4" customFormat="1" ht="18.75" customHeight="1">
      <c r="B461" s="133" t="s">
        <v>114</v>
      </c>
      <c r="C461" s="187" t="s">
        <v>865</v>
      </c>
      <c r="D461" s="44"/>
      <c r="E461" s="44"/>
      <c r="F461" s="19"/>
      <c r="I461" s="275"/>
      <c r="J461" s="271"/>
      <c r="K461" s="275"/>
      <c r="L461" s="318"/>
      <c r="M461" s="315"/>
      <c r="N461" s="325"/>
      <c r="O461" s="312">
        <f>IF(J461&gt;0,+$R$459*(1/M464)*J461,0)</f>
        <v>0</v>
      </c>
      <c r="P461" s="318"/>
      <c r="Q461" s="325"/>
      <c r="R461" s="325"/>
      <c r="S461" s="325"/>
      <c r="T461" s="288"/>
      <c r="U461" s="288"/>
      <c r="V461" s="5"/>
      <c r="W461" s="5"/>
      <c r="X461" s="5"/>
      <c r="Y461" s="5"/>
    </row>
    <row r="462" spans="2:25" s="4" customFormat="1" ht="15.75" customHeight="1">
      <c r="B462" s="133"/>
      <c r="C462" s="137" t="s">
        <v>866</v>
      </c>
      <c r="D462" s="144" t="str">
        <f>IF(J461=1,CHAR(214)," ")</f>
        <v> </v>
      </c>
      <c r="E462" s="44"/>
      <c r="F462" s="19"/>
      <c r="I462" s="275"/>
      <c r="J462" s="271"/>
      <c r="K462" s="275"/>
      <c r="L462" s="318"/>
      <c r="M462" s="313">
        <v>1</v>
      </c>
      <c r="N462" s="325"/>
      <c r="O462" s="318"/>
      <c r="P462" s="318"/>
      <c r="Q462" s="325"/>
      <c r="R462" s="325"/>
      <c r="S462" s="325"/>
      <c r="T462" s="288"/>
      <c r="U462" s="288"/>
      <c r="V462" s="5"/>
      <c r="W462" s="5"/>
      <c r="X462" s="5"/>
      <c r="Y462" s="5"/>
    </row>
    <row r="463" spans="2:25" s="4" customFormat="1" ht="15.75" customHeight="1">
      <c r="B463" s="133"/>
      <c r="C463" s="137" t="s">
        <v>867</v>
      </c>
      <c r="D463" s="144" t="str">
        <f>IF(J461=2,CHAR(214)," ")</f>
        <v> </v>
      </c>
      <c r="E463" s="44"/>
      <c r="F463" s="19"/>
      <c r="I463" s="275"/>
      <c r="J463" s="271"/>
      <c r="K463" s="275"/>
      <c r="L463" s="318"/>
      <c r="M463" s="313">
        <v>2</v>
      </c>
      <c r="N463" s="325"/>
      <c r="O463" s="318"/>
      <c r="P463" s="318"/>
      <c r="Q463" s="325"/>
      <c r="R463" s="325"/>
      <c r="S463" s="325"/>
      <c r="T463" s="288"/>
      <c r="U463" s="288"/>
      <c r="V463" s="5"/>
      <c r="W463" s="5"/>
      <c r="X463" s="5"/>
      <c r="Y463" s="5"/>
    </row>
    <row r="464" spans="2:25" s="4" customFormat="1" ht="24.75" customHeight="1">
      <c r="B464" s="133"/>
      <c r="C464" s="137" t="s">
        <v>868</v>
      </c>
      <c r="D464" s="144" t="str">
        <f>IF(J461=3,CHAR(214)," ")</f>
        <v> </v>
      </c>
      <c r="E464" s="44"/>
      <c r="F464" s="19"/>
      <c r="I464" s="275"/>
      <c r="J464" s="271"/>
      <c r="K464" s="275"/>
      <c r="L464" s="318"/>
      <c r="M464" s="313">
        <v>3</v>
      </c>
      <c r="N464" s="325"/>
      <c r="O464" s="318"/>
      <c r="P464" s="318"/>
      <c r="Q464" s="325"/>
      <c r="R464" s="325"/>
      <c r="S464" s="325"/>
      <c r="T464" s="288"/>
      <c r="U464" s="288"/>
      <c r="V464" s="5"/>
      <c r="W464" s="5"/>
      <c r="X464" s="5"/>
      <c r="Y464" s="5"/>
    </row>
    <row r="465" spans="2:25" s="4" customFormat="1" ht="18.75" customHeight="1">
      <c r="B465" s="133" t="s">
        <v>115</v>
      </c>
      <c r="C465" s="187" t="s">
        <v>865</v>
      </c>
      <c r="D465" s="44"/>
      <c r="E465" s="44"/>
      <c r="F465" s="19"/>
      <c r="I465" s="275"/>
      <c r="J465" s="271"/>
      <c r="K465" s="275"/>
      <c r="L465" s="318"/>
      <c r="M465" s="315"/>
      <c r="N465" s="325"/>
      <c r="O465" s="312">
        <f>IF(J465&gt;0,+$R$459*(1/M468)*J465,0)</f>
        <v>0</v>
      </c>
      <c r="P465" s="318"/>
      <c r="Q465" s="325"/>
      <c r="R465" s="325"/>
      <c r="S465" s="325"/>
      <c r="T465" s="288"/>
      <c r="U465" s="288"/>
      <c r="V465" s="5"/>
      <c r="W465" s="5"/>
      <c r="X465" s="5"/>
      <c r="Y465" s="5"/>
    </row>
    <row r="466" spans="2:25" s="4" customFormat="1" ht="15.75" customHeight="1">
      <c r="B466" s="133"/>
      <c r="C466" s="137" t="s">
        <v>869</v>
      </c>
      <c r="D466" s="144" t="str">
        <f>IF(J465=1,CHAR(214)," ")</f>
        <v> </v>
      </c>
      <c r="E466" s="44"/>
      <c r="F466" s="19"/>
      <c r="I466" s="275"/>
      <c r="J466" s="271"/>
      <c r="K466" s="275"/>
      <c r="L466" s="318"/>
      <c r="M466" s="313">
        <v>1</v>
      </c>
      <c r="N466" s="325"/>
      <c r="O466" s="318"/>
      <c r="P466" s="318"/>
      <c r="Q466" s="325"/>
      <c r="R466" s="325"/>
      <c r="S466" s="325"/>
      <c r="T466" s="288"/>
      <c r="U466" s="288"/>
      <c r="V466" s="5"/>
      <c r="W466" s="5"/>
      <c r="X466" s="5"/>
      <c r="Y466" s="5"/>
    </row>
    <row r="467" spans="2:25" s="4" customFormat="1" ht="24.75" customHeight="1">
      <c r="B467" s="133"/>
      <c r="C467" s="137" t="s">
        <v>870</v>
      </c>
      <c r="D467" s="144" t="str">
        <f>IF(J465=2,CHAR(214)," ")</f>
        <v> </v>
      </c>
      <c r="E467" s="44"/>
      <c r="F467" s="19"/>
      <c r="I467" s="275"/>
      <c r="J467" s="271"/>
      <c r="K467" s="275"/>
      <c r="L467" s="318"/>
      <c r="M467" s="313">
        <v>2</v>
      </c>
      <c r="N467" s="325"/>
      <c r="O467" s="318"/>
      <c r="P467" s="318"/>
      <c r="Q467" s="325"/>
      <c r="R467" s="325"/>
      <c r="S467" s="325"/>
      <c r="T467" s="288"/>
      <c r="U467" s="288"/>
      <c r="V467" s="5"/>
      <c r="W467" s="5"/>
      <c r="X467" s="5"/>
      <c r="Y467" s="5"/>
    </row>
    <row r="468" spans="2:25" s="4" customFormat="1" ht="24.75" customHeight="1">
      <c r="B468" s="133"/>
      <c r="C468" s="137" t="s">
        <v>35</v>
      </c>
      <c r="D468" s="144" t="str">
        <f>IF(J465=3,CHAR(214)," ")</f>
        <v> </v>
      </c>
      <c r="E468" s="44"/>
      <c r="F468" s="19"/>
      <c r="I468" s="275"/>
      <c r="J468" s="271"/>
      <c r="K468" s="275"/>
      <c r="L468" s="318"/>
      <c r="M468" s="313">
        <v>3</v>
      </c>
      <c r="N468" s="325"/>
      <c r="O468" s="318"/>
      <c r="P468" s="318"/>
      <c r="Q468" s="325"/>
      <c r="R468" s="325"/>
      <c r="S468" s="325"/>
      <c r="T468" s="288"/>
      <c r="U468" s="288"/>
      <c r="V468" s="5"/>
      <c r="W468" s="5"/>
      <c r="X468" s="5"/>
      <c r="Y468" s="5"/>
    </row>
    <row r="469" spans="2:25" s="4" customFormat="1" ht="18.75" customHeight="1">
      <c r="B469" s="133" t="s">
        <v>109</v>
      </c>
      <c r="C469" s="187" t="s">
        <v>871</v>
      </c>
      <c r="D469" s="44"/>
      <c r="E469" s="44"/>
      <c r="F469" s="19"/>
      <c r="I469" s="275"/>
      <c r="J469" s="271"/>
      <c r="K469" s="275"/>
      <c r="L469" s="318"/>
      <c r="M469" s="315"/>
      <c r="N469" s="325"/>
      <c r="O469" s="312">
        <f>IF(J469&gt;0,+$R$459*(1/M472)*J469,0)</f>
        <v>0</v>
      </c>
      <c r="P469" s="318"/>
      <c r="Q469" s="325"/>
      <c r="R469" s="325"/>
      <c r="S469" s="325"/>
      <c r="T469" s="288"/>
      <c r="U469" s="288"/>
      <c r="V469" s="5"/>
      <c r="W469" s="5"/>
      <c r="X469" s="5"/>
      <c r="Y469" s="5"/>
    </row>
    <row r="470" spans="2:25" s="4" customFormat="1" ht="15.75" customHeight="1">
      <c r="B470" s="133"/>
      <c r="C470" s="137" t="s">
        <v>36</v>
      </c>
      <c r="D470" s="144" t="str">
        <f>IF(J469=1,CHAR(214)," ")</f>
        <v> </v>
      </c>
      <c r="E470" s="44"/>
      <c r="F470" s="19"/>
      <c r="I470" s="275"/>
      <c r="J470" s="271"/>
      <c r="K470" s="275"/>
      <c r="L470" s="318"/>
      <c r="M470" s="313">
        <v>1</v>
      </c>
      <c r="N470" s="325"/>
      <c r="O470" s="318"/>
      <c r="P470" s="318"/>
      <c r="Q470" s="325"/>
      <c r="R470" s="325"/>
      <c r="S470" s="325"/>
      <c r="T470" s="288"/>
      <c r="U470" s="288"/>
      <c r="V470" s="5"/>
      <c r="W470" s="5"/>
      <c r="X470" s="5"/>
      <c r="Y470" s="5"/>
    </row>
    <row r="471" spans="2:25" s="4" customFormat="1" ht="24.75" customHeight="1">
      <c r="B471" s="133"/>
      <c r="C471" s="137" t="s">
        <v>453</v>
      </c>
      <c r="D471" s="144" t="str">
        <f>IF(J469=2,CHAR(214)," ")</f>
        <v> </v>
      </c>
      <c r="E471" s="44"/>
      <c r="F471" s="19"/>
      <c r="I471" s="275"/>
      <c r="J471" s="271"/>
      <c r="K471" s="275"/>
      <c r="L471" s="318"/>
      <c r="M471" s="313">
        <v>2</v>
      </c>
      <c r="N471" s="325"/>
      <c r="O471" s="318"/>
      <c r="P471" s="318"/>
      <c r="Q471" s="325"/>
      <c r="R471" s="325"/>
      <c r="S471" s="325"/>
      <c r="T471" s="288"/>
      <c r="U471" s="288"/>
      <c r="V471" s="5"/>
      <c r="W471" s="5"/>
      <c r="X471" s="5"/>
      <c r="Y471" s="5"/>
    </row>
    <row r="472" spans="2:25" s="4" customFormat="1" ht="24.75" customHeight="1">
      <c r="B472" s="133"/>
      <c r="C472" s="137" t="s">
        <v>872</v>
      </c>
      <c r="D472" s="144" t="str">
        <f>IF(J469=3,CHAR(214)," ")</f>
        <v> </v>
      </c>
      <c r="E472" s="44"/>
      <c r="F472" s="19"/>
      <c r="I472" s="275"/>
      <c r="J472" s="271"/>
      <c r="K472" s="275"/>
      <c r="L472" s="318"/>
      <c r="M472" s="313">
        <v>3</v>
      </c>
      <c r="N472" s="325"/>
      <c r="O472" s="318"/>
      <c r="P472" s="318"/>
      <c r="Q472" s="325"/>
      <c r="R472" s="325"/>
      <c r="S472" s="325"/>
      <c r="T472" s="288"/>
      <c r="U472" s="288"/>
      <c r="V472" s="5"/>
      <c r="W472" s="5"/>
      <c r="X472" s="5"/>
      <c r="Y472" s="5"/>
    </row>
    <row r="473" spans="2:25" s="4" customFormat="1" ht="24.75" customHeight="1">
      <c r="B473" s="133" t="s">
        <v>116</v>
      </c>
      <c r="C473" s="187" t="s">
        <v>454</v>
      </c>
      <c r="D473" s="151">
        <f>IF(J473=1,"NO",IF(J473=2,"SI",""))</f>
      </c>
      <c r="E473" s="126"/>
      <c r="F473" s="17"/>
      <c r="I473" s="275"/>
      <c r="J473" s="271"/>
      <c r="K473" s="275"/>
      <c r="L473" s="318"/>
      <c r="M473" s="315"/>
      <c r="N473" s="325"/>
      <c r="O473" s="308">
        <f>IF(J473&gt;0,IF(J473=2,$R$459,0),0)</f>
        <v>0</v>
      </c>
      <c r="P473" s="308"/>
      <c r="Q473" s="325"/>
      <c r="R473" s="325"/>
      <c r="S473" s="325"/>
      <c r="T473" s="288"/>
      <c r="U473" s="288"/>
      <c r="V473" s="5"/>
      <c r="W473" s="5"/>
      <c r="X473" s="5"/>
      <c r="Y473" s="5"/>
    </row>
    <row r="474" spans="2:25" s="4" customFormat="1" ht="24.75" customHeight="1">
      <c r="B474" s="133" t="s">
        <v>117</v>
      </c>
      <c r="C474" s="187" t="s">
        <v>362</v>
      </c>
      <c r="D474" s="151">
        <f>IF(J474=1,"NO",IF(J474=2,"SI",""))</f>
      </c>
      <c r="E474" s="126"/>
      <c r="F474" s="17"/>
      <c r="I474" s="275"/>
      <c r="J474" s="271"/>
      <c r="K474" s="275"/>
      <c r="L474" s="318"/>
      <c r="M474" s="315"/>
      <c r="N474" s="325"/>
      <c r="O474" s="308">
        <f>IF(J474&gt;0,IF(J474=2,$R$459,0),0)</f>
        <v>0</v>
      </c>
      <c r="P474" s="308"/>
      <c r="Q474" s="325"/>
      <c r="R474" s="325"/>
      <c r="S474" s="325"/>
      <c r="T474" s="288"/>
      <c r="U474" s="288"/>
      <c r="V474" s="5"/>
      <c r="W474" s="5"/>
      <c r="X474" s="5"/>
      <c r="Y474" s="5"/>
    </row>
    <row r="475" spans="2:25" s="4" customFormat="1" ht="24.75" customHeight="1">
      <c r="B475" s="133" t="s">
        <v>118</v>
      </c>
      <c r="C475" s="187" t="s">
        <v>363</v>
      </c>
      <c r="D475" s="151">
        <f>IF(J475=1,"NO",IF(J475=2,"SI",""))</f>
      </c>
      <c r="E475" s="126"/>
      <c r="F475" s="17"/>
      <c r="I475" s="275"/>
      <c r="J475" s="271"/>
      <c r="K475" s="275"/>
      <c r="L475" s="318"/>
      <c r="M475" s="315"/>
      <c r="N475" s="325"/>
      <c r="O475" s="308">
        <f>IF(J475&gt;0,IF(J475=2,$R$459,0),0)</f>
        <v>0</v>
      </c>
      <c r="P475" s="308"/>
      <c r="Q475" s="325"/>
      <c r="R475" s="325"/>
      <c r="S475" s="325"/>
      <c r="T475" s="288"/>
      <c r="U475" s="288"/>
      <c r="V475" s="5"/>
      <c r="W475" s="5"/>
      <c r="X475" s="5"/>
      <c r="Y475" s="5"/>
    </row>
    <row r="476" spans="2:25" s="4" customFormat="1" ht="18.75" customHeight="1">
      <c r="B476" s="133" t="s">
        <v>616</v>
      </c>
      <c r="C476" s="187" t="s">
        <v>37</v>
      </c>
      <c r="D476" s="44"/>
      <c r="E476" s="44"/>
      <c r="F476" s="19"/>
      <c r="I476" s="275"/>
      <c r="J476" s="271"/>
      <c r="K476" s="275"/>
      <c r="L476" s="318"/>
      <c r="M476" s="315"/>
      <c r="N476" s="325"/>
      <c r="O476" s="312">
        <f>IF(J476&gt;0,+$R$459*(1/M480)*J476,0)</f>
        <v>0</v>
      </c>
      <c r="P476" s="318"/>
      <c r="Q476" s="325"/>
      <c r="R476" s="325"/>
      <c r="S476" s="325"/>
      <c r="T476" s="288"/>
      <c r="U476" s="288"/>
      <c r="V476" s="5"/>
      <c r="W476" s="5"/>
      <c r="X476" s="5"/>
      <c r="Y476" s="5"/>
    </row>
    <row r="477" spans="2:25" s="4" customFormat="1" ht="24.75" customHeight="1">
      <c r="B477" s="133"/>
      <c r="C477" s="137" t="s">
        <v>38</v>
      </c>
      <c r="D477" s="139" t="str">
        <f>IF(J476=1,CHAR(214)," ")</f>
        <v> </v>
      </c>
      <c r="E477" s="44"/>
      <c r="F477" s="19"/>
      <c r="I477" s="275"/>
      <c r="J477" s="271"/>
      <c r="K477" s="275"/>
      <c r="L477" s="318"/>
      <c r="M477" s="313">
        <v>1</v>
      </c>
      <c r="N477" s="325"/>
      <c r="O477" s="318"/>
      <c r="P477" s="318"/>
      <c r="Q477" s="325"/>
      <c r="R477" s="325"/>
      <c r="S477" s="325"/>
      <c r="T477" s="288"/>
      <c r="U477" s="288"/>
      <c r="V477" s="5"/>
      <c r="W477" s="5"/>
      <c r="X477" s="5"/>
      <c r="Y477" s="5"/>
    </row>
    <row r="478" spans="2:25" s="4" customFormat="1" ht="15.75" customHeight="1">
      <c r="B478" s="133"/>
      <c r="C478" s="137" t="s">
        <v>39</v>
      </c>
      <c r="D478" s="139" t="str">
        <f>IF(J476=2,CHAR(214)," ")</f>
        <v> </v>
      </c>
      <c r="E478" s="44"/>
      <c r="F478" s="19"/>
      <c r="I478" s="275"/>
      <c r="J478" s="271"/>
      <c r="K478" s="275"/>
      <c r="L478" s="318"/>
      <c r="M478" s="313">
        <v>2</v>
      </c>
      <c r="N478" s="325"/>
      <c r="O478" s="318"/>
      <c r="P478" s="318"/>
      <c r="Q478" s="325"/>
      <c r="R478" s="325"/>
      <c r="S478" s="325"/>
      <c r="T478" s="288"/>
      <c r="U478" s="288"/>
      <c r="V478" s="5"/>
      <c r="W478" s="5"/>
      <c r="X478" s="5"/>
      <c r="Y478" s="5"/>
    </row>
    <row r="479" spans="2:25" s="4" customFormat="1" ht="24.75" customHeight="1">
      <c r="B479" s="133"/>
      <c r="C479" s="137" t="s">
        <v>40</v>
      </c>
      <c r="D479" s="139" t="str">
        <f>IF(J476=3,CHAR(214)," ")</f>
        <v> </v>
      </c>
      <c r="E479" s="44"/>
      <c r="F479" s="19"/>
      <c r="I479" s="275"/>
      <c r="J479" s="271"/>
      <c r="K479" s="275"/>
      <c r="L479" s="318"/>
      <c r="M479" s="313">
        <v>3</v>
      </c>
      <c r="N479" s="325"/>
      <c r="O479" s="318"/>
      <c r="P479" s="318"/>
      <c r="Q479" s="325"/>
      <c r="R479" s="325"/>
      <c r="S479" s="325"/>
      <c r="T479" s="288"/>
      <c r="U479" s="288"/>
      <c r="V479" s="5"/>
      <c r="W479" s="5"/>
      <c r="X479" s="5"/>
      <c r="Y479" s="5"/>
    </row>
    <row r="480" spans="2:25" s="4" customFormat="1" ht="24.75" customHeight="1">
      <c r="B480" s="133"/>
      <c r="C480" s="137" t="s">
        <v>41</v>
      </c>
      <c r="D480" s="139" t="str">
        <f>IF(J476=4,CHAR(214)," ")</f>
        <v> </v>
      </c>
      <c r="E480" s="44"/>
      <c r="F480" s="19"/>
      <c r="I480" s="275"/>
      <c r="J480" s="271"/>
      <c r="K480" s="275"/>
      <c r="L480" s="318"/>
      <c r="M480" s="313">
        <v>4</v>
      </c>
      <c r="N480" s="325"/>
      <c r="O480" s="318"/>
      <c r="P480" s="318"/>
      <c r="Q480" s="325"/>
      <c r="R480" s="325"/>
      <c r="S480" s="325"/>
      <c r="T480" s="288"/>
      <c r="U480" s="288"/>
      <c r="V480" s="5"/>
      <c r="W480" s="5"/>
      <c r="X480" s="5"/>
      <c r="Y480" s="5"/>
    </row>
    <row r="481" spans="2:25" s="4" customFormat="1" ht="15.75" customHeight="1" hidden="1">
      <c r="B481" s="44"/>
      <c r="C481" s="137"/>
      <c r="D481" s="19"/>
      <c r="E481" s="19"/>
      <c r="F481" s="19"/>
      <c r="I481" s="275"/>
      <c r="J481" s="271"/>
      <c r="K481" s="275"/>
      <c r="L481" s="318"/>
      <c r="M481" s="313"/>
      <c r="N481" s="325"/>
      <c r="O481" s="318"/>
      <c r="P481" s="318"/>
      <c r="Q481" s="325"/>
      <c r="R481" s="325"/>
      <c r="S481" s="325"/>
      <c r="T481" s="288"/>
      <c r="U481" s="288"/>
      <c r="V481" s="5"/>
      <c r="W481" s="5"/>
      <c r="X481" s="5"/>
      <c r="Y481" s="5"/>
    </row>
    <row r="482" spans="2:25" s="4" customFormat="1" ht="14.25" customHeight="1" hidden="1">
      <c r="B482" s="44"/>
      <c r="C482" s="137"/>
      <c r="D482" s="159"/>
      <c r="E482" s="44"/>
      <c r="F482" s="19"/>
      <c r="I482" s="275"/>
      <c r="J482" s="271"/>
      <c r="K482" s="275"/>
      <c r="L482" s="318"/>
      <c r="M482" s="315"/>
      <c r="N482" s="325"/>
      <c r="O482" s="318"/>
      <c r="P482" s="318"/>
      <c r="Q482" s="325"/>
      <c r="R482" s="325"/>
      <c r="S482" s="325"/>
      <c r="T482" s="288"/>
      <c r="U482" s="288"/>
      <c r="V482" s="5"/>
      <c r="W482" s="5"/>
      <c r="X482" s="5"/>
      <c r="Y482" s="5"/>
    </row>
    <row r="483" spans="2:25" s="4" customFormat="1" ht="18.75" thickBot="1">
      <c r="B483" s="98" t="s">
        <v>731</v>
      </c>
      <c r="C483" s="15"/>
      <c r="D483" s="15"/>
      <c r="E483" s="15"/>
      <c r="F483" s="15"/>
      <c r="I483" s="275"/>
      <c r="J483" s="271"/>
      <c r="K483" s="275"/>
      <c r="L483" s="318"/>
      <c r="M483" s="315"/>
      <c r="N483" s="325"/>
      <c r="O483" s="318"/>
      <c r="P483" s="318"/>
      <c r="Q483" s="325"/>
      <c r="R483" s="325"/>
      <c r="S483" s="325"/>
      <c r="T483" s="288"/>
      <c r="U483" s="288"/>
      <c r="V483" s="5"/>
      <c r="W483" s="5"/>
      <c r="X483" s="5"/>
      <c r="Y483" s="5"/>
    </row>
    <row r="484" spans="2:25" s="4" customFormat="1" ht="18.75" hidden="1" thickBot="1">
      <c r="B484" s="98"/>
      <c r="C484" s="15"/>
      <c r="D484" s="15"/>
      <c r="E484" s="15"/>
      <c r="F484" s="15"/>
      <c r="I484" s="275"/>
      <c r="J484" s="271"/>
      <c r="K484" s="275"/>
      <c r="L484" s="318"/>
      <c r="M484" s="315"/>
      <c r="N484" s="325"/>
      <c r="O484" s="318"/>
      <c r="P484" s="318"/>
      <c r="Q484" s="325"/>
      <c r="R484" s="325"/>
      <c r="S484" s="325"/>
      <c r="T484" s="288"/>
      <c r="U484" s="288"/>
      <c r="V484" s="5"/>
      <c r="W484" s="5"/>
      <c r="X484" s="5"/>
      <c r="Y484" s="5"/>
    </row>
    <row r="485" spans="2:25" s="4" customFormat="1" ht="16.5" customHeight="1" thickBot="1">
      <c r="B485" s="335" t="s">
        <v>1023</v>
      </c>
      <c r="C485" s="336"/>
      <c r="D485" s="336"/>
      <c r="E485" s="336"/>
      <c r="F485" s="337"/>
      <c r="I485" s="275"/>
      <c r="J485" s="271"/>
      <c r="K485" s="275"/>
      <c r="L485" s="318"/>
      <c r="M485" s="315"/>
      <c r="N485" s="300">
        <v>7</v>
      </c>
      <c r="O485" s="301">
        <f>SUM(O486:O510)</f>
        <v>0</v>
      </c>
      <c r="P485" s="302"/>
      <c r="Q485" s="303"/>
      <c r="R485" s="322">
        <f>+S485/N485</f>
        <v>0.028571428571428574</v>
      </c>
      <c r="S485" s="305">
        <f>VLOOKUP(B485,CALI!$B$6:$E$35,4,FALSE)</f>
        <v>0.2</v>
      </c>
      <c r="T485" s="288"/>
      <c r="U485" s="288"/>
      <c r="V485" s="5"/>
      <c r="W485" s="5"/>
      <c r="X485" s="5"/>
      <c r="Y485" s="5"/>
    </row>
    <row r="486" spans="2:25" s="4" customFormat="1" ht="24.75" customHeight="1">
      <c r="B486" s="133" t="s">
        <v>873</v>
      </c>
      <c r="C486" s="187" t="s">
        <v>107</v>
      </c>
      <c r="D486" s="44"/>
      <c r="E486" s="44"/>
      <c r="F486" s="17"/>
      <c r="I486" s="275"/>
      <c r="J486" s="271"/>
      <c r="K486" s="275"/>
      <c r="L486" s="318"/>
      <c r="M486" s="315"/>
      <c r="N486" s="325"/>
      <c r="O486" s="312">
        <f>IF(J486&gt;0,+$R$485*(1/M489)*J486,0)</f>
        <v>0</v>
      </c>
      <c r="P486" s="318"/>
      <c r="Q486" s="325"/>
      <c r="R486" s="325"/>
      <c r="S486" s="325"/>
      <c r="T486" s="288"/>
      <c r="U486" s="288"/>
      <c r="V486" s="5"/>
      <c r="W486" s="5"/>
      <c r="X486" s="5"/>
      <c r="Y486" s="5"/>
    </row>
    <row r="487" spans="2:25" s="4" customFormat="1" ht="15.75" customHeight="1">
      <c r="B487" s="133"/>
      <c r="C487" s="137" t="s">
        <v>46</v>
      </c>
      <c r="D487" s="144" t="str">
        <f>IF(J486=1,CHAR(214)," ")</f>
        <v> </v>
      </c>
      <c r="E487" s="44"/>
      <c r="F487" s="17"/>
      <c r="I487" s="275"/>
      <c r="J487" s="271"/>
      <c r="K487" s="275"/>
      <c r="L487" s="318"/>
      <c r="M487" s="313">
        <v>1</v>
      </c>
      <c r="N487" s="325"/>
      <c r="O487" s="318"/>
      <c r="P487" s="318"/>
      <c r="Q487" s="325"/>
      <c r="R487" s="325"/>
      <c r="S487" s="325"/>
      <c r="T487" s="288"/>
      <c r="U487" s="288"/>
      <c r="V487" s="5"/>
      <c r="W487" s="5"/>
      <c r="X487" s="5"/>
      <c r="Y487" s="5"/>
    </row>
    <row r="488" spans="2:25" s="4" customFormat="1" ht="15.75" customHeight="1">
      <c r="B488" s="133"/>
      <c r="C488" s="137" t="s">
        <v>47</v>
      </c>
      <c r="D488" s="144" t="str">
        <f>IF(J486=2,CHAR(214)," ")</f>
        <v> </v>
      </c>
      <c r="E488" s="44"/>
      <c r="F488" s="17"/>
      <c r="I488" s="275"/>
      <c r="J488" s="271"/>
      <c r="K488" s="275"/>
      <c r="L488" s="318"/>
      <c r="M488" s="313">
        <v>2</v>
      </c>
      <c r="N488" s="325"/>
      <c r="O488" s="318"/>
      <c r="P488" s="318"/>
      <c r="Q488" s="325"/>
      <c r="R488" s="325"/>
      <c r="S488" s="325"/>
      <c r="T488" s="288"/>
      <c r="U488" s="288"/>
      <c r="V488" s="5"/>
      <c r="W488" s="5"/>
      <c r="X488" s="5"/>
      <c r="Y488" s="5"/>
    </row>
    <row r="489" spans="2:25" s="4" customFormat="1" ht="24.75" customHeight="1">
      <c r="B489" s="133"/>
      <c r="C489" s="137" t="s">
        <v>48</v>
      </c>
      <c r="D489" s="144" t="str">
        <f>IF(J486=3,CHAR(214)," ")</f>
        <v> </v>
      </c>
      <c r="E489" s="44"/>
      <c r="F489" s="131"/>
      <c r="I489" s="275"/>
      <c r="J489" s="271"/>
      <c r="K489" s="275"/>
      <c r="L489" s="318"/>
      <c r="M489" s="313">
        <v>3</v>
      </c>
      <c r="N489" s="325"/>
      <c r="O489" s="318"/>
      <c r="P489" s="318"/>
      <c r="Q489" s="325"/>
      <c r="R489" s="325"/>
      <c r="S489" s="325"/>
      <c r="T489" s="288"/>
      <c r="U489" s="288"/>
      <c r="V489" s="5"/>
      <c r="W489" s="5"/>
      <c r="X489" s="5"/>
      <c r="Y489" s="5"/>
    </row>
    <row r="490" spans="2:25" s="4" customFormat="1" ht="24.75" customHeight="1">
      <c r="B490" s="133" t="s">
        <v>874</v>
      </c>
      <c r="C490" s="187" t="s">
        <v>905</v>
      </c>
      <c r="D490" s="44"/>
      <c r="E490" s="44"/>
      <c r="F490" s="131"/>
      <c r="I490" s="275"/>
      <c r="J490" s="271"/>
      <c r="K490" s="275"/>
      <c r="L490" s="318"/>
      <c r="M490" s="315"/>
      <c r="N490" s="325"/>
      <c r="O490" s="312">
        <f>IF(J490&gt;0,+$R$485*(1/M493)*J490,0)</f>
        <v>0</v>
      </c>
      <c r="P490" s="318"/>
      <c r="Q490" s="325"/>
      <c r="R490" s="325"/>
      <c r="S490" s="325"/>
      <c r="T490" s="288"/>
      <c r="U490" s="288"/>
      <c r="V490" s="5"/>
      <c r="W490" s="5"/>
      <c r="X490" s="5"/>
      <c r="Y490" s="5"/>
    </row>
    <row r="491" spans="2:25" s="4" customFormat="1" ht="15.75" customHeight="1">
      <c r="B491" s="133"/>
      <c r="C491" s="137" t="s">
        <v>906</v>
      </c>
      <c r="D491" s="144" t="str">
        <f>IF(J490=1,CHAR(214)," ")</f>
        <v> </v>
      </c>
      <c r="E491" s="44"/>
      <c r="F491" s="132"/>
      <c r="I491" s="275"/>
      <c r="J491" s="271"/>
      <c r="K491" s="275"/>
      <c r="L491" s="318"/>
      <c r="M491" s="313">
        <v>1</v>
      </c>
      <c r="N491" s="325"/>
      <c r="O491" s="318"/>
      <c r="P491" s="318"/>
      <c r="Q491" s="325"/>
      <c r="R491" s="325"/>
      <c r="S491" s="325"/>
      <c r="T491" s="288"/>
      <c r="U491" s="288"/>
      <c r="V491" s="5"/>
      <c r="W491" s="5"/>
      <c r="X491" s="5"/>
      <c r="Y491" s="5"/>
    </row>
    <row r="492" spans="2:25" s="4" customFormat="1" ht="15.75" customHeight="1">
      <c r="B492" s="133"/>
      <c r="C492" s="137" t="s">
        <v>907</v>
      </c>
      <c r="D492" s="144" t="str">
        <f>IF(J490=2,CHAR(214)," ")</f>
        <v> </v>
      </c>
      <c r="E492" s="44"/>
      <c r="F492" s="130"/>
      <c r="I492" s="275"/>
      <c r="J492" s="271"/>
      <c r="K492" s="275"/>
      <c r="L492" s="318"/>
      <c r="M492" s="313">
        <v>2</v>
      </c>
      <c r="N492" s="325"/>
      <c r="O492" s="318"/>
      <c r="P492" s="318"/>
      <c r="Q492" s="325"/>
      <c r="R492" s="325"/>
      <c r="S492" s="325"/>
      <c r="T492" s="288"/>
      <c r="U492" s="288"/>
      <c r="V492" s="5"/>
      <c r="W492" s="5"/>
      <c r="X492" s="5"/>
      <c r="Y492" s="5"/>
    </row>
    <row r="493" spans="2:25" s="4" customFormat="1" ht="15.75" customHeight="1">
      <c r="B493" s="133"/>
      <c r="C493" s="137" t="s">
        <v>908</v>
      </c>
      <c r="D493" s="144" t="str">
        <f>IF(J490=3,CHAR(214)," ")</f>
        <v> </v>
      </c>
      <c r="E493" s="44"/>
      <c r="F493" s="130"/>
      <c r="I493" s="275"/>
      <c r="J493" s="271"/>
      <c r="K493" s="275"/>
      <c r="L493" s="318"/>
      <c r="M493" s="313">
        <v>3</v>
      </c>
      <c r="N493" s="325"/>
      <c r="O493" s="318"/>
      <c r="P493" s="318"/>
      <c r="Q493" s="325"/>
      <c r="R493" s="325"/>
      <c r="S493" s="325"/>
      <c r="T493" s="288"/>
      <c r="U493" s="288"/>
      <c r="V493" s="5"/>
      <c r="W493" s="5"/>
      <c r="X493" s="5"/>
      <c r="Y493" s="5"/>
    </row>
    <row r="494" spans="2:25" s="4" customFormat="1" ht="18.75" customHeight="1">
      <c r="B494" s="133" t="s">
        <v>875</v>
      </c>
      <c r="C494" s="187" t="s">
        <v>364</v>
      </c>
      <c r="D494" s="44"/>
      <c r="E494" s="44"/>
      <c r="F494" s="130"/>
      <c r="I494" s="275"/>
      <c r="J494" s="271"/>
      <c r="K494" s="275"/>
      <c r="L494" s="318"/>
      <c r="M494" s="315"/>
      <c r="N494" s="325"/>
      <c r="O494" s="312">
        <f>IF(J494&gt;0,+$R$485*(1/M497)*J494,0)</f>
        <v>0</v>
      </c>
      <c r="P494" s="318"/>
      <c r="Q494" s="325"/>
      <c r="R494" s="325"/>
      <c r="S494" s="325"/>
      <c r="T494" s="288"/>
      <c r="U494" s="288"/>
      <c r="V494" s="5"/>
      <c r="W494" s="5"/>
      <c r="X494" s="5"/>
      <c r="Y494" s="5"/>
    </row>
    <row r="495" spans="2:25" s="4" customFormat="1" ht="15.75" customHeight="1">
      <c r="B495" s="133"/>
      <c r="C495" s="137" t="s">
        <v>910</v>
      </c>
      <c r="D495" s="144" t="str">
        <f>IF(J494=1,CHAR(214)," ")</f>
        <v> </v>
      </c>
      <c r="E495" s="44"/>
      <c r="F495" s="130"/>
      <c r="I495" s="275"/>
      <c r="J495" s="271"/>
      <c r="K495" s="275"/>
      <c r="L495" s="318"/>
      <c r="M495" s="313">
        <v>1</v>
      </c>
      <c r="N495" s="325"/>
      <c r="O495" s="318"/>
      <c r="P495" s="318"/>
      <c r="Q495" s="325"/>
      <c r="R495" s="325"/>
      <c r="S495" s="325"/>
      <c r="T495" s="288"/>
      <c r="U495" s="288"/>
      <c r="V495" s="5"/>
      <c r="W495" s="5"/>
      <c r="X495" s="5"/>
      <c r="Y495" s="5"/>
    </row>
    <row r="496" spans="2:25" s="4" customFormat="1" ht="15.75" customHeight="1">
      <c r="B496" s="133"/>
      <c r="C496" s="137" t="s">
        <v>911</v>
      </c>
      <c r="D496" s="144" t="str">
        <f>IF(J494=2,CHAR(214)," ")</f>
        <v> </v>
      </c>
      <c r="E496" s="44"/>
      <c r="F496" s="130"/>
      <c r="I496" s="275"/>
      <c r="J496" s="271"/>
      <c r="K496" s="275"/>
      <c r="L496" s="318"/>
      <c r="M496" s="313">
        <v>2</v>
      </c>
      <c r="N496" s="325"/>
      <c r="O496" s="318"/>
      <c r="P496" s="318"/>
      <c r="Q496" s="325"/>
      <c r="R496" s="325"/>
      <c r="S496" s="325"/>
      <c r="T496" s="288"/>
      <c r="U496" s="288"/>
      <c r="V496" s="5"/>
      <c r="W496" s="5"/>
      <c r="X496" s="5"/>
      <c r="Y496" s="5"/>
    </row>
    <row r="497" spans="2:25" s="4" customFormat="1" ht="15.75" customHeight="1">
      <c r="B497" s="133"/>
      <c r="C497" s="137" t="s">
        <v>49</v>
      </c>
      <c r="D497" s="144" t="str">
        <f>IF(J494=3,CHAR(214)," ")</f>
        <v> </v>
      </c>
      <c r="E497" s="44"/>
      <c r="F497" s="130"/>
      <c r="I497" s="275"/>
      <c r="J497" s="271"/>
      <c r="K497" s="275"/>
      <c r="L497" s="318"/>
      <c r="M497" s="313">
        <v>3</v>
      </c>
      <c r="N497" s="325"/>
      <c r="O497" s="318"/>
      <c r="P497" s="318"/>
      <c r="Q497" s="325"/>
      <c r="R497" s="325"/>
      <c r="S497" s="325"/>
      <c r="T497" s="288"/>
      <c r="U497" s="288"/>
      <c r="V497" s="5"/>
      <c r="W497" s="5"/>
      <c r="X497" s="5"/>
      <c r="Y497" s="5"/>
    </row>
    <row r="498" spans="2:25" s="4" customFormat="1" ht="24.75" customHeight="1">
      <c r="B498" s="133" t="s">
        <v>108</v>
      </c>
      <c r="C498" s="212" t="s">
        <v>365</v>
      </c>
      <c r="D498" s="150"/>
      <c r="E498" s="44"/>
      <c r="F498" s="130"/>
      <c r="I498" s="275"/>
      <c r="J498" s="271"/>
      <c r="K498" s="275"/>
      <c r="L498" s="318"/>
      <c r="M498" s="313"/>
      <c r="N498" s="325"/>
      <c r="O498" s="312">
        <f>IF(J498&gt;0,+$R$485*(1/M502)*J498,0)</f>
        <v>0</v>
      </c>
      <c r="P498" s="318"/>
      <c r="Q498" s="325"/>
      <c r="R498" s="325"/>
      <c r="S498" s="325"/>
      <c r="T498" s="288"/>
      <c r="U498" s="288"/>
      <c r="V498" s="5"/>
      <c r="W498" s="5"/>
      <c r="X498" s="5"/>
      <c r="Y498" s="5"/>
    </row>
    <row r="499" spans="2:25" s="4" customFormat="1" ht="15.75" customHeight="1">
      <c r="B499" s="133"/>
      <c r="C499" s="137" t="s">
        <v>49</v>
      </c>
      <c r="D499" s="144" t="str">
        <f>IF(J498=1,CHAR(214)," ")</f>
        <v> </v>
      </c>
      <c r="E499" s="44"/>
      <c r="F499" s="130"/>
      <c r="I499" s="275"/>
      <c r="J499" s="271"/>
      <c r="K499" s="275"/>
      <c r="L499" s="318"/>
      <c r="M499" s="313">
        <v>1</v>
      </c>
      <c r="N499" s="325"/>
      <c r="O499" s="318"/>
      <c r="P499" s="318"/>
      <c r="Q499" s="325"/>
      <c r="R499" s="325"/>
      <c r="S499" s="325"/>
      <c r="T499" s="288"/>
      <c r="U499" s="288"/>
      <c r="V499" s="5"/>
      <c r="W499" s="5"/>
      <c r="X499" s="5"/>
      <c r="Y499" s="5"/>
    </row>
    <row r="500" spans="2:25" s="4" customFormat="1" ht="15.75" customHeight="1">
      <c r="B500" s="133"/>
      <c r="C500" s="137" t="s">
        <v>911</v>
      </c>
      <c r="D500" s="144" t="str">
        <f>IF(J498=2,CHAR(214)," ")</f>
        <v> </v>
      </c>
      <c r="E500" s="44"/>
      <c r="F500" s="130"/>
      <c r="I500" s="275"/>
      <c r="J500" s="271"/>
      <c r="K500" s="275"/>
      <c r="L500" s="318"/>
      <c r="M500" s="313">
        <v>2</v>
      </c>
      <c r="N500" s="325"/>
      <c r="O500" s="318"/>
      <c r="P500" s="318"/>
      <c r="Q500" s="325"/>
      <c r="R500" s="325"/>
      <c r="S500" s="325"/>
      <c r="T500" s="288"/>
      <c r="U500" s="288"/>
      <c r="V500" s="5"/>
      <c r="W500" s="5"/>
      <c r="X500" s="5"/>
      <c r="Y500" s="5"/>
    </row>
    <row r="501" spans="2:25" s="4" customFormat="1" ht="15.75" customHeight="1">
      <c r="B501" s="133"/>
      <c r="C501" s="137" t="s">
        <v>910</v>
      </c>
      <c r="D501" s="144" t="str">
        <f>IF(J498=3,CHAR(214)," ")</f>
        <v> </v>
      </c>
      <c r="E501" s="44"/>
      <c r="F501" s="130"/>
      <c r="I501" s="275"/>
      <c r="J501" s="271"/>
      <c r="K501" s="275"/>
      <c r="L501" s="318"/>
      <c r="M501" s="313">
        <v>3</v>
      </c>
      <c r="N501" s="325"/>
      <c r="O501" s="318"/>
      <c r="P501" s="318"/>
      <c r="Q501" s="325"/>
      <c r="R501" s="325"/>
      <c r="S501" s="325"/>
      <c r="T501" s="288"/>
      <c r="U501" s="288"/>
      <c r="V501" s="5"/>
      <c r="W501" s="5"/>
      <c r="X501" s="5"/>
      <c r="Y501" s="5"/>
    </row>
    <row r="502" spans="2:25" s="4" customFormat="1" ht="15.75" customHeight="1">
      <c r="B502" s="133"/>
      <c r="C502" s="137" t="s">
        <v>366</v>
      </c>
      <c r="D502" s="144" t="str">
        <f>IF(J498=4,CHAR(214)," ")</f>
        <v> </v>
      </c>
      <c r="E502" s="44"/>
      <c r="F502" s="130"/>
      <c r="I502" s="275"/>
      <c r="J502" s="271"/>
      <c r="K502" s="275"/>
      <c r="L502" s="318"/>
      <c r="M502" s="313">
        <v>4</v>
      </c>
      <c r="N502" s="325"/>
      <c r="O502" s="318"/>
      <c r="P502" s="318"/>
      <c r="Q502" s="325"/>
      <c r="R502" s="325"/>
      <c r="S502" s="325"/>
      <c r="T502" s="288"/>
      <c r="U502" s="288"/>
      <c r="V502" s="5"/>
      <c r="W502" s="5"/>
      <c r="X502" s="5"/>
      <c r="Y502" s="5"/>
    </row>
    <row r="503" spans="2:25" s="4" customFormat="1" ht="24.75" customHeight="1">
      <c r="B503" s="133" t="s">
        <v>876</v>
      </c>
      <c r="C503" s="187" t="s">
        <v>50</v>
      </c>
      <c r="D503" s="44"/>
      <c r="E503" s="44"/>
      <c r="F503" s="130"/>
      <c r="I503" s="275"/>
      <c r="J503" s="271"/>
      <c r="K503" s="275"/>
      <c r="L503" s="318"/>
      <c r="M503" s="315"/>
      <c r="N503" s="325"/>
      <c r="O503" s="312">
        <f>IF(J503&gt;0,+$R$485*(1/M505)*J503,0)</f>
        <v>0</v>
      </c>
      <c r="P503" s="318"/>
      <c r="Q503" s="325"/>
      <c r="R503" s="325"/>
      <c r="S503" s="325"/>
      <c r="T503" s="288"/>
      <c r="U503" s="288"/>
      <c r="V503" s="5"/>
      <c r="W503" s="5"/>
      <c r="X503" s="5"/>
      <c r="Y503" s="5"/>
    </row>
    <row r="504" spans="2:25" s="4" customFormat="1" ht="15.75" customHeight="1">
      <c r="B504" s="133"/>
      <c r="C504" s="137" t="s">
        <v>913</v>
      </c>
      <c r="D504" s="144" t="str">
        <f>IF(J503=1,CHAR(214)," ")</f>
        <v> </v>
      </c>
      <c r="E504" s="44"/>
      <c r="F504" s="130"/>
      <c r="I504" s="275"/>
      <c r="J504" s="271"/>
      <c r="K504" s="275"/>
      <c r="L504" s="318"/>
      <c r="M504" s="313">
        <v>1</v>
      </c>
      <c r="N504" s="325"/>
      <c r="O504" s="318"/>
      <c r="P504" s="318"/>
      <c r="Q504" s="325"/>
      <c r="R504" s="325"/>
      <c r="S504" s="325"/>
      <c r="T504" s="288"/>
      <c r="U504" s="288"/>
      <c r="V504" s="5"/>
      <c r="W504" s="5"/>
      <c r="X504" s="5"/>
      <c r="Y504" s="5"/>
    </row>
    <row r="505" spans="2:25" s="4" customFormat="1" ht="15.75" customHeight="1">
      <c r="B505" s="133"/>
      <c r="C505" s="137" t="s">
        <v>914</v>
      </c>
      <c r="D505" s="144" t="str">
        <f>IF(J503=2,CHAR(214)," ")</f>
        <v> </v>
      </c>
      <c r="E505" s="44"/>
      <c r="F505" s="130"/>
      <c r="I505" s="275"/>
      <c r="J505" s="271"/>
      <c r="K505" s="275"/>
      <c r="L505" s="318"/>
      <c r="M505" s="313">
        <v>2</v>
      </c>
      <c r="N505" s="325"/>
      <c r="O505" s="318"/>
      <c r="P505" s="318"/>
      <c r="Q505" s="325"/>
      <c r="R505" s="325"/>
      <c r="S505" s="325"/>
      <c r="T505" s="288"/>
      <c r="U505" s="288"/>
      <c r="V505" s="5"/>
      <c r="W505" s="5"/>
      <c r="X505" s="5"/>
      <c r="Y505" s="5"/>
    </row>
    <row r="506" spans="2:25" s="4" customFormat="1" ht="34.5" customHeight="1">
      <c r="B506" s="133" t="s">
        <v>877</v>
      </c>
      <c r="C506" s="187" t="s">
        <v>51</v>
      </c>
      <c r="D506" s="44"/>
      <c r="E506" s="44"/>
      <c r="F506" s="130"/>
      <c r="I506" s="275"/>
      <c r="J506" s="271"/>
      <c r="K506" s="275"/>
      <c r="L506" s="318"/>
      <c r="M506" s="315"/>
      <c r="N506" s="325"/>
      <c r="O506" s="312">
        <f>IF(J506&gt;0,+$R$485*(1/M509)*J506,0)</f>
        <v>0</v>
      </c>
      <c r="P506" s="318"/>
      <c r="Q506" s="325"/>
      <c r="R506" s="325"/>
      <c r="S506" s="325"/>
      <c r="T506" s="288"/>
      <c r="U506" s="288"/>
      <c r="V506" s="5"/>
      <c r="W506" s="5"/>
      <c r="X506" s="5"/>
      <c r="Y506" s="5"/>
    </row>
    <row r="507" spans="2:25" s="4" customFormat="1" ht="15.75" customHeight="1">
      <c r="B507" s="133"/>
      <c r="C507" s="137" t="s">
        <v>916</v>
      </c>
      <c r="D507" s="144" t="str">
        <f>IF(J506=1,CHAR(214)," ")</f>
        <v> </v>
      </c>
      <c r="E507" s="44"/>
      <c r="F507" s="130"/>
      <c r="I507" s="275"/>
      <c r="J507" s="271"/>
      <c r="K507" s="275"/>
      <c r="L507" s="318"/>
      <c r="M507" s="313">
        <v>1</v>
      </c>
      <c r="N507" s="325"/>
      <c r="O507" s="318"/>
      <c r="P507" s="318"/>
      <c r="Q507" s="325"/>
      <c r="R507" s="325"/>
      <c r="S507" s="325"/>
      <c r="T507" s="288"/>
      <c r="U507" s="288"/>
      <c r="V507" s="5"/>
      <c r="W507" s="5"/>
      <c r="X507" s="5"/>
      <c r="Y507" s="5"/>
    </row>
    <row r="508" spans="2:25" s="4" customFormat="1" ht="15.75" customHeight="1">
      <c r="B508" s="133"/>
      <c r="C508" s="137" t="s">
        <v>917</v>
      </c>
      <c r="D508" s="144" t="str">
        <f>IF(J506=2,CHAR(214)," ")</f>
        <v> </v>
      </c>
      <c r="E508" s="44"/>
      <c r="F508" s="130"/>
      <c r="I508" s="275"/>
      <c r="J508" s="271"/>
      <c r="K508" s="275"/>
      <c r="L508" s="318"/>
      <c r="M508" s="313">
        <v>2</v>
      </c>
      <c r="N508" s="325"/>
      <c r="O508" s="318"/>
      <c r="P508" s="318"/>
      <c r="Q508" s="325"/>
      <c r="R508" s="325"/>
      <c r="S508" s="325"/>
      <c r="T508" s="288"/>
      <c r="U508" s="288"/>
      <c r="V508" s="5"/>
      <c r="W508" s="5"/>
      <c r="X508" s="5"/>
      <c r="Y508" s="5"/>
    </row>
    <row r="509" spans="2:25" s="4" customFormat="1" ht="15.75" customHeight="1">
      <c r="B509" s="133"/>
      <c r="C509" s="137" t="s">
        <v>918</v>
      </c>
      <c r="D509" s="144" t="str">
        <f>IF(J506=3,CHAR(214)," ")</f>
        <v> </v>
      </c>
      <c r="E509" s="44"/>
      <c r="F509" s="130"/>
      <c r="I509" s="275"/>
      <c r="J509" s="271"/>
      <c r="K509" s="275"/>
      <c r="L509" s="318"/>
      <c r="M509" s="313">
        <v>3</v>
      </c>
      <c r="N509" s="325"/>
      <c r="O509" s="318"/>
      <c r="P509" s="318"/>
      <c r="Q509" s="325"/>
      <c r="R509" s="325"/>
      <c r="S509" s="325"/>
      <c r="T509" s="288"/>
      <c r="U509" s="288"/>
      <c r="V509" s="5"/>
      <c r="W509" s="5"/>
      <c r="X509" s="5"/>
      <c r="Y509" s="5"/>
    </row>
    <row r="510" spans="2:25" s="4" customFormat="1" ht="24.75" customHeight="1" thickBot="1">
      <c r="B510" s="133" t="s">
        <v>573</v>
      </c>
      <c r="C510" s="187" t="s">
        <v>367</v>
      </c>
      <c r="D510" s="151">
        <f>IF(J510=1,"NO",IF(J510=2,"SI",""))</f>
      </c>
      <c r="E510" s="11"/>
      <c r="F510" s="130"/>
      <c r="I510" s="275"/>
      <c r="J510" s="271"/>
      <c r="K510" s="275"/>
      <c r="L510" s="318"/>
      <c r="M510" s="315"/>
      <c r="N510" s="325"/>
      <c r="O510" s="308">
        <f>IF(J510&gt;0,IF(J510=2,$R$485,0),0)</f>
        <v>0</v>
      </c>
      <c r="P510" s="308"/>
      <c r="Q510" s="325"/>
      <c r="R510" s="325"/>
      <c r="S510" s="325"/>
      <c r="T510" s="288"/>
      <c r="U510" s="288"/>
      <c r="V510" s="5"/>
      <c r="W510" s="5"/>
      <c r="X510" s="5"/>
      <c r="Y510" s="5"/>
    </row>
    <row r="511" spans="2:25" s="4" customFormat="1" ht="12.75" hidden="1">
      <c r="B511" s="154"/>
      <c r="C511" s="5"/>
      <c r="D511" s="5"/>
      <c r="E511" s="18"/>
      <c r="F511" s="18"/>
      <c r="I511" s="275"/>
      <c r="J511" s="271"/>
      <c r="K511" s="275"/>
      <c r="L511" s="318"/>
      <c r="M511" s="315"/>
      <c r="N511" s="325"/>
      <c r="O511" s="318"/>
      <c r="P511" s="318"/>
      <c r="Q511" s="325"/>
      <c r="R511" s="325"/>
      <c r="S511" s="325"/>
      <c r="T511" s="288"/>
      <c r="U511" s="288"/>
      <c r="V511" s="5"/>
      <c r="W511" s="5"/>
      <c r="X511" s="5"/>
      <c r="Y511" s="5"/>
    </row>
    <row r="512" spans="2:25" s="4" customFormat="1" ht="13.5" hidden="1" thickBot="1">
      <c r="B512" s="5"/>
      <c r="C512" s="5"/>
      <c r="D512" s="5"/>
      <c r="E512" s="18"/>
      <c r="F512" s="18"/>
      <c r="I512" s="275"/>
      <c r="J512" s="271"/>
      <c r="K512" s="275"/>
      <c r="L512" s="318"/>
      <c r="M512" s="315"/>
      <c r="N512" s="325"/>
      <c r="O512" s="318"/>
      <c r="P512" s="318"/>
      <c r="Q512" s="325"/>
      <c r="R512" s="325"/>
      <c r="S512" s="325"/>
      <c r="T512" s="288"/>
      <c r="U512" s="288"/>
      <c r="V512" s="5"/>
      <c r="W512" s="5"/>
      <c r="X512" s="5"/>
      <c r="Y512" s="5"/>
    </row>
    <row r="513" spans="2:25" s="4" customFormat="1" ht="16.5" customHeight="1" thickBot="1">
      <c r="B513" s="335" t="s">
        <v>977</v>
      </c>
      <c r="C513" s="336"/>
      <c r="D513" s="336"/>
      <c r="E513" s="336"/>
      <c r="F513" s="337"/>
      <c r="I513" s="275"/>
      <c r="J513" s="271"/>
      <c r="K513" s="275"/>
      <c r="L513" s="318"/>
      <c r="M513" s="315"/>
      <c r="N513" s="300">
        <v>10</v>
      </c>
      <c r="O513" s="301">
        <f>SUM(O514:O542)</f>
        <v>0</v>
      </c>
      <c r="P513" s="302"/>
      <c r="Q513" s="303"/>
      <c r="R513" s="322">
        <f>+S513/N513</f>
        <v>0.025</v>
      </c>
      <c r="S513" s="305">
        <f>VLOOKUP(B513,CALI!$B$6:$E$35,4,FALSE)</f>
        <v>0.25</v>
      </c>
      <c r="T513" s="288"/>
      <c r="U513" s="288"/>
      <c r="V513" s="5"/>
      <c r="W513" s="5"/>
      <c r="X513" s="5"/>
      <c r="Y513" s="5"/>
    </row>
    <row r="514" spans="2:25" s="4" customFormat="1" ht="18.75" customHeight="1">
      <c r="B514" s="228" t="s">
        <v>878</v>
      </c>
      <c r="C514" s="188" t="s">
        <v>884</v>
      </c>
      <c r="D514" s="44"/>
      <c r="E514" s="44"/>
      <c r="I514" s="275"/>
      <c r="J514" s="271"/>
      <c r="K514" s="275"/>
      <c r="L514" s="318"/>
      <c r="M514" s="315"/>
      <c r="N514" s="325"/>
      <c r="O514" s="318"/>
      <c r="P514" s="318"/>
      <c r="Q514" s="325"/>
      <c r="R514" s="325"/>
      <c r="S514" s="325"/>
      <c r="T514" s="288"/>
      <c r="U514" s="288"/>
      <c r="V514" s="5"/>
      <c r="W514" s="5"/>
      <c r="X514" s="5"/>
      <c r="Y514" s="5"/>
    </row>
    <row r="515" spans="2:25" s="4" customFormat="1" ht="18.75" customHeight="1">
      <c r="B515" s="133" t="s">
        <v>52</v>
      </c>
      <c r="C515" s="187" t="s">
        <v>368</v>
      </c>
      <c r="D515" s="151">
        <f>IF(J515=1,"NO",IF(J515=2,"SI",""))</f>
      </c>
      <c r="E515" s="44"/>
      <c r="I515" s="275"/>
      <c r="J515" s="271"/>
      <c r="K515" s="275"/>
      <c r="L515" s="318"/>
      <c r="M515" s="315"/>
      <c r="N515" s="325"/>
      <c r="O515" s="308">
        <f>IF(J515&gt;0,IF(J515=2,$R$513,0),0)</f>
        <v>0</v>
      </c>
      <c r="P515" s="308"/>
      <c r="Q515" s="325"/>
      <c r="R515" s="325"/>
      <c r="S515" s="325"/>
      <c r="T515" s="288"/>
      <c r="U515" s="288"/>
      <c r="V515" s="5"/>
      <c r="W515" s="5"/>
      <c r="X515" s="5"/>
      <c r="Y515" s="5"/>
    </row>
    <row r="516" spans="2:25" s="4" customFormat="1" ht="18.75" customHeight="1">
      <c r="B516" s="133" t="s">
        <v>53</v>
      </c>
      <c r="C516" s="187" t="s">
        <v>398</v>
      </c>
      <c r="D516" s="151">
        <f>IF(J516=1,"NO",IF(J516=2,"SI",""))</f>
      </c>
      <c r="E516" s="44"/>
      <c r="F516" s="19"/>
      <c r="I516" s="275"/>
      <c r="J516" s="271"/>
      <c r="K516" s="275"/>
      <c r="L516" s="318"/>
      <c r="M516" s="315"/>
      <c r="N516" s="325"/>
      <c r="O516" s="308">
        <f>IF(J516&gt;0,IF(J516=2,$R$513,0),0)</f>
        <v>0</v>
      </c>
      <c r="P516" s="308"/>
      <c r="Q516" s="325"/>
      <c r="R516" s="325"/>
      <c r="S516" s="325"/>
      <c r="T516" s="288"/>
      <c r="U516" s="288"/>
      <c r="V516" s="5"/>
      <c r="W516" s="5"/>
      <c r="X516" s="5"/>
      <c r="Y516" s="5"/>
    </row>
    <row r="517" spans="2:25" s="4" customFormat="1" ht="24.75" customHeight="1">
      <c r="B517" s="133" t="s">
        <v>54</v>
      </c>
      <c r="C517" s="187" t="s">
        <v>369</v>
      </c>
      <c r="D517" s="151">
        <f>IF(J517=1,"NO",IF(J517=2,"SI",""))</f>
      </c>
      <c r="E517" s="44"/>
      <c r="F517" s="19"/>
      <c r="I517" s="275"/>
      <c r="J517" s="271"/>
      <c r="K517" s="275"/>
      <c r="L517" s="318"/>
      <c r="M517" s="315"/>
      <c r="N517" s="325"/>
      <c r="O517" s="308">
        <f>IF(J517&gt;0,IF(J517=2,$R$513,0),0)</f>
        <v>0</v>
      </c>
      <c r="P517" s="308"/>
      <c r="Q517" s="325"/>
      <c r="R517" s="325"/>
      <c r="S517" s="325"/>
      <c r="T517" s="288"/>
      <c r="U517" s="288"/>
      <c r="V517" s="5"/>
      <c r="W517" s="5"/>
      <c r="X517" s="5"/>
      <c r="Y517" s="5"/>
    </row>
    <row r="518" spans="2:25" s="4" customFormat="1" ht="18.75" customHeight="1">
      <c r="B518" s="228" t="s">
        <v>879</v>
      </c>
      <c r="C518" s="188" t="s">
        <v>886</v>
      </c>
      <c r="D518" s="44"/>
      <c r="E518" s="44"/>
      <c r="F518" s="19"/>
      <c r="I518" s="275"/>
      <c r="J518" s="271"/>
      <c r="K518" s="275"/>
      <c r="L518" s="318"/>
      <c r="M518" s="315"/>
      <c r="N518" s="325"/>
      <c r="O518" s="318"/>
      <c r="P518" s="318"/>
      <c r="Q518" s="325"/>
      <c r="R518" s="325"/>
      <c r="S518" s="325"/>
      <c r="T518" s="288"/>
      <c r="U518" s="288"/>
      <c r="V518" s="5"/>
      <c r="W518" s="5"/>
      <c r="X518" s="5"/>
      <c r="Y518" s="5"/>
    </row>
    <row r="519" spans="2:25" s="4" customFormat="1" ht="24.75" customHeight="1">
      <c r="B519" s="133" t="s">
        <v>55</v>
      </c>
      <c r="C519" s="212" t="s">
        <v>56</v>
      </c>
      <c r="D519" s="44"/>
      <c r="E519" s="44"/>
      <c r="F519" s="19"/>
      <c r="I519" s="275"/>
      <c r="J519" s="271"/>
      <c r="K519" s="275"/>
      <c r="L519" s="318"/>
      <c r="M519" s="315"/>
      <c r="N519" s="325"/>
      <c r="O519" s="312">
        <f>IF(J519&gt;0,+$R$513*(1/M522)*J519,0)</f>
        <v>0</v>
      </c>
      <c r="P519" s="318"/>
      <c r="Q519" s="325"/>
      <c r="R519" s="325"/>
      <c r="S519" s="325"/>
      <c r="T519" s="288"/>
      <c r="U519" s="288"/>
      <c r="V519" s="5"/>
      <c r="W519" s="5"/>
      <c r="X519" s="5"/>
      <c r="Y519" s="5"/>
    </row>
    <row r="520" spans="2:25" s="4" customFormat="1" ht="15.75" customHeight="1">
      <c r="B520" s="133"/>
      <c r="C520" s="137" t="s">
        <v>104</v>
      </c>
      <c r="D520" s="144" t="str">
        <f>IF(J519=1,CHAR(214)," ")</f>
        <v> </v>
      </c>
      <c r="E520" s="44"/>
      <c r="F520" s="19"/>
      <c r="I520" s="275"/>
      <c r="J520" s="271"/>
      <c r="K520" s="275"/>
      <c r="L520" s="318"/>
      <c r="M520" s="313">
        <v>1</v>
      </c>
      <c r="N520" s="325"/>
      <c r="O520" s="318"/>
      <c r="P520" s="318"/>
      <c r="Q520" s="325"/>
      <c r="R520" s="325"/>
      <c r="S520" s="325"/>
      <c r="T520" s="288"/>
      <c r="U520" s="288"/>
      <c r="V520" s="5"/>
      <c r="W520" s="5"/>
      <c r="X520" s="5"/>
      <c r="Y520" s="5"/>
    </row>
    <row r="521" spans="2:25" s="4" customFormat="1" ht="15.75" customHeight="1">
      <c r="B521" s="133"/>
      <c r="C521" s="137" t="s">
        <v>887</v>
      </c>
      <c r="D521" s="144" t="str">
        <f>IF(J519=2,CHAR(214)," ")</f>
        <v> </v>
      </c>
      <c r="E521" s="44"/>
      <c r="F521" s="19"/>
      <c r="I521" s="275"/>
      <c r="J521" s="271"/>
      <c r="K521" s="275"/>
      <c r="L521" s="318"/>
      <c r="M521" s="313">
        <v>2</v>
      </c>
      <c r="N521" s="325"/>
      <c r="O521" s="318"/>
      <c r="P521" s="318"/>
      <c r="Q521" s="325"/>
      <c r="R521" s="325"/>
      <c r="S521" s="325"/>
      <c r="T521" s="288"/>
      <c r="U521" s="288"/>
      <c r="V521" s="5"/>
      <c r="W521" s="5"/>
      <c r="X521" s="5"/>
      <c r="Y521" s="5"/>
    </row>
    <row r="522" spans="2:25" s="4" customFormat="1" ht="24.75" customHeight="1">
      <c r="B522" s="133"/>
      <c r="C522" s="137" t="s">
        <v>58</v>
      </c>
      <c r="D522" s="144" t="str">
        <f>IF(J519=3,CHAR(214)," ")</f>
        <v> </v>
      </c>
      <c r="E522" s="44"/>
      <c r="F522" s="19"/>
      <c r="I522" s="275"/>
      <c r="J522" s="271"/>
      <c r="K522" s="275"/>
      <c r="L522" s="318"/>
      <c r="M522" s="313">
        <v>3</v>
      </c>
      <c r="N522" s="325"/>
      <c r="O522" s="318"/>
      <c r="P522" s="318"/>
      <c r="Q522" s="325"/>
      <c r="R522" s="325"/>
      <c r="S522" s="325"/>
      <c r="T522" s="288"/>
      <c r="U522" s="288"/>
      <c r="V522" s="5"/>
      <c r="W522" s="5"/>
      <c r="X522" s="5"/>
      <c r="Y522" s="5"/>
    </row>
    <row r="523" spans="2:25" s="4" customFormat="1" ht="24.75" customHeight="1">
      <c r="B523" s="133" t="s">
        <v>59</v>
      </c>
      <c r="C523" s="187" t="s">
        <v>370</v>
      </c>
      <c r="D523" s="151">
        <f>IF(J523=1,"NO",IF(J523=2,"SI",""))</f>
      </c>
      <c r="E523" s="44"/>
      <c r="F523" s="19"/>
      <c r="I523" s="275"/>
      <c r="J523" s="271"/>
      <c r="K523" s="275"/>
      <c r="L523" s="318"/>
      <c r="M523" s="315"/>
      <c r="N523" s="325"/>
      <c r="O523" s="308">
        <f>IF(J523&gt;0,IF(J523=2,$R$513,0),0)</f>
        <v>0</v>
      </c>
      <c r="P523" s="318"/>
      <c r="Q523" s="325"/>
      <c r="R523" s="325"/>
      <c r="S523" s="325"/>
      <c r="T523" s="288"/>
      <c r="U523" s="288"/>
      <c r="V523" s="5"/>
      <c r="W523" s="5"/>
      <c r="X523" s="5"/>
      <c r="Y523" s="5"/>
    </row>
    <row r="524" spans="2:25" s="4" customFormat="1" ht="24.75" customHeight="1">
      <c r="B524" s="94" t="s">
        <v>122</v>
      </c>
      <c r="C524" s="213" t="s">
        <v>371</v>
      </c>
      <c r="D524" s="44"/>
      <c r="E524" s="44"/>
      <c r="F524" s="19"/>
      <c r="I524" s="275"/>
      <c r="J524" s="271"/>
      <c r="K524" s="275"/>
      <c r="L524" s="318"/>
      <c r="M524" s="315"/>
      <c r="N524" s="325"/>
      <c r="O524" s="318"/>
      <c r="P524" s="318"/>
      <c r="Q524" s="325"/>
      <c r="R524" s="325"/>
      <c r="S524" s="325"/>
      <c r="T524" s="288"/>
      <c r="U524" s="288"/>
      <c r="V524" s="5"/>
      <c r="W524" s="5"/>
      <c r="X524" s="5"/>
      <c r="Y524" s="5"/>
    </row>
    <row r="525" spans="2:25" s="4" customFormat="1" ht="18.75" customHeight="1">
      <c r="B525" s="133" t="s">
        <v>60</v>
      </c>
      <c r="C525" s="187" t="s">
        <v>373</v>
      </c>
      <c r="D525" s="44"/>
      <c r="E525" s="44"/>
      <c r="F525" s="44"/>
      <c r="I525" s="275"/>
      <c r="J525" s="271"/>
      <c r="K525" s="275"/>
      <c r="L525" s="318"/>
      <c r="M525" s="315"/>
      <c r="N525" s="325"/>
      <c r="O525" s="312">
        <f>IF(J525&gt;0,+$R$513*(1/M528)*J525,0)</f>
        <v>0</v>
      </c>
      <c r="P525" s="318"/>
      <c r="Q525" s="325"/>
      <c r="R525" s="325"/>
      <c r="S525" s="325"/>
      <c r="T525" s="288"/>
      <c r="U525" s="288"/>
      <c r="V525" s="5"/>
      <c r="W525" s="5"/>
      <c r="X525" s="5"/>
      <c r="Y525" s="5"/>
    </row>
    <row r="526" spans="2:25" s="4" customFormat="1" ht="15.75" customHeight="1">
      <c r="B526" s="133"/>
      <c r="C526" s="137" t="s">
        <v>888</v>
      </c>
      <c r="D526" s="144" t="str">
        <f>IF(J525=1,CHAR(214)," ")</f>
        <v> </v>
      </c>
      <c r="F526" s="44"/>
      <c r="I526" s="275"/>
      <c r="J526" s="271"/>
      <c r="K526" s="275"/>
      <c r="L526" s="318"/>
      <c r="M526" s="313">
        <v>1</v>
      </c>
      <c r="N526" s="325"/>
      <c r="O526" s="318"/>
      <c r="P526" s="318"/>
      <c r="Q526" s="325"/>
      <c r="R526" s="325"/>
      <c r="S526" s="325"/>
      <c r="T526" s="288"/>
      <c r="U526" s="288"/>
      <c r="V526" s="5"/>
      <c r="W526" s="5"/>
      <c r="X526" s="5"/>
      <c r="Y526" s="5"/>
    </row>
    <row r="527" spans="2:25" s="4" customFormat="1" ht="15.75" customHeight="1">
      <c r="B527" s="133"/>
      <c r="C527" s="137" t="s">
        <v>889</v>
      </c>
      <c r="D527" s="144" t="str">
        <f>IF(J525=2,CHAR(214)," ")</f>
        <v> </v>
      </c>
      <c r="F527" s="44"/>
      <c r="I527" s="275"/>
      <c r="J527" s="271"/>
      <c r="K527" s="275"/>
      <c r="L527" s="318"/>
      <c r="M527" s="313">
        <v>2</v>
      </c>
      <c r="N527" s="325"/>
      <c r="O527" s="318"/>
      <c r="P527" s="318"/>
      <c r="Q527" s="325"/>
      <c r="R527" s="325"/>
      <c r="S527" s="325"/>
      <c r="T527" s="288"/>
      <c r="U527" s="288"/>
      <c r="V527" s="5"/>
      <c r="W527" s="5"/>
      <c r="X527" s="5"/>
      <c r="Y527" s="5"/>
    </row>
    <row r="528" spans="2:25" s="4" customFormat="1" ht="15.75" customHeight="1">
      <c r="B528" s="133"/>
      <c r="C528" s="137" t="s">
        <v>890</v>
      </c>
      <c r="D528" s="144" t="str">
        <f>IF(J525=3,CHAR(214)," ")</f>
        <v> </v>
      </c>
      <c r="F528" s="44"/>
      <c r="I528" s="275"/>
      <c r="J528" s="271"/>
      <c r="K528" s="275"/>
      <c r="L528" s="318"/>
      <c r="M528" s="313">
        <v>3</v>
      </c>
      <c r="N528" s="325"/>
      <c r="O528" s="318"/>
      <c r="P528" s="318"/>
      <c r="Q528" s="325"/>
      <c r="R528" s="325"/>
      <c r="S528" s="325"/>
      <c r="T528" s="288"/>
      <c r="U528" s="288"/>
      <c r="V528" s="5"/>
      <c r="W528" s="5"/>
      <c r="X528" s="5"/>
      <c r="Y528" s="5"/>
    </row>
    <row r="529" spans="2:25" s="4" customFormat="1" ht="24.75" customHeight="1">
      <c r="B529" s="133" t="s">
        <v>61</v>
      </c>
      <c r="C529" s="187" t="s">
        <v>372</v>
      </c>
      <c r="D529" s="151">
        <f>IF(J529=1,"NO",IF(J529=2,"SI",""))</f>
      </c>
      <c r="E529" s="44"/>
      <c r="I529" s="275"/>
      <c r="J529" s="271"/>
      <c r="K529" s="275"/>
      <c r="L529" s="318"/>
      <c r="M529" s="315"/>
      <c r="N529" s="325"/>
      <c r="O529" s="308">
        <f>IF(J529&gt;0,IF(J529=2,$R$513,0),0)</f>
        <v>0</v>
      </c>
      <c r="P529" s="308"/>
      <c r="Q529" s="325"/>
      <c r="R529" s="325"/>
      <c r="S529" s="325"/>
      <c r="T529" s="288"/>
      <c r="U529" s="288"/>
      <c r="V529" s="5"/>
      <c r="W529" s="5"/>
      <c r="X529" s="5"/>
      <c r="Y529" s="5"/>
    </row>
    <row r="530" spans="2:25" s="4" customFormat="1" ht="18.75" customHeight="1">
      <c r="B530" s="228" t="s">
        <v>880</v>
      </c>
      <c r="C530" s="188" t="s">
        <v>892</v>
      </c>
      <c r="D530" s="44"/>
      <c r="E530" s="44"/>
      <c r="F530" s="44"/>
      <c r="I530" s="275"/>
      <c r="J530" s="271"/>
      <c r="K530" s="275"/>
      <c r="L530" s="318"/>
      <c r="M530" s="315"/>
      <c r="N530" s="325"/>
      <c r="O530" s="318"/>
      <c r="P530" s="318"/>
      <c r="Q530" s="325"/>
      <c r="R530" s="325"/>
      <c r="S530" s="325"/>
      <c r="T530" s="288"/>
      <c r="U530" s="288"/>
      <c r="V530" s="5"/>
      <c r="W530" s="5"/>
      <c r="X530" s="5"/>
      <c r="Y530" s="5"/>
    </row>
    <row r="531" spans="2:25" s="4" customFormat="1" ht="18.75" customHeight="1">
      <c r="B531" s="133" t="s">
        <v>62</v>
      </c>
      <c r="C531" s="187" t="s">
        <v>374</v>
      </c>
      <c r="D531" s="44"/>
      <c r="E531" s="44"/>
      <c r="F531" s="44"/>
      <c r="I531" s="275"/>
      <c r="J531" s="271"/>
      <c r="K531" s="275"/>
      <c r="L531" s="318"/>
      <c r="M531" s="315"/>
      <c r="N531" s="325"/>
      <c r="O531" s="329">
        <f>IF(OR(D532&gt;0,D533&gt;0),+R513,0)</f>
        <v>0</v>
      </c>
      <c r="P531" s="318"/>
      <c r="Q531" s="325"/>
      <c r="R531" s="325"/>
      <c r="S531" s="325"/>
      <c r="T531" s="288"/>
      <c r="U531" s="288"/>
      <c r="V531" s="5"/>
      <c r="W531" s="5"/>
      <c r="X531" s="5"/>
      <c r="Y531" s="5"/>
    </row>
    <row r="532" spans="2:25" s="4" customFormat="1" ht="18.75" customHeight="1">
      <c r="B532" s="133"/>
      <c r="C532" s="231" t="s">
        <v>893</v>
      </c>
      <c r="D532" s="345">
        <v>0</v>
      </c>
      <c r="E532" s="345"/>
      <c r="F532" s="44"/>
      <c r="I532" s="275"/>
      <c r="J532" s="271"/>
      <c r="K532" s="275"/>
      <c r="L532" s="318"/>
      <c r="M532" s="315"/>
      <c r="N532" s="325"/>
      <c r="O532" s="318"/>
      <c r="P532" s="318"/>
      <c r="Q532" s="325"/>
      <c r="R532" s="325"/>
      <c r="S532" s="325"/>
      <c r="T532" s="288"/>
      <c r="U532" s="288"/>
      <c r="V532" s="5"/>
      <c r="W532" s="5"/>
      <c r="X532" s="5"/>
      <c r="Y532" s="5"/>
    </row>
    <row r="533" spans="2:25" s="4" customFormat="1" ht="18.75" customHeight="1">
      <c r="B533" s="133"/>
      <c r="C533" s="231" t="s">
        <v>894</v>
      </c>
      <c r="D533" s="346">
        <v>0</v>
      </c>
      <c r="E533" s="346"/>
      <c r="F533" s="44"/>
      <c r="I533" s="275"/>
      <c r="J533" s="271"/>
      <c r="K533" s="275"/>
      <c r="L533" s="318"/>
      <c r="M533" s="315"/>
      <c r="N533" s="325"/>
      <c r="O533" s="318"/>
      <c r="P533" s="318"/>
      <c r="Q533" s="325"/>
      <c r="R533" s="325"/>
      <c r="S533" s="325"/>
      <c r="T533" s="288"/>
      <c r="U533" s="288"/>
      <c r="V533" s="5"/>
      <c r="W533" s="5"/>
      <c r="X533" s="5"/>
      <c r="Y533" s="5"/>
    </row>
    <row r="534" spans="2:25" s="4" customFormat="1" ht="18.75" customHeight="1">
      <c r="B534" s="133" t="s">
        <v>63</v>
      </c>
      <c r="C534" s="187" t="s">
        <v>895</v>
      </c>
      <c r="D534" s="44"/>
      <c r="E534" s="44"/>
      <c r="F534" s="44"/>
      <c r="I534" s="275"/>
      <c r="J534" s="271"/>
      <c r="K534" s="275"/>
      <c r="L534" s="318"/>
      <c r="M534" s="315"/>
      <c r="N534" s="325"/>
      <c r="O534" s="312">
        <f>IF(J534&gt;0,+$R$513*(1/M538)*J534,0)</f>
        <v>0</v>
      </c>
      <c r="P534" s="318"/>
      <c r="Q534" s="325"/>
      <c r="R534" s="325"/>
      <c r="S534" s="325"/>
      <c r="T534" s="288"/>
      <c r="U534" s="288"/>
      <c r="V534" s="5"/>
      <c r="W534" s="5"/>
      <c r="X534" s="5"/>
      <c r="Y534" s="5"/>
    </row>
    <row r="535" spans="2:25" s="4" customFormat="1" ht="24.75" customHeight="1">
      <c r="B535" s="133"/>
      <c r="C535" s="137" t="s">
        <v>896</v>
      </c>
      <c r="D535" s="139" t="str">
        <f>IF(J534=1,CHAR(214)," ")</f>
        <v> </v>
      </c>
      <c r="F535" s="44"/>
      <c r="I535" s="275"/>
      <c r="J535" s="271"/>
      <c r="K535" s="275"/>
      <c r="L535" s="318"/>
      <c r="M535" s="313">
        <v>1</v>
      </c>
      <c r="N535" s="325"/>
      <c r="O535" s="318"/>
      <c r="P535" s="318"/>
      <c r="Q535" s="325"/>
      <c r="R535" s="325"/>
      <c r="S535" s="325"/>
      <c r="T535" s="288"/>
      <c r="U535" s="288"/>
      <c r="V535" s="5"/>
      <c r="W535" s="5"/>
      <c r="X535" s="5"/>
      <c r="Y535" s="5"/>
    </row>
    <row r="536" spans="2:25" s="4" customFormat="1" ht="24.75" customHeight="1">
      <c r="B536" s="133"/>
      <c r="C536" s="137" t="s">
        <v>897</v>
      </c>
      <c r="D536" s="139" t="str">
        <f>IF(J534=2,CHAR(214)," ")</f>
        <v> </v>
      </c>
      <c r="F536" s="44"/>
      <c r="I536" s="275"/>
      <c r="J536" s="271"/>
      <c r="K536" s="275"/>
      <c r="L536" s="318"/>
      <c r="M536" s="313">
        <v>2</v>
      </c>
      <c r="N536" s="325"/>
      <c r="O536" s="318"/>
      <c r="P536" s="318"/>
      <c r="Q536" s="325"/>
      <c r="R536" s="325"/>
      <c r="S536" s="325"/>
      <c r="T536" s="288"/>
      <c r="U536" s="288"/>
      <c r="V536" s="5"/>
      <c r="W536" s="5"/>
      <c r="X536" s="5"/>
      <c r="Y536" s="5"/>
    </row>
    <row r="537" spans="2:25" s="4" customFormat="1" ht="24.75" customHeight="1">
      <c r="B537" s="133"/>
      <c r="C537" s="137" t="s">
        <v>898</v>
      </c>
      <c r="D537" s="139" t="str">
        <f>IF(J534=3,CHAR(214)," ")</f>
        <v> </v>
      </c>
      <c r="F537" s="44"/>
      <c r="I537" s="275"/>
      <c r="J537" s="271"/>
      <c r="K537" s="275"/>
      <c r="L537" s="318"/>
      <c r="M537" s="313">
        <v>3</v>
      </c>
      <c r="N537" s="325"/>
      <c r="O537" s="318"/>
      <c r="P537" s="318"/>
      <c r="Q537" s="325"/>
      <c r="R537" s="325"/>
      <c r="S537" s="325"/>
      <c r="T537" s="288"/>
      <c r="U537" s="288"/>
      <c r="V537" s="5"/>
      <c r="W537" s="5"/>
      <c r="X537" s="5"/>
      <c r="Y537" s="5"/>
    </row>
    <row r="538" spans="2:25" s="4" customFormat="1" ht="15.75" customHeight="1">
      <c r="B538" s="133"/>
      <c r="C538" s="137" t="s">
        <v>899</v>
      </c>
      <c r="D538" s="139" t="str">
        <f>IF(J534=4,CHAR(214)," ")</f>
        <v> </v>
      </c>
      <c r="F538" s="44"/>
      <c r="I538" s="275"/>
      <c r="J538" s="271"/>
      <c r="K538" s="275"/>
      <c r="L538" s="318"/>
      <c r="M538" s="313">
        <v>4</v>
      </c>
      <c r="N538" s="325"/>
      <c r="O538" s="318"/>
      <c r="P538" s="318"/>
      <c r="Q538" s="325"/>
      <c r="R538" s="325"/>
      <c r="S538" s="325"/>
      <c r="T538" s="288"/>
      <c r="U538" s="288"/>
      <c r="V538" s="5"/>
      <c r="W538" s="5"/>
      <c r="X538" s="5"/>
      <c r="Y538" s="5"/>
    </row>
    <row r="539" spans="2:25" s="4" customFormat="1" ht="33.75" customHeight="1">
      <c r="B539" s="133" t="s">
        <v>64</v>
      </c>
      <c r="C539" s="187" t="s">
        <v>900</v>
      </c>
      <c r="D539" s="44"/>
      <c r="E539" s="44"/>
      <c r="F539" s="44"/>
      <c r="I539" s="275"/>
      <c r="J539" s="271"/>
      <c r="K539" s="275"/>
      <c r="L539" s="318"/>
      <c r="M539" s="315"/>
      <c r="N539" s="325"/>
      <c r="O539" s="312">
        <f>IF(J539&gt;0,+$R$513*(1/M542)*J539,0)</f>
        <v>0</v>
      </c>
      <c r="P539" s="318"/>
      <c r="Q539" s="325"/>
      <c r="R539" s="325"/>
      <c r="S539" s="325"/>
      <c r="T539" s="288"/>
      <c r="U539" s="288"/>
      <c r="V539" s="5"/>
      <c r="W539" s="5"/>
      <c r="X539" s="5"/>
      <c r="Y539" s="5"/>
    </row>
    <row r="540" spans="2:25" s="4" customFormat="1" ht="15.75" customHeight="1">
      <c r="B540" s="133"/>
      <c r="C540" s="137" t="s">
        <v>901</v>
      </c>
      <c r="D540" s="144" t="str">
        <f>IF(J539=1,CHAR(214)," ")</f>
        <v> </v>
      </c>
      <c r="F540" s="44"/>
      <c r="I540" s="275"/>
      <c r="J540" s="271"/>
      <c r="K540" s="275"/>
      <c r="L540" s="318"/>
      <c r="M540" s="313">
        <v>1</v>
      </c>
      <c r="N540" s="325"/>
      <c r="O540" s="318"/>
      <c r="P540" s="318"/>
      <c r="Q540" s="325"/>
      <c r="R540" s="325"/>
      <c r="S540" s="325"/>
      <c r="T540" s="288"/>
      <c r="U540" s="288"/>
      <c r="V540" s="5"/>
      <c r="W540" s="5"/>
      <c r="X540" s="5"/>
      <c r="Y540" s="5"/>
    </row>
    <row r="541" spans="2:25" s="4" customFormat="1" ht="24.75" customHeight="1">
      <c r="B541" s="133"/>
      <c r="C541" s="137" t="s">
        <v>902</v>
      </c>
      <c r="D541" s="144" t="str">
        <f>IF(J539=2,CHAR(214)," ")</f>
        <v> </v>
      </c>
      <c r="F541" s="44"/>
      <c r="I541" s="275"/>
      <c r="J541" s="271"/>
      <c r="K541" s="275"/>
      <c r="L541" s="318"/>
      <c r="M541" s="313">
        <v>2</v>
      </c>
      <c r="N541" s="325"/>
      <c r="O541" s="318"/>
      <c r="P541" s="318"/>
      <c r="Q541" s="325"/>
      <c r="R541" s="325"/>
      <c r="S541" s="325"/>
      <c r="T541" s="288"/>
      <c r="U541" s="288"/>
      <c r="V541" s="5"/>
      <c r="W541" s="5"/>
      <c r="X541" s="5"/>
      <c r="Y541" s="5"/>
    </row>
    <row r="542" spans="2:25" s="4" customFormat="1" ht="24.75" customHeight="1" thickBot="1">
      <c r="B542" s="133"/>
      <c r="C542" s="137" t="s">
        <v>903</v>
      </c>
      <c r="D542" s="144" t="str">
        <f>IF(J539=3,CHAR(214)," ")</f>
        <v> </v>
      </c>
      <c r="F542" s="44"/>
      <c r="I542" s="275"/>
      <c r="J542" s="271"/>
      <c r="K542" s="275"/>
      <c r="L542" s="318"/>
      <c r="M542" s="313">
        <v>3</v>
      </c>
      <c r="N542" s="325"/>
      <c r="O542" s="318"/>
      <c r="P542" s="318"/>
      <c r="Q542" s="325"/>
      <c r="R542" s="325"/>
      <c r="S542" s="325"/>
      <c r="T542" s="288"/>
      <c r="U542" s="288"/>
      <c r="V542" s="5"/>
      <c r="W542" s="5"/>
      <c r="X542" s="5"/>
      <c r="Y542" s="5"/>
    </row>
    <row r="543" spans="2:25" s="4" customFormat="1" ht="12.75" customHeight="1" hidden="1">
      <c r="B543" s="44"/>
      <c r="C543" s="137"/>
      <c r="D543" s="150"/>
      <c r="F543" s="44"/>
      <c r="I543" s="275"/>
      <c r="J543" s="271"/>
      <c r="K543" s="275"/>
      <c r="L543" s="318"/>
      <c r="M543" s="315"/>
      <c r="N543" s="325"/>
      <c r="O543" s="318"/>
      <c r="P543" s="318"/>
      <c r="Q543" s="325"/>
      <c r="R543" s="325"/>
      <c r="S543" s="325"/>
      <c r="T543" s="288"/>
      <c r="U543" s="288"/>
      <c r="V543" s="5"/>
      <c r="W543" s="5"/>
      <c r="X543" s="5"/>
      <c r="Y543" s="5"/>
    </row>
    <row r="544" spans="2:25" s="4" customFormat="1" ht="12.75" customHeight="1" hidden="1">
      <c r="B544" s="44"/>
      <c r="C544" s="137"/>
      <c r="D544" s="150"/>
      <c r="F544" s="44"/>
      <c r="I544" s="275"/>
      <c r="J544" s="271"/>
      <c r="K544" s="275"/>
      <c r="L544" s="318"/>
      <c r="M544" s="315"/>
      <c r="N544" s="325"/>
      <c r="O544" s="318"/>
      <c r="P544" s="318"/>
      <c r="Q544" s="325"/>
      <c r="R544" s="325"/>
      <c r="S544" s="325"/>
      <c r="T544" s="288"/>
      <c r="U544" s="288"/>
      <c r="V544" s="5"/>
      <c r="W544" s="5"/>
      <c r="X544" s="5"/>
      <c r="Y544" s="5"/>
    </row>
    <row r="545" spans="2:25" s="4" customFormat="1" ht="12.75" customHeight="1" hidden="1" thickBot="1">
      <c r="B545" s="44"/>
      <c r="C545" s="137"/>
      <c r="D545" s="150"/>
      <c r="F545" s="44"/>
      <c r="I545" s="275"/>
      <c r="J545" s="271"/>
      <c r="K545" s="275"/>
      <c r="L545" s="318"/>
      <c r="M545" s="315"/>
      <c r="N545" s="325"/>
      <c r="O545" s="318"/>
      <c r="P545" s="318"/>
      <c r="Q545" s="325"/>
      <c r="R545" s="325"/>
      <c r="S545" s="325"/>
      <c r="T545" s="288"/>
      <c r="U545" s="288"/>
      <c r="V545" s="5"/>
      <c r="W545" s="5"/>
      <c r="X545" s="5"/>
      <c r="Y545" s="5"/>
    </row>
    <row r="546" spans="2:25" s="4" customFormat="1" ht="20.25" customHeight="1" thickBot="1">
      <c r="B546" s="335" t="s">
        <v>978</v>
      </c>
      <c r="C546" s="336"/>
      <c r="D546" s="336"/>
      <c r="E546" s="336"/>
      <c r="F546" s="337"/>
      <c r="I546" s="275"/>
      <c r="J546" s="271"/>
      <c r="K546" s="275"/>
      <c r="L546" s="318"/>
      <c r="M546" s="315"/>
      <c r="N546" s="300">
        <v>10</v>
      </c>
      <c r="O546" s="301">
        <f>SUM(O547:O571)</f>
        <v>0</v>
      </c>
      <c r="P546" s="302"/>
      <c r="Q546" s="303"/>
      <c r="R546" s="322">
        <f>+S546/N546</f>
        <v>0.02</v>
      </c>
      <c r="S546" s="305">
        <f>VLOOKUP(B546,CALI!$B$6:$E$35,4,FALSE)</f>
        <v>0.2</v>
      </c>
      <c r="T546" s="288"/>
      <c r="U546" s="288"/>
      <c r="V546" s="5"/>
      <c r="W546" s="5"/>
      <c r="X546" s="5"/>
      <c r="Y546" s="5"/>
    </row>
    <row r="547" spans="2:25" s="4" customFormat="1" ht="24.75" customHeight="1">
      <c r="B547" s="133" t="s">
        <v>883</v>
      </c>
      <c r="C547" s="187" t="s">
        <v>378</v>
      </c>
      <c r="D547" s="151">
        <f>IF(J547=1,"NO",IF(J547=2,"SI",""))</f>
      </c>
      <c r="E547" s="44"/>
      <c r="F547" s="44"/>
      <c r="I547" s="275"/>
      <c r="J547" s="271"/>
      <c r="K547" s="275"/>
      <c r="L547" s="318"/>
      <c r="M547" s="315"/>
      <c r="N547" s="325"/>
      <c r="O547" s="308">
        <f>IF(J547&gt;0,IF(J547=2,$R$546,0),0)</f>
        <v>0</v>
      </c>
      <c r="P547" s="308"/>
      <c r="Q547" s="325"/>
      <c r="R547" s="325"/>
      <c r="S547" s="325"/>
      <c r="T547" s="288"/>
      <c r="U547" s="288"/>
      <c r="V547" s="5"/>
      <c r="W547" s="5"/>
      <c r="X547" s="5"/>
      <c r="Y547" s="5"/>
    </row>
    <row r="548" spans="2:25" s="4" customFormat="1" ht="24.75" customHeight="1">
      <c r="B548" s="133" t="s">
        <v>885</v>
      </c>
      <c r="C548" s="187" t="s">
        <v>379</v>
      </c>
      <c r="D548" s="151">
        <f>IF(J548=1,"NO",IF(J548=2,"SI",""))</f>
      </c>
      <c r="E548" s="44"/>
      <c r="F548" s="44"/>
      <c r="I548" s="275"/>
      <c r="J548" s="271"/>
      <c r="K548" s="275"/>
      <c r="L548" s="318"/>
      <c r="M548" s="315"/>
      <c r="N548" s="325"/>
      <c r="O548" s="308">
        <f>IF(J548&gt;0,IF(J548=2,$R$546,0),0)</f>
        <v>0</v>
      </c>
      <c r="P548" s="308"/>
      <c r="Q548" s="325"/>
      <c r="R548" s="325"/>
      <c r="S548" s="325"/>
      <c r="T548" s="288"/>
      <c r="U548" s="288"/>
      <c r="V548" s="5"/>
      <c r="W548" s="5"/>
      <c r="X548" s="5"/>
      <c r="Y548" s="5"/>
    </row>
    <row r="549" spans="2:25" s="4" customFormat="1" ht="19.5" customHeight="1">
      <c r="B549" s="133" t="s">
        <v>891</v>
      </c>
      <c r="C549" s="187" t="s">
        <v>65</v>
      </c>
      <c r="D549" s="44"/>
      <c r="E549" s="44"/>
      <c r="F549" s="44"/>
      <c r="I549" s="275"/>
      <c r="J549" s="271"/>
      <c r="K549" s="275"/>
      <c r="L549" s="318"/>
      <c r="M549" s="315"/>
      <c r="N549" s="325"/>
      <c r="O549" s="312">
        <f>IF(J549&gt;0,+$R$546*(1/M559)*J549,0)</f>
        <v>0</v>
      </c>
      <c r="P549" s="318"/>
      <c r="Q549" s="325"/>
      <c r="R549" s="325"/>
      <c r="S549" s="325"/>
      <c r="T549" s="288"/>
      <c r="U549" s="288"/>
      <c r="V549" s="5"/>
      <c r="W549" s="5"/>
      <c r="X549" s="5"/>
      <c r="Y549" s="5"/>
    </row>
    <row r="550" spans="2:25" s="4" customFormat="1" ht="33" customHeight="1">
      <c r="B550" s="133"/>
      <c r="C550" s="137" t="s">
        <v>66</v>
      </c>
      <c r="D550" s="139" t="str">
        <f>IF(J549=1,CHAR(214)," ")</f>
        <v> </v>
      </c>
      <c r="E550" s="44"/>
      <c r="F550" s="44"/>
      <c r="I550" s="275"/>
      <c r="J550" s="271"/>
      <c r="K550" s="275"/>
      <c r="L550" s="318"/>
      <c r="M550" s="313">
        <v>1</v>
      </c>
      <c r="N550" s="325"/>
      <c r="O550" s="318"/>
      <c r="P550" s="318"/>
      <c r="Q550" s="325"/>
      <c r="R550" s="325"/>
      <c r="S550" s="325"/>
      <c r="T550" s="288"/>
      <c r="U550" s="288"/>
      <c r="V550" s="5"/>
      <c r="W550" s="5"/>
      <c r="X550" s="5"/>
      <c r="Y550" s="5"/>
    </row>
    <row r="551" spans="2:25" s="4" customFormat="1" ht="15.75" customHeight="1">
      <c r="B551" s="133"/>
      <c r="C551" s="137" t="s">
        <v>928</v>
      </c>
      <c r="D551" s="139" t="str">
        <f>IF(J549=2,CHAR(214)," ")</f>
        <v> </v>
      </c>
      <c r="E551" s="44"/>
      <c r="F551" s="44"/>
      <c r="I551" s="275"/>
      <c r="J551" s="271"/>
      <c r="K551" s="275"/>
      <c r="L551" s="318"/>
      <c r="M551" s="313">
        <v>2</v>
      </c>
      <c r="N551" s="325"/>
      <c r="O551" s="318"/>
      <c r="P551" s="318"/>
      <c r="Q551" s="325"/>
      <c r="R551" s="325"/>
      <c r="S551" s="325"/>
      <c r="T551" s="288"/>
      <c r="U551" s="288"/>
      <c r="V551" s="5"/>
      <c r="W551" s="5"/>
      <c r="X551" s="5"/>
      <c r="Y551" s="5"/>
    </row>
    <row r="552" spans="2:25" s="4" customFormat="1" ht="15.75" customHeight="1">
      <c r="B552" s="133"/>
      <c r="C552" s="137" t="s">
        <v>929</v>
      </c>
      <c r="D552" s="139" t="str">
        <f>IF(J549=3,CHAR(214)," ")</f>
        <v> </v>
      </c>
      <c r="E552" s="44"/>
      <c r="F552" s="44"/>
      <c r="I552" s="275"/>
      <c r="J552" s="271"/>
      <c r="K552" s="275"/>
      <c r="L552" s="318"/>
      <c r="M552" s="313">
        <v>3</v>
      </c>
      <c r="N552" s="325"/>
      <c r="O552" s="318"/>
      <c r="P552" s="318"/>
      <c r="Q552" s="325"/>
      <c r="R552" s="325"/>
      <c r="S552" s="325"/>
      <c r="T552" s="288"/>
      <c r="U552" s="288"/>
      <c r="V552" s="5"/>
      <c r="W552" s="5"/>
      <c r="X552" s="5"/>
      <c r="Y552" s="5"/>
    </row>
    <row r="553" spans="2:25" s="4" customFormat="1" ht="15.75" customHeight="1">
      <c r="B553" s="133"/>
      <c r="C553" s="137" t="s">
        <v>930</v>
      </c>
      <c r="D553" s="139" t="str">
        <f>IF(J549=4,CHAR(214)," ")</f>
        <v> </v>
      </c>
      <c r="E553" s="44"/>
      <c r="F553" s="44"/>
      <c r="I553" s="275"/>
      <c r="J553" s="271"/>
      <c r="K553" s="275"/>
      <c r="L553" s="318"/>
      <c r="M553" s="313">
        <v>4</v>
      </c>
      <c r="N553" s="325"/>
      <c r="O553" s="318"/>
      <c r="P553" s="318"/>
      <c r="Q553" s="325"/>
      <c r="R553" s="325"/>
      <c r="S553" s="325"/>
      <c r="T553" s="288"/>
      <c r="U553" s="288"/>
      <c r="V553" s="5"/>
      <c r="W553" s="5"/>
      <c r="X553" s="5"/>
      <c r="Y553" s="5"/>
    </row>
    <row r="554" spans="2:25" s="4" customFormat="1" ht="15.75" customHeight="1">
      <c r="B554" s="133"/>
      <c r="C554" s="137" t="s">
        <v>67</v>
      </c>
      <c r="D554" s="139" t="str">
        <f>IF(J549=5,CHAR(214)," ")</f>
        <v> </v>
      </c>
      <c r="E554" s="44"/>
      <c r="F554" s="44"/>
      <c r="I554" s="275"/>
      <c r="J554" s="271"/>
      <c r="K554" s="275"/>
      <c r="L554" s="318"/>
      <c r="M554" s="313">
        <v>5</v>
      </c>
      <c r="N554" s="325"/>
      <c r="O554" s="318"/>
      <c r="P554" s="318"/>
      <c r="Q554" s="325"/>
      <c r="R554" s="325"/>
      <c r="S554" s="325"/>
      <c r="T554" s="288"/>
      <c r="U554" s="288"/>
      <c r="V554" s="5"/>
      <c r="W554" s="5"/>
      <c r="X554" s="5"/>
      <c r="Y554" s="5"/>
    </row>
    <row r="555" spans="2:25" s="4" customFormat="1" ht="15.75" customHeight="1">
      <c r="B555" s="133"/>
      <c r="C555" s="137" t="s">
        <v>931</v>
      </c>
      <c r="D555" s="139" t="str">
        <f>IF(J549=6,CHAR(214)," ")</f>
        <v> </v>
      </c>
      <c r="E555" s="44"/>
      <c r="F555" s="44"/>
      <c r="I555" s="275"/>
      <c r="J555" s="271"/>
      <c r="K555" s="275"/>
      <c r="L555" s="318"/>
      <c r="M555" s="313">
        <v>6</v>
      </c>
      <c r="N555" s="325"/>
      <c r="O555" s="318"/>
      <c r="P555" s="318"/>
      <c r="Q555" s="325"/>
      <c r="R555" s="325"/>
      <c r="S555" s="325"/>
      <c r="T555" s="288"/>
      <c r="U555" s="288"/>
      <c r="V555" s="5"/>
      <c r="W555" s="5"/>
      <c r="X555" s="5"/>
      <c r="Y555" s="5"/>
    </row>
    <row r="556" spans="2:25" s="4" customFormat="1" ht="15.75" customHeight="1">
      <c r="B556" s="133"/>
      <c r="C556" s="137" t="s">
        <v>936</v>
      </c>
      <c r="D556" s="139" t="str">
        <f>IF(J549=7,CHAR(214)," ")</f>
        <v> </v>
      </c>
      <c r="E556" s="44"/>
      <c r="F556" s="44"/>
      <c r="I556" s="275"/>
      <c r="J556" s="271"/>
      <c r="K556" s="275"/>
      <c r="L556" s="318"/>
      <c r="M556" s="313">
        <v>7</v>
      </c>
      <c r="N556" s="325"/>
      <c r="O556" s="318"/>
      <c r="P556" s="318"/>
      <c r="Q556" s="325"/>
      <c r="R556" s="325"/>
      <c r="S556" s="325"/>
      <c r="T556" s="288"/>
      <c r="U556" s="288"/>
      <c r="V556" s="5"/>
      <c r="W556" s="5"/>
      <c r="X556" s="5"/>
      <c r="Y556" s="5"/>
    </row>
    <row r="557" spans="2:25" s="4" customFormat="1" ht="15.75" customHeight="1">
      <c r="B557" s="133"/>
      <c r="C557" s="137" t="s">
        <v>937</v>
      </c>
      <c r="D557" s="139" t="str">
        <f>IF(J549=8,CHAR(214)," ")</f>
        <v> </v>
      </c>
      <c r="E557" s="44"/>
      <c r="F557" s="44"/>
      <c r="I557" s="275"/>
      <c r="J557" s="271"/>
      <c r="K557" s="275"/>
      <c r="L557" s="318"/>
      <c r="M557" s="313">
        <v>8</v>
      </c>
      <c r="N557" s="325"/>
      <c r="O557" s="318"/>
      <c r="P557" s="318"/>
      <c r="Q557" s="325"/>
      <c r="R557" s="325"/>
      <c r="S557" s="325"/>
      <c r="T557" s="288"/>
      <c r="U557" s="288"/>
      <c r="V557" s="5"/>
      <c r="W557" s="5"/>
      <c r="X557" s="5"/>
      <c r="Y557" s="5"/>
    </row>
    <row r="558" spans="2:25" s="4" customFormat="1" ht="15.75" customHeight="1">
      <c r="B558" s="133"/>
      <c r="C558" s="137" t="s">
        <v>938</v>
      </c>
      <c r="D558" s="139" t="str">
        <f>IF(J549=9,CHAR(214)," ")</f>
        <v> </v>
      </c>
      <c r="E558" s="44"/>
      <c r="F558" s="44"/>
      <c r="I558" s="275"/>
      <c r="J558" s="271"/>
      <c r="K558" s="275"/>
      <c r="L558" s="318"/>
      <c r="M558" s="313">
        <v>9</v>
      </c>
      <c r="N558" s="325"/>
      <c r="O558" s="318"/>
      <c r="P558" s="318"/>
      <c r="Q558" s="325"/>
      <c r="R558" s="325"/>
      <c r="S558" s="325"/>
      <c r="T558" s="288"/>
      <c r="U558" s="288"/>
      <c r="V558" s="5"/>
      <c r="W558" s="5"/>
      <c r="X558" s="5"/>
      <c r="Y558" s="5"/>
    </row>
    <row r="559" spans="2:25" s="4" customFormat="1" ht="15.75" customHeight="1">
      <c r="B559" s="133"/>
      <c r="C559" s="137" t="s">
        <v>939</v>
      </c>
      <c r="D559" s="139" t="str">
        <f>IF(J549=10,CHAR(214)," ")</f>
        <v> </v>
      </c>
      <c r="E559" s="44"/>
      <c r="F559" s="44"/>
      <c r="I559" s="275"/>
      <c r="J559" s="271"/>
      <c r="K559" s="275"/>
      <c r="L559" s="318"/>
      <c r="M559" s="313">
        <v>10</v>
      </c>
      <c r="N559" s="325"/>
      <c r="O559" s="318"/>
      <c r="P559" s="318"/>
      <c r="Q559" s="325"/>
      <c r="R559" s="325"/>
      <c r="S559" s="325"/>
      <c r="T559" s="288"/>
      <c r="U559" s="288"/>
      <c r="V559" s="5"/>
      <c r="W559" s="5"/>
      <c r="X559" s="5"/>
      <c r="Y559" s="5"/>
    </row>
    <row r="560" spans="2:25" s="4" customFormat="1" ht="24.75" customHeight="1">
      <c r="B560" s="133" t="s">
        <v>68</v>
      </c>
      <c r="C560" s="187" t="s">
        <v>380</v>
      </c>
      <c r="D560" s="151">
        <f>IF(J560=1,"NO",IF(J560=2,"SI",""))</f>
      </c>
      <c r="E560" s="44"/>
      <c r="F560" s="44"/>
      <c r="I560" s="275"/>
      <c r="J560" s="271"/>
      <c r="K560" s="275"/>
      <c r="L560" s="318"/>
      <c r="M560" s="315"/>
      <c r="N560" s="325"/>
      <c r="O560" s="308">
        <f>IF(J560&gt;0,IF(J560=2,$R$546,0),0)</f>
        <v>0</v>
      </c>
      <c r="P560" s="308"/>
      <c r="Q560" s="325"/>
      <c r="R560" s="325"/>
      <c r="S560" s="325"/>
      <c r="T560" s="288"/>
      <c r="U560" s="288"/>
      <c r="V560" s="5"/>
      <c r="W560" s="5"/>
      <c r="X560" s="5"/>
      <c r="Y560" s="5"/>
    </row>
    <row r="561" spans="2:25" s="4" customFormat="1" ht="24.75" customHeight="1">
      <c r="B561" s="133" t="s">
        <v>69</v>
      </c>
      <c r="C561" s="187" t="s">
        <v>402</v>
      </c>
      <c r="D561" s="151">
        <f>IF(J561=1,"NO",IF(J561=2,"SI",""))</f>
      </c>
      <c r="E561" s="44"/>
      <c r="F561" s="44"/>
      <c r="I561" s="275"/>
      <c r="J561" s="271"/>
      <c r="K561" s="275"/>
      <c r="L561" s="318"/>
      <c r="M561" s="315"/>
      <c r="N561" s="325"/>
      <c r="O561" s="308">
        <f>IF(J561&gt;0,IF(J561=2,$R$546,0),0)</f>
        <v>0</v>
      </c>
      <c r="P561" s="308"/>
      <c r="Q561" s="325"/>
      <c r="R561" s="325"/>
      <c r="S561" s="325"/>
      <c r="T561" s="288"/>
      <c r="U561" s="288"/>
      <c r="V561" s="5"/>
      <c r="W561" s="5"/>
      <c r="X561" s="5"/>
      <c r="Y561" s="5"/>
    </row>
    <row r="562" spans="2:25" s="4" customFormat="1" ht="24.75" customHeight="1">
      <c r="B562" s="133" t="s">
        <v>70</v>
      </c>
      <c r="C562" s="187" t="s">
        <v>403</v>
      </c>
      <c r="D562" s="151">
        <f>IF(J562=1,"NO",IF(J562=2,"SI",""))</f>
      </c>
      <c r="E562" s="44"/>
      <c r="F562" s="44"/>
      <c r="I562" s="275"/>
      <c r="J562" s="271"/>
      <c r="K562" s="275"/>
      <c r="L562" s="318"/>
      <c r="M562" s="315"/>
      <c r="N562" s="325"/>
      <c r="O562" s="308">
        <f>IF(J562&gt;0,IF(J562=2,$R$546,0),0)</f>
        <v>0</v>
      </c>
      <c r="P562" s="308"/>
      <c r="Q562" s="325"/>
      <c r="R562" s="325"/>
      <c r="S562" s="325"/>
      <c r="T562" s="288"/>
      <c r="U562" s="288"/>
      <c r="V562" s="5"/>
      <c r="W562" s="5"/>
      <c r="X562" s="5"/>
      <c r="Y562" s="5"/>
    </row>
    <row r="563" spans="2:25" s="4" customFormat="1" ht="24.75" customHeight="1">
      <c r="B563" s="133" t="s">
        <v>71</v>
      </c>
      <c r="C563" s="187" t="s">
        <v>404</v>
      </c>
      <c r="D563" s="151">
        <f>IF(J563=1,"NO",IF(J563=2,"SI",""))</f>
      </c>
      <c r="E563" s="44"/>
      <c r="F563" s="44"/>
      <c r="I563" s="275"/>
      <c r="J563" s="271"/>
      <c r="K563" s="275"/>
      <c r="L563" s="318"/>
      <c r="M563" s="315"/>
      <c r="N563" s="325"/>
      <c r="O563" s="308">
        <f>IF(J563&gt;0,IF(J563=2,$R$546,0),0)</f>
        <v>0</v>
      </c>
      <c r="P563" s="308"/>
      <c r="Q563" s="325"/>
      <c r="R563" s="325"/>
      <c r="S563" s="325"/>
      <c r="T563" s="288"/>
      <c r="U563" s="288"/>
      <c r="V563" s="5"/>
      <c r="W563" s="5"/>
      <c r="X563" s="5"/>
      <c r="Y563" s="5"/>
    </row>
    <row r="564" spans="2:25" s="4" customFormat="1" ht="18.75" customHeight="1">
      <c r="B564" s="133" t="s">
        <v>601</v>
      </c>
      <c r="C564" s="212" t="s">
        <v>574</v>
      </c>
      <c r="D564" s="151">
        <f>IF(J564=1,"NO",IF(J564=2,"SI",""))</f>
      </c>
      <c r="E564" s="44"/>
      <c r="F564" s="44"/>
      <c r="I564" s="275"/>
      <c r="J564" s="271"/>
      <c r="K564" s="275"/>
      <c r="L564" s="318"/>
      <c r="M564" s="315"/>
      <c r="N564" s="325"/>
      <c r="O564" s="308" t="b">
        <f>IF(J564&gt;0,IF(AND(J564=2,D566&gt;0,LEN(C567)&gt;3),$R$546,0))</f>
        <v>0</v>
      </c>
      <c r="P564" s="308"/>
      <c r="Q564" s="325"/>
      <c r="R564" s="325"/>
      <c r="S564" s="325"/>
      <c r="T564" s="288"/>
      <c r="U564" s="288"/>
      <c r="V564" s="5"/>
      <c r="W564" s="5"/>
      <c r="X564" s="5"/>
      <c r="Y564" s="5"/>
    </row>
    <row r="565" spans="2:25" s="4" customFormat="1" ht="24.75" customHeight="1">
      <c r="B565" s="133" t="s">
        <v>602</v>
      </c>
      <c r="C565" s="212" t="s">
        <v>575</v>
      </c>
      <c r="I565" s="281"/>
      <c r="J565" s="284"/>
      <c r="K565" s="281"/>
      <c r="L565" s="315"/>
      <c r="M565" s="315"/>
      <c r="N565" s="315"/>
      <c r="O565" s="315"/>
      <c r="P565" s="308"/>
      <c r="Q565" s="325"/>
      <c r="R565" s="325"/>
      <c r="S565" s="325"/>
      <c r="T565" s="288"/>
      <c r="U565" s="288"/>
      <c r="V565" s="5"/>
      <c r="W565" s="5"/>
      <c r="X565" s="5"/>
      <c r="Y565" s="5"/>
    </row>
    <row r="566" spans="2:25" s="4" customFormat="1" ht="18.75" customHeight="1">
      <c r="B566" s="133"/>
      <c r="C566" s="232" t="s">
        <v>686</v>
      </c>
      <c r="D566" s="345">
        <v>0</v>
      </c>
      <c r="E566" s="345"/>
      <c r="F566" s="44"/>
      <c r="I566" s="275"/>
      <c r="J566" s="271"/>
      <c r="K566" s="275"/>
      <c r="L566" s="318"/>
      <c r="M566" s="315"/>
      <c r="N566" s="325"/>
      <c r="O566" s="329">
        <f>IF(D566&gt;0,+R546,0)</f>
        <v>0</v>
      </c>
      <c r="P566" s="308"/>
      <c r="Q566" s="325"/>
      <c r="R566" s="325"/>
      <c r="S566" s="325"/>
      <c r="T566" s="288"/>
      <c r="U566" s="288"/>
      <c r="V566" s="5"/>
      <c r="W566" s="5"/>
      <c r="X566" s="5"/>
      <c r="Y566" s="5"/>
    </row>
    <row r="567" spans="2:25" s="4" customFormat="1" ht="18.75" customHeight="1">
      <c r="B567" s="133"/>
      <c r="C567" s="269" t="s">
        <v>42</v>
      </c>
      <c r="D567" s="44"/>
      <c r="E567" s="44"/>
      <c r="F567" s="44"/>
      <c r="I567" s="275">
        <f>+LEN(C567)</f>
        <v>8</v>
      </c>
      <c r="J567" s="271"/>
      <c r="K567" s="275"/>
      <c r="L567" s="318"/>
      <c r="M567" s="315"/>
      <c r="N567" s="325"/>
      <c r="O567" s="329"/>
      <c r="P567" s="308"/>
      <c r="Q567" s="325"/>
      <c r="R567" s="325"/>
      <c r="S567" s="325"/>
      <c r="T567" s="288"/>
      <c r="U567" s="288"/>
      <c r="V567" s="5"/>
      <c r="W567" s="5"/>
      <c r="X567" s="5"/>
      <c r="Y567" s="5"/>
    </row>
    <row r="568" spans="2:25" s="4" customFormat="1" ht="18.75" customHeight="1">
      <c r="B568" s="133" t="s">
        <v>603</v>
      </c>
      <c r="C568" s="212" t="s">
        <v>576</v>
      </c>
      <c r="D568" s="151"/>
      <c r="E568" s="44"/>
      <c r="F568" s="44"/>
      <c r="I568" s="275"/>
      <c r="J568" s="271"/>
      <c r="K568" s="275"/>
      <c r="L568" s="318"/>
      <c r="M568" s="315"/>
      <c r="N568" s="325"/>
      <c r="O568" s="312">
        <f>IF(J568&gt;0,+$R$546*(1/M571)*J568,0)</f>
        <v>0</v>
      </c>
      <c r="P568" s="308"/>
      <c r="Q568" s="325"/>
      <c r="R568" s="325"/>
      <c r="S568" s="325"/>
      <c r="T568" s="288"/>
      <c r="U568" s="288"/>
      <c r="V568" s="5"/>
      <c r="W568" s="5"/>
      <c r="X568" s="5"/>
      <c r="Y568" s="5"/>
    </row>
    <row r="569" spans="2:25" s="4" customFormat="1" ht="15.75" customHeight="1">
      <c r="B569" s="133"/>
      <c r="C569" s="137" t="s">
        <v>579</v>
      </c>
      <c r="D569" s="139" t="str">
        <f>IF(J568=1,CHAR(214)," ")</f>
        <v> </v>
      </c>
      <c r="E569" s="44"/>
      <c r="F569" s="44"/>
      <c r="H569" s="183"/>
      <c r="I569" s="275"/>
      <c r="J569" s="271"/>
      <c r="K569" s="275"/>
      <c r="L569" s="318"/>
      <c r="M569" s="313">
        <v>1</v>
      </c>
      <c r="N569" s="325"/>
      <c r="O569" s="308"/>
      <c r="P569" s="308"/>
      <c r="Q569" s="325"/>
      <c r="R569" s="325"/>
      <c r="S569" s="325"/>
      <c r="T569" s="288"/>
      <c r="U569" s="288"/>
      <c r="V569" s="5"/>
      <c r="W569" s="5"/>
      <c r="X569" s="5"/>
      <c r="Y569" s="5"/>
    </row>
    <row r="570" spans="2:25" s="4" customFormat="1" ht="15.75" customHeight="1">
      <c r="B570" s="133"/>
      <c r="C570" s="137" t="s">
        <v>578</v>
      </c>
      <c r="D570" s="139" t="str">
        <f>IF(J568=2,CHAR(214)," ")</f>
        <v> </v>
      </c>
      <c r="E570" s="44"/>
      <c r="F570" s="44"/>
      <c r="H570" s="183"/>
      <c r="I570" s="275"/>
      <c r="J570" s="271"/>
      <c r="K570" s="275"/>
      <c r="L570" s="318"/>
      <c r="M570" s="313">
        <v>2</v>
      </c>
      <c r="N570" s="325"/>
      <c r="O570" s="308"/>
      <c r="P570" s="308"/>
      <c r="Q570" s="325"/>
      <c r="R570" s="325"/>
      <c r="S570" s="325"/>
      <c r="T570" s="288"/>
      <c r="U570" s="288"/>
      <c r="V570" s="5"/>
      <c r="W570" s="5"/>
      <c r="X570" s="5"/>
      <c r="Y570" s="5"/>
    </row>
    <row r="571" spans="2:25" s="4" customFormat="1" ht="15.75" customHeight="1" thickBot="1">
      <c r="B571" s="133"/>
      <c r="C571" s="137" t="s">
        <v>577</v>
      </c>
      <c r="D571" s="139" t="str">
        <f>IF(J568=3,CHAR(214)," ")</f>
        <v> </v>
      </c>
      <c r="E571" s="44"/>
      <c r="F571" s="44"/>
      <c r="H571" s="183"/>
      <c r="I571" s="275"/>
      <c r="J571" s="271"/>
      <c r="K571" s="275"/>
      <c r="L571" s="318"/>
      <c r="M571" s="313">
        <v>3</v>
      </c>
      <c r="N571" s="325"/>
      <c r="O571" s="308"/>
      <c r="P571" s="308"/>
      <c r="Q571" s="325"/>
      <c r="R571" s="325"/>
      <c r="S571" s="325"/>
      <c r="T571" s="288"/>
      <c r="U571" s="288"/>
      <c r="V571" s="5"/>
      <c r="W571" s="5"/>
      <c r="X571" s="5"/>
      <c r="Y571" s="5"/>
    </row>
    <row r="572" spans="2:25" s="4" customFormat="1" ht="12.75" hidden="1">
      <c r="B572" s="5"/>
      <c r="C572" s="5"/>
      <c r="D572" s="5"/>
      <c r="E572" s="18"/>
      <c r="F572" s="18"/>
      <c r="I572" s="275"/>
      <c r="J572" s="271"/>
      <c r="K572" s="275"/>
      <c r="L572" s="318"/>
      <c r="M572" s="315"/>
      <c r="N572" s="325"/>
      <c r="O572" s="318"/>
      <c r="P572" s="318"/>
      <c r="Q572" s="325"/>
      <c r="R572" s="325"/>
      <c r="S572" s="325"/>
      <c r="T572" s="288"/>
      <c r="U572" s="288"/>
      <c r="V572" s="5"/>
      <c r="W572" s="5"/>
      <c r="X572" s="5"/>
      <c r="Y572" s="5"/>
    </row>
    <row r="573" spans="2:25" s="4" customFormat="1" ht="13.5" hidden="1" thickBot="1">
      <c r="B573" s="5"/>
      <c r="C573" s="5"/>
      <c r="D573" s="5"/>
      <c r="E573" s="18"/>
      <c r="F573" s="18"/>
      <c r="I573" s="275"/>
      <c r="J573" s="271"/>
      <c r="K573" s="275"/>
      <c r="L573" s="318"/>
      <c r="M573" s="315"/>
      <c r="N573" s="325"/>
      <c r="O573" s="318"/>
      <c r="P573" s="318"/>
      <c r="Q573" s="325"/>
      <c r="R573" s="325"/>
      <c r="S573" s="325"/>
      <c r="T573" s="288"/>
      <c r="U573" s="288"/>
      <c r="V573" s="5"/>
      <c r="W573" s="5"/>
      <c r="X573" s="5"/>
      <c r="Y573" s="5"/>
    </row>
    <row r="574" spans="2:25" s="4" customFormat="1" ht="24" customHeight="1" thickBot="1">
      <c r="B574" s="335" t="s">
        <v>979</v>
      </c>
      <c r="C574" s="336"/>
      <c r="D574" s="336"/>
      <c r="E574" s="336"/>
      <c r="F574" s="337"/>
      <c r="I574" s="275"/>
      <c r="J574" s="271"/>
      <c r="K574" s="275"/>
      <c r="L574" s="318"/>
      <c r="M574" s="315"/>
      <c r="N574" s="300">
        <v>12</v>
      </c>
      <c r="O574" s="301">
        <f>SUM(O575:O626)</f>
        <v>0</v>
      </c>
      <c r="P574" s="302"/>
      <c r="Q574" s="303"/>
      <c r="R574" s="322">
        <f>+S574/N574</f>
        <v>0.029166666666666664</v>
      </c>
      <c r="S574" s="305">
        <f>VLOOKUP(B574,CALI!$B$6:$E$35,4,FALSE)</f>
        <v>0.35</v>
      </c>
      <c r="T574" s="288"/>
      <c r="U574" s="288"/>
      <c r="V574" s="5"/>
      <c r="W574" s="5"/>
      <c r="X574" s="5"/>
      <c r="Y574" s="5"/>
    </row>
    <row r="575" spans="2:25" s="4" customFormat="1" ht="18.75" customHeight="1">
      <c r="B575" s="133" t="s">
        <v>904</v>
      </c>
      <c r="C575" s="187" t="s">
        <v>72</v>
      </c>
      <c r="D575" s="44"/>
      <c r="E575" s="44"/>
      <c r="F575" s="135"/>
      <c r="I575" s="275"/>
      <c r="J575" s="271"/>
      <c r="K575" s="275"/>
      <c r="L575" s="318"/>
      <c r="M575" s="315"/>
      <c r="N575" s="325"/>
      <c r="O575" s="312">
        <f>IF(J575&gt;0,+$R$574*(1/M578)*J575,0)</f>
        <v>0</v>
      </c>
      <c r="P575" s="318"/>
      <c r="Q575" s="325"/>
      <c r="R575" s="325"/>
      <c r="S575" s="325"/>
      <c r="T575" s="288"/>
      <c r="U575" s="288"/>
      <c r="V575" s="5"/>
      <c r="W575" s="5"/>
      <c r="X575" s="5"/>
      <c r="Y575" s="5"/>
    </row>
    <row r="576" spans="2:25" s="4" customFormat="1" ht="15.75" customHeight="1">
      <c r="B576" s="133"/>
      <c r="C576" s="137" t="s">
        <v>944</v>
      </c>
      <c r="D576" s="144" t="str">
        <f>IF(J575=1,CHAR(214)," ")</f>
        <v> </v>
      </c>
      <c r="E576" s="44"/>
      <c r="F576" s="136"/>
      <c r="I576" s="275"/>
      <c r="J576" s="271"/>
      <c r="K576" s="275"/>
      <c r="L576" s="318"/>
      <c r="M576" s="313">
        <v>1</v>
      </c>
      <c r="N576" s="325"/>
      <c r="O576" s="318"/>
      <c r="P576" s="318"/>
      <c r="Q576" s="325"/>
      <c r="R576" s="325"/>
      <c r="S576" s="325"/>
      <c r="T576" s="288"/>
      <c r="U576" s="288"/>
      <c r="V576" s="5"/>
      <c r="W576" s="5"/>
      <c r="X576" s="5"/>
      <c r="Y576" s="5"/>
    </row>
    <row r="577" spans="2:25" s="4" customFormat="1" ht="15.75" customHeight="1">
      <c r="B577" s="133"/>
      <c r="C577" s="137" t="s">
        <v>945</v>
      </c>
      <c r="D577" s="144" t="str">
        <f>IF(J575=2,CHAR(214)," ")</f>
        <v> </v>
      </c>
      <c r="E577" s="44"/>
      <c r="F577" s="136"/>
      <c r="I577" s="275"/>
      <c r="J577" s="271"/>
      <c r="K577" s="275"/>
      <c r="L577" s="318"/>
      <c r="M577" s="313">
        <v>2</v>
      </c>
      <c r="N577" s="325"/>
      <c r="O577" s="318"/>
      <c r="P577" s="318"/>
      <c r="Q577" s="325"/>
      <c r="R577" s="325"/>
      <c r="S577" s="325"/>
      <c r="T577" s="288"/>
      <c r="U577" s="288"/>
      <c r="V577" s="5"/>
      <c r="W577" s="5"/>
      <c r="X577" s="5"/>
      <c r="Y577" s="5"/>
    </row>
    <row r="578" spans="2:25" s="4" customFormat="1" ht="15.75" customHeight="1">
      <c r="B578" s="133"/>
      <c r="C578" s="137" t="s">
        <v>946</v>
      </c>
      <c r="D578" s="144" t="str">
        <f>IF(J575=3,CHAR(214)," ")</f>
        <v> </v>
      </c>
      <c r="E578" s="44"/>
      <c r="F578" s="136"/>
      <c r="I578" s="275"/>
      <c r="J578" s="271"/>
      <c r="K578" s="275"/>
      <c r="L578" s="318"/>
      <c r="M578" s="313">
        <v>3</v>
      </c>
      <c r="N578" s="325"/>
      <c r="O578" s="318"/>
      <c r="P578" s="318"/>
      <c r="Q578" s="325"/>
      <c r="R578" s="325"/>
      <c r="S578" s="325"/>
      <c r="T578" s="288"/>
      <c r="U578" s="288"/>
      <c r="V578" s="5"/>
      <c r="W578" s="5"/>
      <c r="X578" s="5"/>
      <c r="Y578" s="5"/>
    </row>
    <row r="579" spans="2:25" s="4" customFormat="1" ht="18.75" customHeight="1">
      <c r="B579" s="133" t="s">
        <v>909</v>
      </c>
      <c r="C579" s="187" t="s">
        <v>73</v>
      </c>
      <c r="D579" s="44"/>
      <c r="E579" s="44"/>
      <c r="F579" s="136"/>
      <c r="I579" s="275"/>
      <c r="J579" s="271"/>
      <c r="K579" s="275"/>
      <c r="L579" s="318"/>
      <c r="M579" s="315"/>
      <c r="N579" s="325"/>
      <c r="O579" s="312">
        <f>IF(J579&gt;0,+$R$574*(1/M582)*J579,0)</f>
        <v>0</v>
      </c>
      <c r="P579" s="318"/>
      <c r="Q579" s="325"/>
      <c r="R579" s="325"/>
      <c r="S579" s="325"/>
      <c r="T579" s="288"/>
      <c r="U579" s="288"/>
      <c r="V579" s="5"/>
      <c r="W579" s="5"/>
      <c r="X579" s="5"/>
      <c r="Y579" s="5"/>
    </row>
    <row r="580" spans="2:25" s="4" customFormat="1" ht="15.75" customHeight="1">
      <c r="B580" s="133"/>
      <c r="C580" s="137" t="s">
        <v>944</v>
      </c>
      <c r="D580" s="144" t="str">
        <f>IF(J579=1,CHAR(214)," ")</f>
        <v> </v>
      </c>
      <c r="E580" s="44"/>
      <c r="F580" s="136"/>
      <c r="I580" s="275"/>
      <c r="J580" s="271"/>
      <c r="K580" s="275"/>
      <c r="L580" s="318"/>
      <c r="M580" s="313">
        <v>1</v>
      </c>
      <c r="N580" s="325"/>
      <c r="O580" s="318"/>
      <c r="P580" s="318"/>
      <c r="Q580" s="325"/>
      <c r="R580" s="325"/>
      <c r="S580" s="325"/>
      <c r="T580" s="288"/>
      <c r="U580" s="288"/>
      <c r="V580" s="5"/>
      <c r="W580" s="5"/>
      <c r="X580" s="5"/>
      <c r="Y580" s="5"/>
    </row>
    <row r="581" spans="2:25" s="4" customFormat="1" ht="15.75" customHeight="1">
      <c r="B581" s="133"/>
      <c r="C581" s="137" t="s">
        <v>947</v>
      </c>
      <c r="D581" s="144" t="str">
        <f>IF(J579=2,CHAR(214)," ")</f>
        <v> </v>
      </c>
      <c r="E581" s="44"/>
      <c r="F581" s="136"/>
      <c r="I581" s="275"/>
      <c r="J581" s="271"/>
      <c r="K581" s="275"/>
      <c r="L581" s="318"/>
      <c r="M581" s="313">
        <v>2</v>
      </c>
      <c r="N581" s="325"/>
      <c r="O581" s="318"/>
      <c r="P581" s="318"/>
      <c r="Q581" s="325"/>
      <c r="R581" s="325"/>
      <c r="S581" s="325"/>
      <c r="T581" s="288"/>
      <c r="U581" s="288"/>
      <c r="V581" s="5"/>
      <c r="W581" s="5"/>
      <c r="X581" s="5"/>
      <c r="Y581" s="5"/>
    </row>
    <row r="582" spans="2:25" s="4" customFormat="1" ht="15.75" customHeight="1">
      <c r="B582" s="133"/>
      <c r="C582" s="137" t="s">
        <v>946</v>
      </c>
      <c r="D582" s="144" t="str">
        <f>IF(J579=3,CHAR(214)," ")</f>
        <v> </v>
      </c>
      <c r="E582" s="44"/>
      <c r="F582" s="136"/>
      <c r="I582" s="275"/>
      <c r="J582" s="271"/>
      <c r="K582" s="275"/>
      <c r="L582" s="318"/>
      <c r="M582" s="313">
        <v>3</v>
      </c>
      <c r="N582" s="325"/>
      <c r="O582" s="318"/>
      <c r="P582" s="318"/>
      <c r="Q582" s="325"/>
      <c r="R582" s="325"/>
      <c r="S582" s="325"/>
      <c r="T582" s="288"/>
      <c r="U582" s="288"/>
      <c r="V582" s="5"/>
      <c r="W582" s="5"/>
      <c r="X582" s="5"/>
      <c r="Y582" s="5"/>
    </row>
    <row r="583" spans="2:25" s="4" customFormat="1" ht="18.75" customHeight="1">
      <c r="B583" s="133" t="s">
        <v>912</v>
      </c>
      <c r="C583" s="187" t="s">
        <v>405</v>
      </c>
      <c r="D583" s="44"/>
      <c r="E583" s="44"/>
      <c r="F583" s="136"/>
      <c r="I583" s="275"/>
      <c r="J583" s="271"/>
      <c r="K583" s="275"/>
      <c r="L583" s="318"/>
      <c r="M583" s="315"/>
      <c r="N583" s="325"/>
      <c r="O583" s="312">
        <f>IF(J583&gt;0,+$R$574*(1/M586)*J583,0)</f>
        <v>0</v>
      </c>
      <c r="P583" s="318"/>
      <c r="Q583" s="325"/>
      <c r="R583" s="325"/>
      <c r="S583" s="325"/>
      <c r="T583" s="288"/>
      <c r="U583" s="288"/>
      <c r="V583" s="5"/>
      <c r="W583" s="5"/>
      <c r="X583" s="5"/>
      <c r="Y583" s="5"/>
    </row>
    <row r="584" spans="2:25" s="4" customFormat="1" ht="15.75" customHeight="1">
      <c r="B584" s="133"/>
      <c r="C584" s="137" t="s">
        <v>944</v>
      </c>
      <c r="D584" s="144" t="str">
        <f>IF(J583=1,CHAR(214)," ")</f>
        <v> </v>
      </c>
      <c r="E584" s="44"/>
      <c r="F584" s="136"/>
      <c r="I584" s="275"/>
      <c r="J584" s="271"/>
      <c r="K584" s="275"/>
      <c r="L584" s="318"/>
      <c r="M584" s="313">
        <v>1</v>
      </c>
      <c r="N584" s="325"/>
      <c r="O584" s="318"/>
      <c r="P584" s="318"/>
      <c r="Q584" s="325"/>
      <c r="R584" s="325"/>
      <c r="S584" s="325"/>
      <c r="T584" s="288"/>
      <c r="U584" s="288"/>
      <c r="V584" s="5"/>
      <c r="W584" s="5"/>
      <c r="X584" s="5"/>
      <c r="Y584" s="5"/>
    </row>
    <row r="585" spans="2:25" s="4" customFormat="1" ht="15.75" customHeight="1">
      <c r="B585" s="133"/>
      <c r="C585" s="137" t="s">
        <v>947</v>
      </c>
      <c r="D585" s="144" t="str">
        <f>IF(J583=2,CHAR(214)," ")</f>
        <v> </v>
      </c>
      <c r="E585" s="44"/>
      <c r="F585" s="136"/>
      <c r="I585" s="275"/>
      <c r="J585" s="271"/>
      <c r="K585" s="275"/>
      <c r="L585" s="318"/>
      <c r="M585" s="313">
        <v>2</v>
      </c>
      <c r="N585" s="325"/>
      <c r="O585" s="318"/>
      <c r="P585" s="318"/>
      <c r="Q585" s="325"/>
      <c r="R585" s="325"/>
      <c r="S585" s="325"/>
      <c r="T585" s="288"/>
      <c r="U585" s="288"/>
      <c r="V585" s="5"/>
      <c r="W585" s="5"/>
      <c r="X585" s="5"/>
      <c r="Y585" s="5"/>
    </row>
    <row r="586" spans="2:25" s="4" customFormat="1" ht="15.75" customHeight="1">
      <c r="B586" s="133"/>
      <c r="C586" s="137" t="s">
        <v>946</v>
      </c>
      <c r="D586" s="144" t="str">
        <f>IF(J583=3,CHAR(214)," ")</f>
        <v> </v>
      </c>
      <c r="E586" s="44"/>
      <c r="F586" s="136"/>
      <c r="I586" s="275"/>
      <c r="J586" s="271"/>
      <c r="K586" s="275"/>
      <c r="L586" s="318"/>
      <c r="M586" s="313">
        <v>3</v>
      </c>
      <c r="N586" s="325"/>
      <c r="O586" s="318"/>
      <c r="P586" s="318"/>
      <c r="Q586" s="325"/>
      <c r="R586" s="325"/>
      <c r="S586" s="325"/>
      <c r="T586" s="288"/>
      <c r="U586" s="288"/>
      <c r="V586" s="5"/>
      <c r="W586" s="5"/>
      <c r="X586" s="5"/>
      <c r="Y586" s="5"/>
    </row>
    <row r="587" spans="2:25" s="4" customFormat="1" ht="18.75" customHeight="1">
      <c r="B587" s="133" t="s">
        <v>915</v>
      </c>
      <c r="C587" s="187" t="s">
        <v>406</v>
      </c>
      <c r="D587" s="44"/>
      <c r="E587" s="44"/>
      <c r="F587" s="136"/>
      <c r="I587" s="275"/>
      <c r="J587" s="271"/>
      <c r="K587" s="275"/>
      <c r="L587" s="318"/>
      <c r="M587" s="315"/>
      <c r="N587" s="325"/>
      <c r="O587" s="312">
        <f>IF(J587&gt;0,+$R$574*(1/M590)*J587,0)</f>
        <v>0</v>
      </c>
      <c r="P587" s="318"/>
      <c r="Q587" s="325"/>
      <c r="R587" s="325"/>
      <c r="S587" s="325"/>
      <c r="T587" s="288"/>
      <c r="U587" s="288"/>
      <c r="V587" s="5"/>
      <c r="W587" s="5"/>
      <c r="X587" s="5"/>
      <c r="Y587" s="5"/>
    </row>
    <row r="588" spans="2:25" s="4" customFormat="1" ht="15.75" customHeight="1">
      <c r="B588" s="133"/>
      <c r="C588" s="137" t="s">
        <v>944</v>
      </c>
      <c r="D588" s="144" t="str">
        <f>IF(J587=1,CHAR(214)," ")</f>
        <v> </v>
      </c>
      <c r="E588" s="44"/>
      <c r="F588" s="136"/>
      <c r="I588" s="275"/>
      <c r="J588" s="271"/>
      <c r="K588" s="275"/>
      <c r="L588" s="318"/>
      <c r="M588" s="313">
        <v>1</v>
      </c>
      <c r="N588" s="325"/>
      <c r="O588" s="318"/>
      <c r="P588" s="318"/>
      <c r="Q588" s="325"/>
      <c r="R588" s="325"/>
      <c r="S588" s="325"/>
      <c r="T588" s="288"/>
      <c r="U588" s="288"/>
      <c r="V588" s="5"/>
      <c r="W588" s="5"/>
      <c r="X588" s="5"/>
      <c r="Y588" s="5"/>
    </row>
    <row r="589" spans="2:25" s="4" customFormat="1" ht="15.75" customHeight="1">
      <c r="B589" s="133"/>
      <c r="C589" s="137" t="s">
        <v>947</v>
      </c>
      <c r="D589" s="144" t="str">
        <f>IF(J587=2,CHAR(214)," ")</f>
        <v> </v>
      </c>
      <c r="E589" s="44"/>
      <c r="F589" s="136"/>
      <c r="I589" s="275"/>
      <c r="J589" s="271"/>
      <c r="K589" s="275"/>
      <c r="L589" s="318"/>
      <c r="M589" s="313">
        <v>2</v>
      </c>
      <c r="N589" s="325"/>
      <c r="O589" s="318"/>
      <c r="P589" s="318"/>
      <c r="Q589" s="325"/>
      <c r="R589" s="325"/>
      <c r="S589" s="325"/>
      <c r="T589" s="288"/>
      <c r="U589" s="288"/>
      <c r="V589" s="5"/>
      <c r="W589" s="5"/>
      <c r="X589" s="5"/>
      <c r="Y589" s="5"/>
    </row>
    <row r="590" spans="2:25" s="4" customFormat="1" ht="15.75" customHeight="1">
      <c r="B590" s="133"/>
      <c r="C590" s="137" t="s">
        <v>946</v>
      </c>
      <c r="D590" s="144" t="str">
        <f>IF(J587=3,CHAR(214)," ")</f>
        <v> </v>
      </c>
      <c r="E590" s="44"/>
      <c r="F590" s="136"/>
      <c r="I590" s="275"/>
      <c r="J590" s="271"/>
      <c r="K590" s="275"/>
      <c r="L590" s="318"/>
      <c r="M590" s="313">
        <v>3</v>
      </c>
      <c r="N590" s="325"/>
      <c r="O590" s="318"/>
      <c r="P590" s="318"/>
      <c r="Q590" s="325"/>
      <c r="R590" s="325"/>
      <c r="S590" s="325"/>
      <c r="T590" s="288"/>
      <c r="U590" s="288"/>
      <c r="V590" s="5"/>
      <c r="W590" s="5"/>
      <c r="X590" s="5"/>
      <c r="Y590" s="5"/>
    </row>
    <row r="591" spans="2:25" s="4" customFormat="1" ht="18.75" customHeight="1">
      <c r="B591" s="133" t="s">
        <v>919</v>
      </c>
      <c r="C591" s="187" t="s">
        <v>74</v>
      </c>
      <c r="D591" s="44"/>
      <c r="E591" s="44"/>
      <c r="F591" s="136"/>
      <c r="I591" s="275"/>
      <c r="J591" s="271"/>
      <c r="K591" s="275"/>
      <c r="L591" s="318"/>
      <c r="M591" s="315"/>
      <c r="N591" s="325"/>
      <c r="O591" s="312">
        <f>IF(J591&gt;0,+$R$574*(1/M594)*J591,0)</f>
        <v>0</v>
      </c>
      <c r="P591" s="318"/>
      <c r="Q591" s="325"/>
      <c r="R591" s="325"/>
      <c r="S591" s="325"/>
      <c r="T591" s="288"/>
      <c r="U591" s="288"/>
      <c r="V591" s="5"/>
      <c r="W591" s="5"/>
      <c r="X591" s="5"/>
      <c r="Y591" s="5"/>
    </row>
    <row r="592" spans="2:25" s="4" customFormat="1" ht="15.75" customHeight="1">
      <c r="B592" s="133"/>
      <c r="C592" s="137" t="s">
        <v>944</v>
      </c>
      <c r="D592" s="144" t="str">
        <f>IF(J591=1,CHAR(214)," ")</f>
        <v> </v>
      </c>
      <c r="E592" s="44"/>
      <c r="F592" s="136"/>
      <c r="I592" s="275"/>
      <c r="J592" s="271"/>
      <c r="K592" s="275"/>
      <c r="L592" s="318"/>
      <c r="M592" s="313">
        <v>1</v>
      </c>
      <c r="N592" s="325"/>
      <c r="O592" s="318"/>
      <c r="P592" s="318"/>
      <c r="Q592" s="325"/>
      <c r="R592" s="325"/>
      <c r="S592" s="325"/>
      <c r="T592" s="288"/>
      <c r="U592" s="288"/>
      <c r="V592" s="5"/>
      <c r="W592" s="5"/>
      <c r="X592" s="5"/>
      <c r="Y592" s="5"/>
    </row>
    <row r="593" spans="2:25" s="4" customFormat="1" ht="15.75" customHeight="1">
      <c r="B593" s="133"/>
      <c r="C593" s="137" t="s">
        <v>947</v>
      </c>
      <c r="D593" s="144" t="str">
        <f>IF(J591=2,CHAR(214)," ")</f>
        <v> </v>
      </c>
      <c r="E593" s="44"/>
      <c r="F593" s="136"/>
      <c r="I593" s="275"/>
      <c r="J593" s="271"/>
      <c r="K593" s="275"/>
      <c r="L593" s="318"/>
      <c r="M593" s="313">
        <v>2</v>
      </c>
      <c r="N593" s="325"/>
      <c r="O593" s="318"/>
      <c r="P593" s="318"/>
      <c r="Q593" s="325"/>
      <c r="R593" s="325"/>
      <c r="S593" s="325"/>
      <c r="T593" s="288"/>
      <c r="U593" s="288"/>
      <c r="V593" s="5"/>
      <c r="W593" s="5"/>
      <c r="X593" s="5"/>
      <c r="Y593" s="5"/>
    </row>
    <row r="594" spans="2:25" s="4" customFormat="1" ht="15.75" customHeight="1">
      <c r="B594" s="133"/>
      <c r="C594" s="137" t="s">
        <v>946</v>
      </c>
      <c r="D594" s="144" t="str">
        <f>IF(J591=3,CHAR(214)," ")</f>
        <v> </v>
      </c>
      <c r="E594" s="44"/>
      <c r="F594" s="136"/>
      <c r="I594" s="275"/>
      <c r="J594" s="271"/>
      <c r="K594" s="275"/>
      <c r="L594" s="318"/>
      <c r="M594" s="313">
        <v>3</v>
      </c>
      <c r="N594" s="325"/>
      <c r="O594" s="318"/>
      <c r="P594" s="318"/>
      <c r="Q594" s="325"/>
      <c r="R594" s="325"/>
      <c r="S594" s="325"/>
      <c r="T594" s="288"/>
      <c r="U594" s="288"/>
      <c r="V594" s="5"/>
      <c r="W594" s="5"/>
      <c r="X594" s="5"/>
      <c r="Y594" s="5"/>
    </row>
    <row r="595" spans="2:25" s="4" customFormat="1" ht="18.75" customHeight="1">
      <c r="B595" s="133" t="s">
        <v>920</v>
      </c>
      <c r="C595" s="187" t="s">
        <v>75</v>
      </c>
      <c r="D595" s="44"/>
      <c r="E595" s="44"/>
      <c r="F595" s="136"/>
      <c r="I595" s="275"/>
      <c r="J595" s="271"/>
      <c r="K595" s="275"/>
      <c r="L595" s="318"/>
      <c r="M595" s="315"/>
      <c r="N595" s="325"/>
      <c r="O595" s="312">
        <f>IF(J595&gt;0,+$R$574*(1/M598)*J595,0)</f>
        <v>0</v>
      </c>
      <c r="P595" s="318"/>
      <c r="Q595" s="325"/>
      <c r="R595" s="325"/>
      <c r="S595" s="325"/>
      <c r="T595" s="288"/>
      <c r="U595" s="288"/>
      <c r="V595" s="5"/>
      <c r="W595" s="5"/>
      <c r="X595" s="5"/>
      <c r="Y595" s="5"/>
    </row>
    <row r="596" spans="2:25" s="4" customFormat="1" ht="15.75" customHeight="1">
      <c r="B596" s="133"/>
      <c r="C596" s="137" t="s">
        <v>948</v>
      </c>
      <c r="D596" s="144" t="str">
        <f>IF(J595=1,CHAR(214)," ")</f>
        <v> </v>
      </c>
      <c r="E596" s="44"/>
      <c r="F596" s="136"/>
      <c r="I596" s="275"/>
      <c r="J596" s="271"/>
      <c r="K596" s="275"/>
      <c r="L596" s="318"/>
      <c r="M596" s="313">
        <v>1</v>
      </c>
      <c r="N596" s="325"/>
      <c r="O596" s="318"/>
      <c r="P596" s="318"/>
      <c r="Q596" s="325"/>
      <c r="R596" s="325"/>
      <c r="S596" s="325"/>
      <c r="T596" s="288"/>
      <c r="U596" s="288"/>
      <c r="V596" s="5"/>
      <c r="W596" s="5"/>
      <c r="X596" s="5"/>
      <c r="Y596" s="5"/>
    </row>
    <row r="597" spans="2:25" s="4" customFormat="1" ht="15.75" customHeight="1">
      <c r="B597" s="133"/>
      <c r="C597" s="137" t="s">
        <v>949</v>
      </c>
      <c r="D597" s="144" t="str">
        <f>IF(J595=2,CHAR(214)," ")</f>
        <v> </v>
      </c>
      <c r="E597" s="44"/>
      <c r="F597" s="136"/>
      <c r="I597" s="275"/>
      <c r="J597" s="271"/>
      <c r="K597" s="275"/>
      <c r="L597" s="318"/>
      <c r="M597" s="313">
        <v>2</v>
      </c>
      <c r="N597" s="325"/>
      <c r="O597" s="318"/>
      <c r="P597" s="318"/>
      <c r="Q597" s="325"/>
      <c r="R597" s="325"/>
      <c r="S597" s="325"/>
      <c r="T597" s="288"/>
      <c r="U597" s="288"/>
      <c r="V597" s="5"/>
      <c r="W597" s="5"/>
      <c r="X597" s="5"/>
      <c r="Y597" s="5"/>
    </row>
    <row r="598" spans="2:25" s="4" customFormat="1" ht="15.75" customHeight="1">
      <c r="B598" s="133"/>
      <c r="C598" s="137" t="s">
        <v>950</v>
      </c>
      <c r="D598" s="144" t="str">
        <f>IF(J595=3,CHAR(214)," ")</f>
        <v> </v>
      </c>
      <c r="E598" s="44"/>
      <c r="F598" s="136"/>
      <c r="I598" s="275"/>
      <c r="J598" s="271"/>
      <c r="K598" s="275"/>
      <c r="L598" s="318"/>
      <c r="M598" s="313">
        <v>3</v>
      </c>
      <c r="N598" s="325"/>
      <c r="O598" s="318"/>
      <c r="P598" s="318"/>
      <c r="Q598" s="325"/>
      <c r="R598" s="325"/>
      <c r="S598" s="325"/>
      <c r="T598" s="288"/>
      <c r="U598" s="288"/>
      <c r="V598" s="5"/>
      <c r="W598" s="5"/>
      <c r="X598" s="5"/>
      <c r="Y598" s="5"/>
    </row>
    <row r="599" spans="2:25" s="4" customFormat="1" ht="18.75" customHeight="1">
      <c r="B599" s="133" t="s">
        <v>921</v>
      </c>
      <c r="C599" s="187" t="s">
        <v>76</v>
      </c>
      <c r="D599" s="44"/>
      <c r="E599" s="44"/>
      <c r="F599" s="136"/>
      <c r="I599" s="275"/>
      <c r="J599" s="271"/>
      <c r="K599" s="275"/>
      <c r="L599" s="318"/>
      <c r="M599" s="315"/>
      <c r="N599" s="325"/>
      <c r="O599" s="312">
        <f>IF(J599&gt;0,+$R$574*(1/M602)*J599,0)</f>
        <v>0</v>
      </c>
      <c r="P599" s="318"/>
      <c r="Q599" s="325"/>
      <c r="R599" s="325"/>
      <c r="S599" s="325"/>
      <c r="T599" s="288"/>
      <c r="U599" s="288"/>
      <c r="V599" s="5"/>
      <c r="W599" s="5"/>
      <c r="X599" s="5"/>
      <c r="Y599" s="5"/>
    </row>
    <row r="600" spans="2:25" s="4" customFormat="1" ht="15.75" customHeight="1">
      <c r="B600" s="133"/>
      <c r="C600" s="137" t="s">
        <v>951</v>
      </c>
      <c r="D600" s="144" t="str">
        <f>IF(J599=1,CHAR(214)," ")</f>
        <v> </v>
      </c>
      <c r="E600" s="44"/>
      <c r="F600" s="136"/>
      <c r="I600" s="275"/>
      <c r="J600" s="271"/>
      <c r="K600" s="275"/>
      <c r="L600" s="318"/>
      <c r="M600" s="313">
        <v>1</v>
      </c>
      <c r="N600" s="325"/>
      <c r="O600" s="318"/>
      <c r="P600" s="318"/>
      <c r="Q600" s="325"/>
      <c r="R600" s="325"/>
      <c r="S600" s="325"/>
      <c r="T600" s="288"/>
      <c r="U600" s="288"/>
      <c r="V600" s="5"/>
      <c r="W600" s="5"/>
      <c r="X600" s="5"/>
      <c r="Y600" s="5"/>
    </row>
    <row r="601" spans="2:25" s="4" customFormat="1" ht="15.75" customHeight="1">
      <c r="B601" s="133"/>
      <c r="C601" s="137" t="s">
        <v>952</v>
      </c>
      <c r="D601" s="144" t="str">
        <f>IF(J599=2,CHAR(214)," ")</f>
        <v> </v>
      </c>
      <c r="E601" s="44"/>
      <c r="F601" s="136"/>
      <c r="I601" s="275"/>
      <c r="J601" s="271"/>
      <c r="K601" s="275"/>
      <c r="L601" s="318"/>
      <c r="M601" s="313">
        <v>2</v>
      </c>
      <c r="N601" s="325"/>
      <c r="O601" s="318"/>
      <c r="P601" s="318"/>
      <c r="Q601" s="325"/>
      <c r="R601" s="325"/>
      <c r="S601" s="325"/>
      <c r="T601" s="288"/>
      <c r="U601" s="288"/>
      <c r="V601" s="5"/>
      <c r="W601" s="5"/>
      <c r="X601" s="5"/>
      <c r="Y601" s="5"/>
    </row>
    <row r="602" spans="2:25" s="4" customFormat="1" ht="15.75" customHeight="1">
      <c r="B602" s="133"/>
      <c r="C602" s="137" t="s">
        <v>953</v>
      </c>
      <c r="D602" s="144" t="str">
        <f>IF(J599=3,CHAR(214)," ")</f>
        <v> </v>
      </c>
      <c r="E602" s="44"/>
      <c r="F602" s="136"/>
      <c r="I602" s="275"/>
      <c r="J602" s="271"/>
      <c r="K602" s="275"/>
      <c r="L602" s="318"/>
      <c r="M602" s="313">
        <v>3</v>
      </c>
      <c r="N602" s="325"/>
      <c r="O602" s="318"/>
      <c r="P602" s="318"/>
      <c r="Q602" s="325"/>
      <c r="R602" s="325"/>
      <c r="S602" s="325"/>
      <c r="T602" s="288"/>
      <c r="U602" s="288"/>
      <c r="V602" s="5"/>
      <c r="W602" s="5"/>
      <c r="X602" s="5"/>
      <c r="Y602" s="5"/>
    </row>
    <row r="603" spans="2:25" s="4" customFormat="1" ht="18.75" customHeight="1">
      <c r="B603" s="133" t="s">
        <v>922</v>
      </c>
      <c r="C603" s="187" t="s">
        <v>77</v>
      </c>
      <c r="D603" s="44"/>
      <c r="E603" s="44"/>
      <c r="F603" s="136"/>
      <c r="I603" s="275"/>
      <c r="J603" s="271"/>
      <c r="K603" s="275"/>
      <c r="L603" s="318"/>
      <c r="M603" s="315"/>
      <c r="N603" s="325"/>
      <c r="O603" s="312">
        <f>IF(J603&gt;0,+$R$574*(1/M606)*J603,0)</f>
        <v>0</v>
      </c>
      <c r="P603" s="318"/>
      <c r="Q603" s="325"/>
      <c r="R603" s="325"/>
      <c r="S603" s="325"/>
      <c r="T603" s="288"/>
      <c r="U603" s="288"/>
      <c r="V603" s="5"/>
      <c r="W603" s="5"/>
      <c r="X603" s="5"/>
      <c r="Y603" s="5"/>
    </row>
    <row r="604" spans="2:25" s="4" customFormat="1" ht="15.75" customHeight="1">
      <c r="B604" s="133"/>
      <c r="C604" s="137" t="s">
        <v>951</v>
      </c>
      <c r="D604" s="144" t="str">
        <f>IF(J603=1,CHAR(214)," ")</f>
        <v> </v>
      </c>
      <c r="E604" s="44"/>
      <c r="F604" s="136"/>
      <c r="I604" s="275"/>
      <c r="J604" s="271"/>
      <c r="K604" s="275"/>
      <c r="L604" s="318"/>
      <c r="M604" s="313">
        <v>1</v>
      </c>
      <c r="N604" s="325"/>
      <c r="O604" s="318"/>
      <c r="P604" s="318"/>
      <c r="Q604" s="325"/>
      <c r="R604" s="325"/>
      <c r="S604" s="325"/>
      <c r="T604" s="288"/>
      <c r="U604" s="288"/>
      <c r="V604" s="5"/>
      <c r="W604" s="5"/>
      <c r="X604" s="5"/>
      <c r="Y604" s="5"/>
    </row>
    <row r="605" spans="2:25" s="4" customFormat="1" ht="15.75" customHeight="1">
      <c r="B605" s="133"/>
      <c r="C605" s="137" t="s">
        <v>952</v>
      </c>
      <c r="D605" s="144" t="str">
        <f>IF(J603=2,CHAR(214)," ")</f>
        <v> </v>
      </c>
      <c r="E605" s="44"/>
      <c r="F605" s="136"/>
      <c r="I605" s="275"/>
      <c r="J605" s="271"/>
      <c r="K605" s="275"/>
      <c r="L605" s="318"/>
      <c r="M605" s="313">
        <v>2</v>
      </c>
      <c r="N605" s="325"/>
      <c r="O605" s="318"/>
      <c r="P605" s="318"/>
      <c r="Q605" s="325"/>
      <c r="R605" s="325"/>
      <c r="S605" s="325"/>
      <c r="T605" s="288"/>
      <c r="U605" s="288"/>
      <c r="V605" s="5"/>
      <c r="W605" s="5"/>
      <c r="X605" s="5"/>
      <c r="Y605" s="5"/>
    </row>
    <row r="606" spans="2:25" s="4" customFormat="1" ht="15.75" customHeight="1">
      <c r="B606" s="133"/>
      <c r="C606" s="137" t="s">
        <v>953</v>
      </c>
      <c r="D606" s="144" t="str">
        <f>IF(J603=3,CHAR(214)," ")</f>
        <v> </v>
      </c>
      <c r="E606" s="44"/>
      <c r="F606" s="136"/>
      <c r="I606" s="275"/>
      <c r="J606" s="271"/>
      <c r="K606" s="275"/>
      <c r="L606" s="318"/>
      <c r="M606" s="313">
        <v>3</v>
      </c>
      <c r="N606" s="325"/>
      <c r="O606" s="318"/>
      <c r="P606" s="318"/>
      <c r="Q606" s="325"/>
      <c r="R606" s="325"/>
      <c r="S606" s="325"/>
      <c r="T606" s="288"/>
      <c r="U606" s="288"/>
      <c r="V606" s="5"/>
      <c r="W606" s="5"/>
      <c r="X606" s="5"/>
      <c r="Y606" s="5"/>
    </row>
    <row r="607" spans="2:25" s="4" customFormat="1" ht="18.75" customHeight="1">
      <c r="B607" s="133" t="s">
        <v>940</v>
      </c>
      <c r="C607" s="187" t="s">
        <v>78</v>
      </c>
      <c r="D607" s="44"/>
      <c r="E607" s="44"/>
      <c r="F607" s="136"/>
      <c r="I607" s="275"/>
      <c r="J607" s="271"/>
      <c r="K607" s="275"/>
      <c r="L607" s="318"/>
      <c r="M607" s="315"/>
      <c r="N607" s="325"/>
      <c r="O607" s="312">
        <f>IF(J607&gt;0,+$R$574*(1/M610)*J607,0)</f>
        <v>0</v>
      </c>
      <c r="P607" s="318"/>
      <c r="Q607" s="325"/>
      <c r="R607" s="325"/>
      <c r="S607" s="325"/>
      <c r="T607" s="288"/>
      <c r="U607" s="288"/>
      <c r="V607" s="5"/>
      <c r="W607" s="5"/>
      <c r="X607" s="5"/>
      <c r="Y607" s="5"/>
    </row>
    <row r="608" spans="2:25" s="4" customFormat="1" ht="15.75" customHeight="1">
      <c r="B608" s="133"/>
      <c r="C608" s="137" t="s">
        <v>954</v>
      </c>
      <c r="D608" s="144" t="str">
        <f>IF(J607=1,CHAR(214)," ")</f>
        <v> </v>
      </c>
      <c r="E608" s="44"/>
      <c r="F608" s="136"/>
      <c r="I608" s="275"/>
      <c r="J608" s="271"/>
      <c r="K608" s="275"/>
      <c r="L608" s="318"/>
      <c r="M608" s="313">
        <v>1</v>
      </c>
      <c r="N608" s="325"/>
      <c r="O608" s="318"/>
      <c r="P608" s="318"/>
      <c r="Q608" s="325"/>
      <c r="R608" s="325"/>
      <c r="S608" s="325"/>
      <c r="T608" s="288"/>
      <c r="U608" s="288"/>
      <c r="V608" s="5"/>
      <c r="W608" s="5"/>
      <c r="X608" s="5"/>
      <c r="Y608" s="5"/>
    </row>
    <row r="609" spans="2:25" s="4" customFormat="1" ht="15.75" customHeight="1">
      <c r="B609" s="133"/>
      <c r="C609" s="137" t="s">
        <v>955</v>
      </c>
      <c r="D609" s="144" t="str">
        <f>IF(J607=2,CHAR(214)," ")</f>
        <v> </v>
      </c>
      <c r="E609" s="44"/>
      <c r="F609" s="19"/>
      <c r="I609" s="275"/>
      <c r="J609" s="271"/>
      <c r="K609" s="275"/>
      <c r="L609" s="318"/>
      <c r="M609" s="313">
        <v>2</v>
      </c>
      <c r="N609" s="325"/>
      <c r="O609" s="318"/>
      <c r="P609" s="318"/>
      <c r="Q609" s="325"/>
      <c r="R609" s="325"/>
      <c r="S609" s="325"/>
      <c r="T609" s="288"/>
      <c r="U609" s="288"/>
      <c r="V609" s="5"/>
      <c r="W609" s="5"/>
      <c r="X609" s="5"/>
      <c r="Y609" s="5"/>
    </row>
    <row r="610" spans="2:25" s="4" customFormat="1" ht="15.75" customHeight="1">
      <c r="B610" s="133"/>
      <c r="C610" s="137" t="s">
        <v>79</v>
      </c>
      <c r="D610" s="144" t="str">
        <f>IF(J607=3,CHAR(214)," ")</f>
        <v> </v>
      </c>
      <c r="E610" s="44"/>
      <c r="F610" s="19"/>
      <c r="I610" s="275"/>
      <c r="J610" s="271"/>
      <c r="K610" s="275"/>
      <c r="L610" s="318"/>
      <c r="M610" s="313">
        <v>3</v>
      </c>
      <c r="N610" s="325"/>
      <c r="O610" s="318"/>
      <c r="P610" s="318"/>
      <c r="Q610" s="325"/>
      <c r="R610" s="325"/>
      <c r="S610" s="325"/>
      <c r="T610" s="288"/>
      <c r="U610" s="288"/>
      <c r="V610" s="5"/>
      <c r="W610" s="5"/>
      <c r="X610" s="5"/>
      <c r="Y610" s="5"/>
    </row>
    <row r="611" spans="2:25" s="4" customFormat="1" ht="18.75" customHeight="1">
      <c r="B611" s="133" t="s">
        <v>941</v>
      </c>
      <c r="C611" s="187" t="s">
        <v>956</v>
      </c>
      <c r="D611" s="44"/>
      <c r="E611" s="44"/>
      <c r="F611" s="19"/>
      <c r="I611" s="275"/>
      <c r="J611" s="271"/>
      <c r="K611" s="275"/>
      <c r="L611" s="318"/>
      <c r="M611" s="315"/>
      <c r="N611" s="325"/>
      <c r="O611" s="312">
        <f>IF(J611&gt;0,+$R$574*(1/M615)*J611,0)</f>
        <v>0</v>
      </c>
      <c r="P611" s="318"/>
      <c r="Q611" s="325"/>
      <c r="R611" s="325"/>
      <c r="S611" s="325"/>
      <c r="T611" s="288"/>
      <c r="U611" s="288"/>
      <c r="V611" s="5"/>
      <c r="W611" s="5"/>
      <c r="X611" s="5"/>
      <c r="Y611" s="5"/>
    </row>
    <row r="612" spans="2:25" s="4" customFormat="1" ht="15.75" customHeight="1">
      <c r="B612" s="133"/>
      <c r="C612" s="137" t="s">
        <v>80</v>
      </c>
      <c r="D612" s="144" t="str">
        <f>IF(J611=1,CHAR(214)," ")</f>
        <v> </v>
      </c>
      <c r="E612" s="44"/>
      <c r="F612" s="19"/>
      <c r="I612" s="275"/>
      <c r="J612" s="271"/>
      <c r="K612" s="275"/>
      <c r="L612" s="318"/>
      <c r="M612" s="313">
        <v>1</v>
      </c>
      <c r="N612" s="325"/>
      <c r="O612" s="318"/>
      <c r="P612" s="318"/>
      <c r="Q612" s="325"/>
      <c r="R612" s="325"/>
      <c r="S612" s="325"/>
      <c r="T612" s="288"/>
      <c r="U612" s="288"/>
      <c r="V612" s="5"/>
      <c r="W612" s="5"/>
      <c r="X612" s="5"/>
      <c r="Y612" s="5"/>
    </row>
    <row r="613" spans="2:25" s="4" customFormat="1" ht="15.75" customHeight="1">
      <c r="B613" s="133"/>
      <c r="C613" s="137" t="s">
        <v>957</v>
      </c>
      <c r="D613" s="144" t="str">
        <f>IF(J611=2,CHAR(214)," ")</f>
        <v> </v>
      </c>
      <c r="E613" s="44"/>
      <c r="F613" s="19"/>
      <c r="I613" s="275"/>
      <c r="J613" s="271"/>
      <c r="K613" s="275"/>
      <c r="L613" s="318"/>
      <c r="M613" s="313">
        <v>2</v>
      </c>
      <c r="N613" s="325"/>
      <c r="O613" s="318"/>
      <c r="P613" s="318"/>
      <c r="Q613" s="325"/>
      <c r="R613" s="325"/>
      <c r="S613" s="325"/>
      <c r="T613" s="288"/>
      <c r="U613" s="288"/>
      <c r="V613" s="5"/>
      <c r="W613" s="5"/>
      <c r="X613" s="5"/>
      <c r="Y613" s="5"/>
    </row>
    <row r="614" spans="2:25" s="4" customFormat="1" ht="15.75" customHeight="1">
      <c r="B614" s="133"/>
      <c r="C614" s="137" t="s">
        <v>81</v>
      </c>
      <c r="D614" s="144" t="str">
        <f>IF(J611=3,CHAR(214)," ")</f>
        <v> </v>
      </c>
      <c r="E614" s="44"/>
      <c r="F614" s="19"/>
      <c r="I614" s="275"/>
      <c r="J614" s="271"/>
      <c r="K614" s="275"/>
      <c r="L614" s="318"/>
      <c r="M614" s="313">
        <v>3</v>
      </c>
      <c r="N614" s="325"/>
      <c r="O614" s="318"/>
      <c r="P614" s="318"/>
      <c r="Q614" s="325"/>
      <c r="R614" s="325"/>
      <c r="S614" s="325"/>
      <c r="T614" s="288"/>
      <c r="U614" s="288"/>
      <c r="V614" s="5"/>
      <c r="W614" s="5"/>
      <c r="X614" s="5"/>
      <c r="Y614" s="5"/>
    </row>
    <row r="615" spans="2:25" s="4" customFormat="1" ht="15.75" customHeight="1">
      <c r="B615" s="133"/>
      <c r="C615" s="137" t="s">
        <v>958</v>
      </c>
      <c r="D615" s="144" t="str">
        <f>IF(J611=4,CHAR(214)," ")</f>
        <v> </v>
      </c>
      <c r="E615" s="44"/>
      <c r="F615" s="19"/>
      <c r="I615" s="275"/>
      <c r="J615" s="271"/>
      <c r="K615" s="275"/>
      <c r="L615" s="318"/>
      <c r="M615" s="313">
        <v>4</v>
      </c>
      <c r="N615" s="325"/>
      <c r="O615" s="318"/>
      <c r="P615" s="318"/>
      <c r="Q615" s="325"/>
      <c r="R615" s="325"/>
      <c r="S615" s="325"/>
      <c r="T615" s="288"/>
      <c r="U615" s="288"/>
      <c r="V615" s="5"/>
      <c r="W615" s="5"/>
      <c r="X615" s="5"/>
      <c r="Y615" s="5"/>
    </row>
    <row r="616" spans="2:25" s="4" customFormat="1" ht="18.75" customHeight="1">
      <c r="B616" s="133" t="s">
        <v>942</v>
      </c>
      <c r="C616" s="187" t="s">
        <v>82</v>
      </c>
      <c r="D616" s="44"/>
      <c r="E616" s="44"/>
      <c r="F616" s="19"/>
      <c r="I616" s="275"/>
      <c r="J616" s="271"/>
      <c r="K616" s="275"/>
      <c r="L616" s="318"/>
      <c r="M616" s="315"/>
      <c r="N616" s="325"/>
      <c r="O616" s="312">
        <f>IF(J616&gt;0,+$R$574*(1/M619)*J616,0)</f>
        <v>0</v>
      </c>
      <c r="P616" s="318"/>
      <c r="Q616" s="325"/>
      <c r="R616" s="325"/>
      <c r="S616" s="325"/>
      <c r="T616" s="288"/>
      <c r="U616" s="288"/>
      <c r="V616" s="5"/>
      <c r="W616" s="5"/>
      <c r="X616" s="5"/>
      <c r="Y616" s="5"/>
    </row>
    <row r="617" spans="2:25" s="4" customFormat="1" ht="15.75" customHeight="1">
      <c r="B617" s="133"/>
      <c r="C617" s="137" t="s">
        <v>959</v>
      </c>
      <c r="D617" s="144" t="str">
        <f>IF(J616=1,CHAR(214)," ")</f>
        <v> </v>
      </c>
      <c r="E617" s="44"/>
      <c r="F617" s="18"/>
      <c r="I617" s="275"/>
      <c r="J617" s="271"/>
      <c r="K617" s="275"/>
      <c r="L617" s="318"/>
      <c r="M617" s="313">
        <v>1</v>
      </c>
      <c r="N617" s="325"/>
      <c r="O617" s="318"/>
      <c r="P617" s="318"/>
      <c r="Q617" s="325"/>
      <c r="R617" s="325"/>
      <c r="S617" s="325"/>
      <c r="T617" s="288"/>
      <c r="U617" s="288"/>
      <c r="V617" s="5"/>
      <c r="W617" s="5"/>
      <c r="X617" s="5"/>
      <c r="Y617" s="5"/>
    </row>
    <row r="618" spans="2:25" s="4" customFormat="1" ht="15.75" customHeight="1">
      <c r="B618" s="133"/>
      <c r="C618" s="137" t="s">
        <v>960</v>
      </c>
      <c r="D618" s="144" t="str">
        <f>IF(J616=2,CHAR(214)," ")</f>
        <v> </v>
      </c>
      <c r="E618" s="44"/>
      <c r="F618" s="18"/>
      <c r="I618" s="275"/>
      <c r="J618" s="271"/>
      <c r="K618" s="275"/>
      <c r="L618" s="318"/>
      <c r="M618" s="313">
        <v>2</v>
      </c>
      <c r="N618" s="325"/>
      <c r="O618" s="318"/>
      <c r="P618" s="318"/>
      <c r="Q618" s="325"/>
      <c r="R618" s="325"/>
      <c r="S618" s="325"/>
      <c r="T618" s="288"/>
      <c r="U618" s="288"/>
      <c r="V618" s="5"/>
      <c r="W618" s="5"/>
      <c r="X618" s="5"/>
      <c r="Y618" s="5"/>
    </row>
    <row r="619" spans="2:25" s="4" customFormat="1" ht="15.75" customHeight="1">
      <c r="B619" s="133"/>
      <c r="C619" s="137" t="s">
        <v>961</v>
      </c>
      <c r="D619" s="144" t="str">
        <f>IF(J616=3,CHAR(214)," ")</f>
        <v> </v>
      </c>
      <c r="E619" s="44"/>
      <c r="F619" s="18"/>
      <c r="I619" s="275"/>
      <c r="J619" s="271"/>
      <c r="K619" s="275"/>
      <c r="L619" s="318"/>
      <c r="M619" s="313">
        <v>3</v>
      </c>
      <c r="N619" s="325"/>
      <c r="O619" s="318"/>
      <c r="P619" s="318"/>
      <c r="Q619" s="325"/>
      <c r="R619" s="325"/>
      <c r="S619" s="325"/>
      <c r="T619" s="288"/>
      <c r="U619" s="288"/>
      <c r="V619" s="5"/>
      <c r="W619" s="5"/>
      <c r="X619" s="5"/>
      <c r="Y619" s="5"/>
    </row>
    <row r="620" spans="2:25" s="4" customFormat="1" ht="18.75" customHeight="1">
      <c r="B620" s="133" t="s">
        <v>943</v>
      </c>
      <c r="C620" s="187" t="s">
        <v>407</v>
      </c>
      <c r="D620" s="44"/>
      <c r="E620" s="44"/>
      <c r="F620" s="19"/>
      <c r="I620" s="275"/>
      <c r="J620" s="271"/>
      <c r="K620" s="275"/>
      <c r="L620" s="318"/>
      <c r="M620" s="315"/>
      <c r="N620" s="325"/>
      <c r="O620" s="312">
        <f>IF(J620&gt;0,+$R$574*(1/M623)*J620,0)</f>
        <v>0</v>
      </c>
      <c r="P620" s="318"/>
      <c r="Q620" s="325"/>
      <c r="R620" s="325"/>
      <c r="S620" s="325"/>
      <c r="T620" s="288"/>
      <c r="U620" s="288"/>
      <c r="V620" s="5"/>
      <c r="W620" s="5"/>
      <c r="X620" s="5"/>
      <c r="Y620" s="5"/>
    </row>
    <row r="621" spans="2:25" s="4" customFormat="1" ht="15.75" customHeight="1">
      <c r="B621" s="133"/>
      <c r="C621" s="137" t="s">
        <v>962</v>
      </c>
      <c r="D621" s="144" t="str">
        <f>IF(J620=1,CHAR(214)," ")</f>
        <v> </v>
      </c>
      <c r="E621" s="44"/>
      <c r="F621" s="19"/>
      <c r="I621" s="275"/>
      <c r="J621" s="271"/>
      <c r="K621" s="275"/>
      <c r="L621" s="318"/>
      <c r="M621" s="313">
        <v>1</v>
      </c>
      <c r="N621" s="325"/>
      <c r="O621" s="318"/>
      <c r="P621" s="318"/>
      <c r="Q621" s="325"/>
      <c r="R621" s="325"/>
      <c r="S621" s="325"/>
      <c r="T621" s="288"/>
      <c r="U621" s="288"/>
      <c r="V621" s="5"/>
      <c r="W621" s="5"/>
      <c r="X621" s="5"/>
      <c r="Y621" s="5"/>
    </row>
    <row r="622" spans="2:25" s="4" customFormat="1" ht="15.75" customHeight="1">
      <c r="B622" s="133"/>
      <c r="C622" s="137" t="s">
        <v>963</v>
      </c>
      <c r="D622" s="144" t="str">
        <f>IF(J620=2,CHAR(214)," ")</f>
        <v> </v>
      </c>
      <c r="E622" s="44"/>
      <c r="F622" s="19"/>
      <c r="I622" s="275"/>
      <c r="J622" s="271"/>
      <c r="K622" s="275"/>
      <c r="L622" s="318"/>
      <c r="M622" s="313">
        <v>2</v>
      </c>
      <c r="N622" s="325"/>
      <c r="O622" s="318"/>
      <c r="P622" s="318"/>
      <c r="Q622" s="325"/>
      <c r="R622" s="325"/>
      <c r="S622" s="325"/>
      <c r="T622" s="288"/>
      <c r="U622" s="288"/>
      <c r="V622" s="5"/>
      <c r="W622" s="5"/>
      <c r="X622" s="5"/>
      <c r="Y622" s="5"/>
    </row>
    <row r="623" spans="2:25" s="4" customFormat="1" ht="15.75" customHeight="1">
      <c r="B623" s="133"/>
      <c r="C623" s="137" t="s">
        <v>986</v>
      </c>
      <c r="D623" s="144" t="str">
        <f>IF(J620=3,CHAR(214)," ")</f>
        <v> </v>
      </c>
      <c r="E623" s="44"/>
      <c r="F623" s="18"/>
      <c r="I623" s="275"/>
      <c r="J623" s="271"/>
      <c r="K623" s="275"/>
      <c r="L623" s="318"/>
      <c r="M623" s="313">
        <v>3</v>
      </c>
      <c r="N623" s="325"/>
      <c r="O623" s="318"/>
      <c r="P623" s="318"/>
      <c r="Q623" s="325"/>
      <c r="R623" s="325"/>
      <c r="S623" s="325"/>
      <c r="T623" s="288"/>
      <c r="U623" s="288"/>
      <c r="V623" s="5"/>
      <c r="W623" s="5"/>
      <c r="X623" s="5"/>
      <c r="Y623" s="5"/>
    </row>
    <row r="624" spans="2:25" s="4" customFormat="1" ht="12.75" hidden="1">
      <c r="B624" s="6"/>
      <c r="C624" s="214"/>
      <c r="D624" s="6"/>
      <c r="E624" s="20"/>
      <c r="F624" s="20"/>
      <c r="I624" s="275"/>
      <c r="J624" s="271"/>
      <c r="K624" s="275"/>
      <c r="L624" s="318"/>
      <c r="M624" s="315"/>
      <c r="N624" s="325"/>
      <c r="O624" s="318"/>
      <c r="P624" s="318"/>
      <c r="Q624" s="325"/>
      <c r="R624" s="325"/>
      <c r="S624" s="325"/>
      <c r="T624" s="288"/>
      <c r="U624" s="288"/>
      <c r="V624" s="5"/>
      <c r="W624" s="5"/>
      <c r="X624" s="5"/>
      <c r="Y624" s="5"/>
    </row>
    <row r="625" spans="2:25" s="4" customFormat="1" ht="12.75" hidden="1">
      <c r="B625" s="6"/>
      <c r="C625" s="214"/>
      <c r="D625" s="6"/>
      <c r="E625" s="20"/>
      <c r="F625" s="20"/>
      <c r="I625" s="275"/>
      <c r="J625" s="271"/>
      <c r="K625" s="275"/>
      <c r="L625" s="318"/>
      <c r="M625" s="315"/>
      <c r="N625" s="325"/>
      <c r="O625" s="318"/>
      <c r="P625" s="318"/>
      <c r="Q625" s="325"/>
      <c r="R625" s="325"/>
      <c r="S625" s="325"/>
      <c r="T625" s="288"/>
      <c r="U625" s="288"/>
      <c r="V625" s="5"/>
      <c r="W625" s="5"/>
      <c r="X625" s="5"/>
      <c r="Y625" s="5"/>
    </row>
    <row r="626" spans="2:25" s="4" customFormat="1" ht="18.75" thickBot="1">
      <c r="B626" s="98" t="s">
        <v>732</v>
      </c>
      <c r="C626" s="6"/>
      <c r="D626" s="6"/>
      <c r="E626" s="20"/>
      <c r="F626" s="20"/>
      <c r="I626" s="275"/>
      <c r="J626" s="271"/>
      <c r="K626" s="275"/>
      <c r="L626" s="318"/>
      <c r="M626" s="315"/>
      <c r="N626" s="325"/>
      <c r="O626" s="318"/>
      <c r="P626" s="318"/>
      <c r="Q626" s="325"/>
      <c r="R626" s="325"/>
      <c r="S626" s="325"/>
      <c r="T626" s="288"/>
      <c r="U626" s="288"/>
      <c r="V626" s="5"/>
      <c r="W626" s="5"/>
      <c r="X626" s="5"/>
      <c r="Y626" s="5"/>
    </row>
    <row r="627" spans="2:25" s="4" customFormat="1" ht="18.75" hidden="1" thickBot="1">
      <c r="B627" s="98"/>
      <c r="C627" s="6"/>
      <c r="D627" s="6"/>
      <c r="E627" s="20"/>
      <c r="F627" s="20"/>
      <c r="I627" s="275"/>
      <c r="J627" s="271"/>
      <c r="K627" s="275"/>
      <c r="L627" s="318"/>
      <c r="M627" s="315"/>
      <c r="N627" s="325"/>
      <c r="O627" s="318"/>
      <c r="P627" s="318"/>
      <c r="Q627" s="325"/>
      <c r="R627" s="325"/>
      <c r="S627" s="325"/>
      <c r="T627" s="288"/>
      <c r="U627" s="288"/>
      <c r="V627" s="5"/>
      <c r="W627" s="5"/>
      <c r="X627" s="5"/>
      <c r="Y627" s="5"/>
    </row>
    <row r="628" spans="2:25" s="4" customFormat="1" ht="16.5" customHeight="1" thickBot="1">
      <c r="B628" s="335" t="s">
        <v>733</v>
      </c>
      <c r="C628" s="336"/>
      <c r="D628" s="336"/>
      <c r="E628" s="336"/>
      <c r="F628" s="337"/>
      <c r="I628" s="275"/>
      <c r="J628" s="271"/>
      <c r="K628" s="275"/>
      <c r="L628" s="318"/>
      <c r="M628" s="315"/>
      <c r="N628" s="300">
        <v>9</v>
      </c>
      <c r="O628" s="301">
        <f>SUM(O636:O673)</f>
        <v>0</v>
      </c>
      <c r="P628" s="302"/>
      <c r="Q628" s="303"/>
      <c r="R628" s="322">
        <f>+S628/N628</f>
        <v>0.044444444444444446</v>
      </c>
      <c r="S628" s="305">
        <f>VLOOKUP(B628,CALI!$B$6:$E$35,4,FALSE)</f>
        <v>0.4</v>
      </c>
      <c r="T628" s="288"/>
      <c r="U628" s="288"/>
      <c r="V628" s="5"/>
      <c r="W628" s="5"/>
      <c r="X628" s="5"/>
      <c r="Y628" s="5"/>
    </row>
    <row r="629" spans="2:25" s="4" customFormat="1" ht="24.75" customHeight="1">
      <c r="B629" s="94" t="s">
        <v>983</v>
      </c>
      <c r="C629" s="213" t="s">
        <v>126</v>
      </c>
      <c r="D629" s="6"/>
      <c r="E629" s="20"/>
      <c r="F629" s="20"/>
      <c r="I629" s="275"/>
      <c r="J629" s="271"/>
      <c r="K629" s="275"/>
      <c r="L629" s="318"/>
      <c r="M629" s="315"/>
      <c r="N629" s="325"/>
      <c r="O629" s="318"/>
      <c r="P629" s="318"/>
      <c r="Q629" s="325"/>
      <c r="R629" s="325"/>
      <c r="S629" s="325"/>
      <c r="T629" s="288"/>
      <c r="U629" s="288"/>
      <c r="V629" s="5"/>
      <c r="W629" s="5"/>
      <c r="X629" s="5"/>
      <c r="Y629" s="5"/>
    </row>
    <row r="630" spans="2:25" s="4" customFormat="1" ht="24.75" customHeight="1">
      <c r="B630" s="94" t="s">
        <v>984</v>
      </c>
      <c r="C630" s="213" t="s">
        <v>127</v>
      </c>
      <c r="D630" s="6"/>
      <c r="E630" s="20"/>
      <c r="F630" s="20"/>
      <c r="I630" s="275"/>
      <c r="J630" s="271"/>
      <c r="K630" s="275"/>
      <c r="L630" s="318"/>
      <c r="M630" s="315"/>
      <c r="N630" s="325"/>
      <c r="O630" s="318"/>
      <c r="P630" s="318"/>
      <c r="Q630" s="325"/>
      <c r="R630" s="325"/>
      <c r="S630" s="325"/>
      <c r="T630" s="288"/>
      <c r="U630" s="288"/>
      <c r="V630" s="5"/>
      <c r="W630" s="5"/>
      <c r="X630" s="5"/>
      <c r="Y630" s="5"/>
    </row>
    <row r="631" spans="2:25" s="4" customFormat="1" ht="21.75" customHeight="1">
      <c r="B631" s="94" t="s">
        <v>985</v>
      </c>
      <c r="C631" s="213" t="s">
        <v>128</v>
      </c>
      <c r="D631" s="6"/>
      <c r="E631" s="20"/>
      <c r="F631" s="20"/>
      <c r="I631" s="275"/>
      <c r="J631" s="271"/>
      <c r="K631" s="275"/>
      <c r="L631" s="318"/>
      <c r="M631" s="315"/>
      <c r="N631" s="325"/>
      <c r="O631" s="318"/>
      <c r="P631" s="318"/>
      <c r="Q631" s="325"/>
      <c r="R631" s="325"/>
      <c r="S631" s="325"/>
      <c r="T631" s="288"/>
      <c r="U631" s="288"/>
      <c r="V631" s="5"/>
      <c r="W631" s="5"/>
      <c r="X631" s="5"/>
      <c r="Y631" s="5"/>
    </row>
    <row r="632" spans="2:25" s="4" customFormat="1" ht="21.75" customHeight="1">
      <c r="B632" s="94" t="s">
        <v>44</v>
      </c>
      <c r="C632" s="213" t="s">
        <v>129</v>
      </c>
      <c r="D632" s="95"/>
      <c r="E632" s="95"/>
      <c r="F632" s="95"/>
      <c r="I632" s="275"/>
      <c r="J632" s="271"/>
      <c r="K632" s="275"/>
      <c r="L632" s="318"/>
      <c r="M632" s="315"/>
      <c r="N632" s="325"/>
      <c r="O632" s="318"/>
      <c r="P632" s="318"/>
      <c r="Q632" s="325"/>
      <c r="R632" s="325"/>
      <c r="S632" s="325"/>
      <c r="T632" s="288"/>
      <c r="U632" s="288"/>
      <c r="V632" s="5"/>
      <c r="W632" s="5"/>
      <c r="X632" s="5"/>
      <c r="Y632" s="5"/>
    </row>
    <row r="633" spans="2:25" s="4" customFormat="1" ht="21.75" customHeight="1">
      <c r="B633" s="94" t="s">
        <v>130</v>
      </c>
      <c r="C633" s="213" t="s">
        <v>131</v>
      </c>
      <c r="D633" s="95"/>
      <c r="E633" s="95"/>
      <c r="F633" s="95"/>
      <c r="I633" s="275"/>
      <c r="J633" s="271"/>
      <c r="K633" s="275"/>
      <c r="L633" s="318"/>
      <c r="M633" s="315"/>
      <c r="N633" s="325"/>
      <c r="O633" s="318"/>
      <c r="P633" s="318"/>
      <c r="Q633" s="325"/>
      <c r="R633" s="325"/>
      <c r="S633" s="325"/>
      <c r="T633" s="288"/>
      <c r="U633" s="288"/>
      <c r="V633" s="5"/>
      <c r="W633" s="5"/>
      <c r="X633" s="5"/>
      <c r="Y633" s="5"/>
    </row>
    <row r="634" spans="2:25" s="4" customFormat="1" ht="21.75" customHeight="1">
      <c r="B634" s="94" t="s">
        <v>709</v>
      </c>
      <c r="C634" s="213" t="s">
        <v>132</v>
      </c>
      <c r="D634" s="95"/>
      <c r="E634" s="95"/>
      <c r="F634" s="95"/>
      <c r="I634" s="275"/>
      <c r="J634" s="271"/>
      <c r="K634" s="275"/>
      <c r="L634" s="318"/>
      <c r="M634" s="315"/>
      <c r="N634" s="325"/>
      <c r="O634" s="318"/>
      <c r="P634" s="318"/>
      <c r="Q634" s="325"/>
      <c r="R634" s="325"/>
      <c r="S634" s="325"/>
      <c r="T634" s="288"/>
      <c r="U634" s="288"/>
      <c r="V634" s="5"/>
      <c r="W634" s="5"/>
      <c r="X634" s="5"/>
      <c r="Y634" s="5"/>
    </row>
    <row r="635" spans="2:25" s="4" customFormat="1" ht="21.75" customHeight="1">
      <c r="B635" s="94" t="s">
        <v>710</v>
      </c>
      <c r="C635" s="213" t="s">
        <v>134</v>
      </c>
      <c r="D635" s="95"/>
      <c r="E635" s="95"/>
      <c r="F635" s="95"/>
      <c r="I635" s="275"/>
      <c r="J635" s="271"/>
      <c r="K635" s="275"/>
      <c r="L635" s="318"/>
      <c r="M635" s="315"/>
      <c r="N635" s="325"/>
      <c r="O635" s="318"/>
      <c r="P635" s="318"/>
      <c r="Q635" s="325"/>
      <c r="R635" s="325"/>
      <c r="S635" s="325"/>
      <c r="T635" s="288"/>
      <c r="U635" s="288"/>
      <c r="V635" s="5"/>
      <c r="W635" s="5"/>
      <c r="X635" s="5"/>
      <c r="Y635" s="5"/>
    </row>
    <row r="636" spans="2:25" s="4" customFormat="1" ht="18.75" customHeight="1">
      <c r="B636" s="133" t="s">
        <v>987</v>
      </c>
      <c r="C636" s="187" t="s">
        <v>988</v>
      </c>
      <c r="D636" s="44"/>
      <c r="E636" s="44"/>
      <c r="F636" s="19"/>
      <c r="I636" s="275"/>
      <c r="J636" s="271"/>
      <c r="K636" s="275"/>
      <c r="L636" s="318"/>
      <c r="M636" s="315"/>
      <c r="N636" s="325"/>
      <c r="O636" s="312">
        <f>IF(J636&gt;0,+$R$628*(1/M640)*J636,0)</f>
        <v>0</v>
      </c>
      <c r="P636" s="318"/>
      <c r="Q636" s="325"/>
      <c r="R636" s="325"/>
      <c r="S636" s="325"/>
      <c r="T636" s="288"/>
      <c r="U636" s="288"/>
      <c r="V636" s="5"/>
      <c r="W636" s="5"/>
      <c r="X636" s="5"/>
      <c r="Y636" s="5"/>
    </row>
    <row r="637" spans="2:25" s="4" customFormat="1" ht="15.75" customHeight="1">
      <c r="B637" s="133"/>
      <c r="C637" s="137" t="s">
        <v>989</v>
      </c>
      <c r="D637" s="139" t="str">
        <f>IF(J636=1,CHAR(214)," ")</f>
        <v> </v>
      </c>
      <c r="E637" s="44"/>
      <c r="F637" s="19"/>
      <c r="I637" s="275"/>
      <c r="J637" s="271"/>
      <c r="K637" s="275"/>
      <c r="L637" s="318"/>
      <c r="M637" s="313">
        <v>1</v>
      </c>
      <c r="N637" s="325"/>
      <c r="O637" s="318"/>
      <c r="P637" s="318"/>
      <c r="Q637" s="325"/>
      <c r="R637" s="325"/>
      <c r="S637" s="325"/>
      <c r="T637" s="288"/>
      <c r="U637" s="288"/>
      <c r="V637" s="5"/>
      <c r="W637" s="5"/>
      <c r="X637" s="5"/>
      <c r="Y637" s="5"/>
    </row>
    <row r="638" spans="2:25" s="4" customFormat="1" ht="15.75" customHeight="1">
      <c r="B638" s="133"/>
      <c r="C638" s="137" t="s">
        <v>990</v>
      </c>
      <c r="D638" s="139" t="str">
        <f>IF(J636=2,CHAR(214)," ")</f>
        <v> </v>
      </c>
      <c r="E638" s="44"/>
      <c r="F638" s="19"/>
      <c r="I638" s="275"/>
      <c r="J638" s="271"/>
      <c r="K638" s="275"/>
      <c r="L638" s="318"/>
      <c r="M638" s="313">
        <v>2</v>
      </c>
      <c r="N638" s="325"/>
      <c r="O638" s="318"/>
      <c r="P638" s="318"/>
      <c r="Q638" s="325"/>
      <c r="R638" s="325"/>
      <c r="S638" s="325"/>
      <c r="T638" s="288"/>
      <c r="U638" s="288"/>
      <c r="V638" s="5"/>
      <c r="W638" s="5"/>
      <c r="X638" s="5"/>
      <c r="Y638" s="5"/>
    </row>
    <row r="639" spans="2:25" s="4" customFormat="1" ht="15.75" customHeight="1">
      <c r="B639" s="133"/>
      <c r="C639" s="137" t="s">
        <v>991</v>
      </c>
      <c r="D639" s="139" t="str">
        <f>IF(J636=3,CHAR(214)," ")</f>
        <v> </v>
      </c>
      <c r="E639" s="44"/>
      <c r="F639" s="19"/>
      <c r="I639" s="275"/>
      <c r="J639" s="271"/>
      <c r="K639" s="275"/>
      <c r="L639" s="318"/>
      <c r="M639" s="313">
        <v>3</v>
      </c>
      <c r="N639" s="325"/>
      <c r="O639" s="318"/>
      <c r="P639" s="318"/>
      <c r="Q639" s="325"/>
      <c r="R639" s="325"/>
      <c r="S639" s="325"/>
      <c r="T639" s="288"/>
      <c r="U639" s="288"/>
      <c r="V639" s="5"/>
      <c r="W639" s="5"/>
      <c r="X639" s="5"/>
      <c r="Y639" s="5"/>
    </row>
    <row r="640" spans="2:25" s="4" customFormat="1" ht="15.75" customHeight="1">
      <c r="B640" s="133"/>
      <c r="C640" s="137" t="s">
        <v>992</v>
      </c>
      <c r="D640" s="139" t="str">
        <f>IF(J636=4,CHAR(214)," ")</f>
        <v> </v>
      </c>
      <c r="E640" s="44"/>
      <c r="F640" s="19"/>
      <c r="I640" s="275"/>
      <c r="J640" s="271"/>
      <c r="K640" s="275"/>
      <c r="L640" s="318"/>
      <c r="M640" s="313">
        <v>4</v>
      </c>
      <c r="N640" s="325"/>
      <c r="O640" s="318"/>
      <c r="P640" s="318"/>
      <c r="Q640" s="325"/>
      <c r="R640" s="325"/>
      <c r="S640" s="325"/>
      <c r="T640" s="288"/>
      <c r="U640" s="288"/>
      <c r="V640" s="5"/>
      <c r="W640" s="5"/>
      <c r="X640" s="5"/>
      <c r="Y640" s="5"/>
    </row>
    <row r="641" spans="2:25" s="4" customFormat="1" ht="24.75" customHeight="1">
      <c r="B641" s="133" t="s">
        <v>993</v>
      </c>
      <c r="C641" s="187" t="s">
        <v>408</v>
      </c>
      <c r="D641" s="44"/>
      <c r="E641" s="44"/>
      <c r="F641" s="19"/>
      <c r="I641" s="275"/>
      <c r="J641" s="271"/>
      <c r="K641" s="275"/>
      <c r="L641" s="318"/>
      <c r="M641" s="315"/>
      <c r="N641" s="325"/>
      <c r="O641" s="312">
        <f>IF(J641&gt;0,+$R$628*(1/M644)*J641,0)</f>
        <v>0</v>
      </c>
      <c r="P641" s="318"/>
      <c r="Q641" s="325"/>
      <c r="R641" s="325"/>
      <c r="S641" s="325"/>
      <c r="T641" s="288"/>
      <c r="U641" s="288"/>
      <c r="V641" s="5"/>
      <c r="W641" s="5"/>
      <c r="X641" s="5"/>
      <c r="Y641" s="5"/>
    </row>
    <row r="642" spans="2:25" s="4" customFormat="1" ht="15.75" customHeight="1">
      <c r="B642" s="133"/>
      <c r="C642" s="137" t="s">
        <v>994</v>
      </c>
      <c r="D642" s="144" t="str">
        <f>IF(J641=1,CHAR(214)," ")</f>
        <v> </v>
      </c>
      <c r="E642" s="44"/>
      <c r="F642" s="19"/>
      <c r="I642" s="275"/>
      <c r="J642" s="271"/>
      <c r="K642" s="275"/>
      <c r="L642" s="318"/>
      <c r="M642" s="313">
        <v>1</v>
      </c>
      <c r="N642" s="325"/>
      <c r="O642" s="318"/>
      <c r="P642" s="318"/>
      <c r="Q642" s="325"/>
      <c r="R642" s="325"/>
      <c r="S642" s="325"/>
      <c r="T642" s="288"/>
      <c r="U642" s="288"/>
      <c r="V642" s="5"/>
      <c r="W642" s="5"/>
      <c r="X642" s="5"/>
      <c r="Y642" s="5"/>
    </row>
    <row r="643" spans="2:25" s="4" customFormat="1" ht="15.75" customHeight="1">
      <c r="B643" s="133"/>
      <c r="C643" s="137" t="s">
        <v>995</v>
      </c>
      <c r="D643" s="144" t="str">
        <f>IF(J641=2,CHAR(214)," ")</f>
        <v> </v>
      </c>
      <c r="E643" s="44"/>
      <c r="F643" s="19"/>
      <c r="I643" s="275"/>
      <c r="J643" s="271"/>
      <c r="K643" s="275"/>
      <c r="L643" s="318"/>
      <c r="M643" s="313">
        <v>2</v>
      </c>
      <c r="N643" s="325"/>
      <c r="O643" s="318"/>
      <c r="P643" s="318"/>
      <c r="Q643" s="325"/>
      <c r="R643" s="325"/>
      <c r="S643" s="325"/>
      <c r="T643" s="288"/>
      <c r="U643" s="288"/>
      <c r="V643" s="5"/>
      <c r="W643" s="5"/>
      <c r="X643" s="5"/>
      <c r="Y643" s="5"/>
    </row>
    <row r="644" spans="2:25" s="4" customFormat="1" ht="15.75" customHeight="1">
      <c r="B644" s="133"/>
      <c r="C644" s="137" t="s">
        <v>916</v>
      </c>
      <c r="D644" s="144" t="str">
        <f>IF(J641=3,CHAR(214)," ")</f>
        <v> </v>
      </c>
      <c r="E644" s="44"/>
      <c r="F644" s="19"/>
      <c r="I644" s="275"/>
      <c r="J644" s="271"/>
      <c r="K644" s="275"/>
      <c r="L644" s="318"/>
      <c r="M644" s="313">
        <v>3</v>
      </c>
      <c r="N644" s="325"/>
      <c r="O644" s="318"/>
      <c r="P644" s="318"/>
      <c r="Q644" s="325"/>
      <c r="R644" s="325"/>
      <c r="S644" s="325"/>
      <c r="T644" s="288"/>
      <c r="U644" s="288"/>
      <c r="V644" s="5"/>
      <c r="W644" s="5"/>
      <c r="X644" s="5"/>
      <c r="Y644" s="5"/>
    </row>
    <row r="645" spans="2:25" s="4" customFormat="1" ht="24.75" customHeight="1">
      <c r="B645" s="133" t="s">
        <v>996</v>
      </c>
      <c r="C645" s="187" t="s">
        <v>409</v>
      </c>
      <c r="D645" s="44"/>
      <c r="E645" s="44"/>
      <c r="F645" s="19"/>
      <c r="I645" s="275"/>
      <c r="J645" s="271"/>
      <c r="K645" s="275"/>
      <c r="L645" s="318"/>
      <c r="M645" s="315"/>
      <c r="N645" s="325"/>
      <c r="O645" s="312">
        <f>IF(J645&gt;0,+$R$628*(1/M648)*J645,0)</f>
        <v>0</v>
      </c>
      <c r="P645" s="318"/>
      <c r="Q645" s="325"/>
      <c r="R645" s="325"/>
      <c r="S645" s="325"/>
      <c r="T645" s="288"/>
      <c r="U645" s="288"/>
      <c r="V645" s="5"/>
      <c r="W645" s="5"/>
      <c r="X645" s="5"/>
      <c r="Y645" s="5"/>
    </row>
    <row r="646" spans="2:25" s="4" customFormat="1" ht="15.75" customHeight="1">
      <c r="B646" s="133"/>
      <c r="C646" s="137" t="s">
        <v>994</v>
      </c>
      <c r="D646" s="144" t="str">
        <f>IF(J645=1,CHAR(214)," ")</f>
        <v> </v>
      </c>
      <c r="E646" s="44"/>
      <c r="F646" s="19"/>
      <c r="I646" s="275"/>
      <c r="J646" s="271"/>
      <c r="K646" s="275"/>
      <c r="L646" s="318"/>
      <c r="M646" s="313">
        <v>1</v>
      </c>
      <c r="N646" s="325"/>
      <c r="O646" s="318"/>
      <c r="P646" s="318"/>
      <c r="Q646" s="325"/>
      <c r="R646" s="325"/>
      <c r="S646" s="325"/>
      <c r="T646" s="288"/>
      <c r="U646" s="288"/>
      <c r="V646" s="5"/>
      <c r="W646" s="5"/>
      <c r="X646" s="5"/>
      <c r="Y646" s="5"/>
    </row>
    <row r="647" spans="2:25" s="4" customFormat="1" ht="15.75" customHeight="1">
      <c r="B647" s="133"/>
      <c r="C647" s="137" t="s">
        <v>995</v>
      </c>
      <c r="D647" s="144" t="str">
        <f>IF(J645=2,CHAR(214)," ")</f>
        <v> </v>
      </c>
      <c r="E647" s="44"/>
      <c r="F647" s="19"/>
      <c r="I647" s="275"/>
      <c r="J647" s="271"/>
      <c r="K647" s="275"/>
      <c r="L647" s="318"/>
      <c r="M647" s="313">
        <v>2</v>
      </c>
      <c r="N647" s="325"/>
      <c r="O647" s="318"/>
      <c r="P647" s="318"/>
      <c r="Q647" s="325"/>
      <c r="R647" s="325"/>
      <c r="S647" s="325"/>
      <c r="T647" s="288"/>
      <c r="U647" s="288"/>
      <c r="V647" s="5"/>
      <c r="W647" s="5"/>
      <c r="X647" s="5"/>
      <c r="Y647" s="5"/>
    </row>
    <row r="648" spans="2:25" s="4" customFormat="1" ht="15.75" customHeight="1">
      <c r="B648" s="133"/>
      <c r="C648" s="137" t="s">
        <v>916</v>
      </c>
      <c r="D648" s="144" t="str">
        <f>IF(J645=3,CHAR(214)," ")</f>
        <v> </v>
      </c>
      <c r="E648" s="44"/>
      <c r="F648" s="19"/>
      <c r="I648" s="275"/>
      <c r="J648" s="271"/>
      <c r="K648" s="275"/>
      <c r="L648" s="318"/>
      <c r="M648" s="313">
        <v>3</v>
      </c>
      <c r="N648" s="325"/>
      <c r="O648" s="318"/>
      <c r="P648" s="318"/>
      <c r="Q648" s="325"/>
      <c r="R648" s="325"/>
      <c r="S648" s="325"/>
      <c r="T648" s="288"/>
      <c r="U648" s="288"/>
      <c r="V648" s="5"/>
      <c r="W648" s="5"/>
      <c r="X648" s="5"/>
      <c r="Y648" s="5"/>
    </row>
    <row r="649" spans="2:25" s="4" customFormat="1" ht="18.75" customHeight="1">
      <c r="B649" s="133" t="s">
        <v>997</v>
      </c>
      <c r="C649" s="187" t="s">
        <v>998</v>
      </c>
      <c r="D649" s="44"/>
      <c r="E649" s="44"/>
      <c r="F649" s="19"/>
      <c r="I649" s="275"/>
      <c r="J649" s="271"/>
      <c r="K649" s="275"/>
      <c r="L649" s="318"/>
      <c r="M649" s="315"/>
      <c r="N649" s="325"/>
      <c r="O649" s="312">
        <f>IF(J649&gt;0,+$R$628*(1/M654)*J649,0)</f>
        <v>0</v>
      </c>
      <c r="P649" s="318"/>
      <c r="Q649" s="325"/>
      <c r="R649" s="325"/>
      <c r="S649" s="325"/>
      <c r="T649" s="288"/>
      <c r="U649" s="288"/>
      <c r="V649" s="5"/>
      <c r="W649" s="5"/>
      <c r="X649" s="5"/>
      <c r="Y649" s="5"/>
    </row>
    <row r="650" spans="2:25" s="4" customFormat="1" ht="24.75" customHeight="1">
      <c r="B650" s="133"/>
      <c r="C650" s="137" t="s">
        <v>83</v>
      </c>
      <c r="D650" s="139" t="str">
        <f>IF(J649=1,CHAR(214)," ")</f>
        <v> </v>
      </c>
      <c r="E650" s="44"/>
      <c r="F650" s="19"/>
      <c r="I650" s="275"/>
      <c r="J650" s="271"/>
      <c r="K650" s="275"/>
      <c r="L650" s="318"/>
      <c r="M650" s="313">
        <v>1</v>
      </c>
      <c r="N650" s="325"/>
      <c r="O650" s="318"/>
      <c r="P650" s="318"/>
      <c r="Q650" s="325"/>
      <c r="R650" s="325"/>
      <c r="S650" s="325"/>
      <c r="T650" s="288"/>
      <c r="U650" s="288"/>
      <c r="V650" s="5"/>
      <c r="W650" s="5"/>
      <c r="X650" s="5"/>
      <c r="Y650" s="5"/>
    </row>
    <row r="651" spans="2:25" s="4" customFormat="1" ht="15.75" customHeight="1">
      <c r="B651" s="133"/>
      <c r="C651" s="137" t="s">
        <v>84</v>
      </c>
      <c r="D651" s="139" t="str">
        <f>IF(J649=2,CHAR(214)," ")</f>
        <v> </v>
      </c>
      <c r="E651" s="44"/>
      <c r="F651" s="19"/>
      <c r="I651" s="275"/>
      <c r="J651" s="271"/>
      <c r="K651" s="275"/>
      <c r="L651" s="318"/>
      <c r="M651" s="313">
        <v>2</v>
      </c>
      <c r="N651" s="325"/>
      <c r="O651" s="318"/>
      <c r="P651" s="318"/>
      <c r="Q651" s="325"/>
      <c r="R651" s="325"/>
      <c r="S651" s="325"/>
      <c r="T651" s="288"/>
      <c r="U651" s="288"/>
      <c r="V651" s="5"/>
      <c r="W651" s="5"/>
      <c r="X651" s="5"/>
      <c r="Y651" s="5"/>
    </row>
    <row r="652" spans="2:25" s="4" customFormat="1" ht="24.75" customHeight="1">
      <c r="B652" s="133"/>
      <c r="C652" s="137" t="s">
        <v>85</v>
      </c>
      <c r="D652" s="139" t="str">
        <f>IF(J649=3,CHAR(214)," ")</f>
        <v> </v>
      </c>
      <c r="E652" s="44"/>
      <c r="F652" s="19"/>
      <c r="I652" s="275"/>
      <c r="J652" s="271"/>
      <c r="K652" s="275"/>
      <c r="L652" s="318"/>
      <c r="M652" s="313">
        <v>3</v>
      </c>
      <c r="N652" s="325"/>
      <c r="O652" s="318"/>
      <c r="P652" s="318"/>
      <c r="Q652" s="325"/>
      <c r="R652" s="325"/>
      <c r="S652" s="325"/>
      <c r="T652" s="288"/>
      <c r="U652" s="288"/>
      <c r="V652" s="5"/>
      <c r="W652" s="5"/>
      <c r="X652" s="5"/>
      <c r="Y652" s="5"/>
    </row>
    <row r="653" spans="2:25" s="4" customFormat="1" ht="15.75" customHeight="1">
      <c r="B653" s="133"/>
      <c r="C653" s="137" t="s">
        <v>999</v>
      </c>
      <c r="D653" s="139" t="str">
        <f>IF(J649=4,CHAR(214)," ")</f>
        <v> </v>
      </c>
      <c r="E653" s="44"/>
      <c r="F653" s="19"/>
      <c r="I653" s="275"/>
      <c r="J653" s="271"/>
      <c r="K653" s="275"/>
      <c r="L653" s="318"/>
      <c r="M653" s="313">
        <v>4</v>
      </c>
      <c r="N653" s="325"/>
      <c r="O653" s="318"/>
      <c r="P653" s="318"/>
      <c r="Q653" s="325"/>
      <c r="R653" s="325"/>
      <c r="S653" s="325"/>
      <c r="T653" s="288"/>
      <c r="U653" s="288"/>
      <c r="V653" s="5"/>
      <c r="W653" s="5"/>
      <c r="X653" s="5"/>
      <c r="Y653" s="5"/>
    </row>
    <row r="654" spans="2:25" s="4" customFormat="1" ht="15.75" customHeight="1">
      <c r="B654" s="133"/>
      <c r="C654" s="137" t="s">
        <v>96</v>
      </c>
      <c r="D654" s="139" t="str">
        <f>IF(J649=5,CHAR(214)," ")</f>
        <v> </v>
      </c>
      <c r="E654" s="44"/>
      <c r="F654" s="19"/>
      <c r="I654" s="275"/>
      <c r="J654" s="271"/>
      <c r="K654" s="275"/>
      <c r="L654" s="318"/>
      <c r="M654" s="313">
        <v>5</v>
      </c>
      <c r="N654" s="325"/>
      <c r="O654" s="318"/>
      <c r="P654" s="318"/>
      <c r="Q654" s="325"/>
      <c r="R654" s="325"/>
      <c r="S654" s="325"/>
      <c r="T654" s="288"/>
      <c r="U654" s="288"/>
      <c r="V654" s="5"/>
      <c r="W654" s="5"/>
      <c r="X654" s="5"/>
      <c r="Y654" s="5"/>
    </row>
    <row r="655" spans="2:25" s="4" customFormat="1" ht="18.75" customHeight="1">
      <c r="B655" s="133" t="s">
        <v>1000</v>
      </c>
      <c r="C655" s="187" t="s">
        <v>410</v>
      </c>
      <c r="D655" s="44"/>
      <c r="E655" s="44"/>
      <c r="F655" s="19"/>
      <c r="I655" s="275"/>
      <c r="J655" s="271"/>
      <c r="K655" s="275"/>
      <c r="L655" s="318"/>
      <c r="M655" s="315"/>
      <c r="N655" s="325"/>
      <c r="O655" s="312">
        <f>IF(J655&gt;0,+$R$628*(1/M658)*J655,0)</f>
        <v>0</v>
      </c>
      <c r="P655" s="318"/>
      <c r="Q655" s="325"/>
      <c r="R655" s="325"/>
      <c r="S655" s="325"/>
      <c r="T655" s="288"/>
      <c r="U655" s="288"/>
      <c r="V655" s="5"/>
      <c r="W655" s="5"/>
      <c r="X655" s="5"/>
      <c r="Y655" s="5"/>
    </row>
    <row r="656" spans="2:25" s="4" customFormat="1" ht="15.75" customHeight="1">
      <c r="B656" s="133"/>
      <c r="C656" s="137" t="s">
        <v>1001</v>
      </c>
      <c r="D656" s="144" t="str">
        <f>IF(J655=1,CHAR(214)," ")</f>
        <v> </v>
      </c>
      <c r="E656" s="44"/>
      <c r="F656" s="19"/>
      <c r="I656" s="275"/>
      <c r="J656" s="271"/>
      <c r="K656" s="275"/>
      <c r="L656" s="318"/>
      <c r="M656" s="313">
        <v>1</v>
      </c>
      <c r="N656" s="325"/>
      <c r="O656" s="318"/>
      <c r="P656" s="318"/>
      <c r="Q656" s="325"/>
      <c r="R656" s="325"/>
      <c r="S656" s="325"/>
      <c r="T656" s="288"/>
      <c r="U656" s="288"/>
      <c r="V656" s="5"/>
      <c r="W656" s="5"/>
      <c r="X656" s="5"/>
      <c r="Y656" s="5"/>
    </row>
    <row r="657" spans="2:25" s="4" customFormat="1" ht="15.75" customHeight="1">
      <c r="B657" s="133"/>
      <c r="C657" s="137" t="s">
        <v>1002</v>
      </c>
      <c r="D657" s="144" t="str">
        <f>IF(J655=2,CHAR(214)," ")</f>
        <v> </v>
      </c>
      <c r="E657" s="44"/>
      <c r="F657" s="19"/>
      <c r="I657" s="275"/>
      <c r="J657" s="271"/>
      <c r="K657" s="275"/>
      <c r="L657" s="318"/>
      <c r="M657" s="313">
        <v>2</v>
      </c>
      <c r="N657" s="325"/>
      <c r="O657" s="318"/>
      <c r="P657" s="318"/>
      <c r="Q657" s="325"/>
      <c r="R657" s="325"/>
      <c r="S657" s="325"/>
      <c r="T657" s="288"/>
      <c r="U657" s="288"/>
      <c r="V657" s="5"/>
      <c r="W657" s="5"/>
      <c r="X657" s="5"/>
      <c r="Y657" s="5"/>
    </row>
    <row r="658" spans="2:25" s="4" customFormat="1" ht="24.75" customHeight="1">
      <c r="B658" s="133"/>
      <c r="C658" s="137" t="s">
        <v>1003</v>
      </c>
      <c r="D658" s="144" t="str">
        <f>IF(J655=3,CHAR(214)," ")</f>
        <v> </v>
      </c>
      <c r="E658" s="44"/>
      <c r="F658" s="19"/>
      <c r="I658" s="275"/>
      <c r="J658" s="271"/>
      <c r="K658" s="275"/>
      <c r="L658" s="318"/>
      <c r="M658" s="313">
        <v>3</v>
      </c>
      <c r="N658" s="325"/>
      <c r="O658" s="318"/>
      <c r="P658" s="318"/>
      <c r="Q658" s="325"/>
      <c r="R658" s="325"/>
      <c r="S658" s="325"/>
      <c r="T658" s="288"/>
      <c r="U658" s="288"/>
      <c r="V658" s="5"/>
      <c r="W658" s="5"/>
      <c r="X658" s="5"/>
      <c r="Y658" s="5"/>
    </row>
    <row r="659" spans="2:25" s="4" customFormat="1" ht="18.75" customHeight="1">
      <c r="B659" s="133" t="s">
        <v>1004</v>
      </c>
      <c r="C659" s="187" t="s">
        <v>411</v>
      </c>
      <c r="D659" s="151">
        <f>IF(J659=1,"NO",IF(J659=2,"SI",""))</f>
      </c>
      <c r="E659" s="126"/>
      <c r="F659" s="17" t="s">
        <v>214</v>
      </c>
      <c r="I659" s="275"/>
      <c r="J659" s="271"/>
      <c r="K659" s="275"/>
      <c r="L659" s="318"/>
      <c r="M659" s="315"/>
      <c r="N659" s="325"/>
      <c r="O659" s="308">
        <f>IF(J659&gt;0,IF(J659=2,$R$628,0),0)</f>
        <v>0</v>
      </c>
      <c r="P659" s="308"/>
      <c r="Q659" s="325"/>
      <c r="R659" s="325"/>
      <c r="S659" s="325"/>
      <c r="T659" s="288"/>
      <c r="U659" s="288"/>
      <c r="V659" s="5"/>
      <c r="W659" s="5"/>
      <c r="X659" s="5"/>
      <c r="Y659" s="5"/>
    </row>
    <row r="660" spans="2:25" s="4" customFormat="1" ht="18.75" customHeight="1">
      <c r="B660" s="133" t="s">
        <v>585</v>
      </c>
      <c r="C660" s="185" t="s">
        <v>580</v>
      </c>
      <c r="D660" s="44"/>
      <c r="E660" s="44"/>
      <c r="F660" s="19"/>
      <c r="I660" s="275"/>
      <c r="J660" s="271"/>
      <c r="K660" s="275"/>
      <c r="L660" s="318"/>
      <c r="M660" s="315"/>
      <c r="N660" s="325"/>
      <c r="O660" s="312">
        <f>IF(J660&gt;0,+$R$628*(1/M664)*J660,0)</f>
        <v>0</v>
      </c>
      <c r="P660" s="318"/>
      <c r="Q660" s="325"/>
      <c r="R660" s="325"/>
      <c r="S660" s="325"/>
      <c r="T660" s="288"/>
      <c r="U660" s="288"/>
      <c r="V660" s="5"/>
      <c r="W660" s="5"/>
      <c r="X660" s="5"/>
      <c r="Y660" s="5"/>
    </row>
    <row r="661" spans="2:25" s="4" customFormat="1" ht="15.75" customHeight="1">
      <c r="B661" s="133"/>
      <c r="C661" s="137" t="s">
        <v>581</v>
      </c>
      <c r="D661" s="139" t="str">
        <f>IF(J660=1,CHAR(214)," ")</f>
        <v> </v>
      </c>
      <c r="E661" s="126"/>
      <c r="F661" s="17"/>
      <c r="I661" s="275"/>
      <c r="J661" s="271"/>
      <c r="K661" s="275"/>
      <c r="L661" s="318"/>
      <c r="M661" s="313">
        <v>1</v>
      </c>
      <c r="N661" s="325"/>
      <c r="O661" s="308"/>
      <c r="P661" s="308"/>
      <c r="Q661" s="325"/>
      <c r="R661" s="325"/>
      <c r="S661" s="325"/>
      <c r="T661" s="288"/>
      <c r="U661" s="288"/>
      <c r="V661" s="5"/>
      <c r="W661" s="5"/>
      <c r="X661" s="5"/>
      <c r="Y661" s="5"/>
    </row>
    <row r="662" spans="2:25" s="4" customFormat="1" ht="15.75" customHeight="1">
      <c r="B662" s="133"/>
      <c r="C662" s="137" t="s">
        <v>582</v>
      </c>
      <c r="D662" s="139" t="str">
        <f>IF(J660=2,CHAR(214)," ")</f>
        <v> </v>
      </c>
      <c r="E662" s="126"/>
      <c r="F662" s="17"/>
      <c r="I662" s="275"/>
      <c r="J662" s="271"/>
      <c r="K662" s="275"/>
      <c r="L662" s="318"/>
      <c r="M662" s="313">
        <v>2</v>
      </c>
      <c r="N662" s="325"/>
      <c r="O662" s="308"/>
      <c r="P662" s="308"/>
      <c r="Q662" s="325"/>
      <c r="R662" s="325"/>
      <c r="S662" s="325"/>
      <c r="T662" s="288"/>
      <c r="U662" s="288"/>
      <c r="V662" s="5"/>
      <c r="W662" s="5"/>
      <c r="X662" s="5"/>
      <c r="Y662" s="5"/>
    </row>
    <row r="663" spans="2:25" s="4" customFormat="1" ht="15.75" customHeight="1">
      <c r="B663" s="133"/>
      <c r="C663" s="137" t="s">
        <v>583</v>
      </c>
      <c r="D663" s="139" t="str">
        <f>IF(J660=3,CHAR(214)," ")</f>
        <v> </v>
      </c>
      <c r="E663" s="126"/>
      <c r="F663" s="17"/>
      <c r="I663" s="275"/>
      <c r="J663" s="271"/>
      <c r="K663" s="275"/>
      <c r="L663" s="318"/>
      <c r="M663" s="313">
        <v>3</v>
      </c>
      <c r="N663" s="325"/>
      <c r="O663" s="308"/>
      <c r="P663" s="308"/>
      <c r="Q663" s="325"/>
      <c r="R663" s="325"/>
      <c r="S663" s="325"/>
      <c r="T663" s="288"/>
      <c r="U663" s="288"/>
      <c r="V663" s="5"/>
      <c r="W663" s="5"/>
      <c r="X663" s="5"/>
      <c r="Y663" s="5"/>
    </row>
    <row r="664" spans="2:25" s="4" customFormat="1" ht="15.75" customHeight="1">
      <c r="B664" s="133"/>
      <c r="C664" s="137" t="s">
        <v>584</v>
      </c>
      <c r="D664" s="139" t="str">
        <f>IF(J660=4,CHAR(214)," ")</f>
        <v> </v>
      </c>
      <c r="E664" s="126"/>
      <c r="F664" s="17"/>
      <c r="I664" s="275"/>
      <c r="J664" s="271"/>
      <c r="K664" s="275"/>
      <c r="L664" s="318"/>
      <c r="M664" s="313">
        <v>4</v>
      </c>
      <c r="N664" s="325"/>
      <c r="O664" s="308"/>
      <c r="P664" s="308"/>
      <c r="Q664" s="325"/>
      <c r="R664" s="325"/>
      <c r="S664" s="325"/>
      <c r="T664" s="288"/>
      <c r="U664" s="288"/>
      <c r="V664" s="5"/>
      <c r="W664" s="5"/>
      <c r="X664" s="5"/>
      <c r="Y664" s="5"/>
    </row>
    <row r="665" spans="2:25" s="4" customFormat="1" ht="24.75" customHeight="1">
      <c r="B665" s="133" t="s">
        <v>586</v>
      </c>
      <c r="C665" s="185" t="s">
        <v>412</v>
      </c>
      <c r="D665" s="44"/>
      <c r="E665" s="44"/>
      <c r="F665" s="19"/>
      <c r="I665" s="275"/>
      <c r="J665" s="271"/>
      <c r="K665" s="275"/>
      <c r="L665" s="318"/>
      <c r="M665" s="315"/>
      <c r="N665" s="325"/>
      <c r="O665" s="312">
        <f>IF(J665&gt;0,+$R$628*(1/M669)*J665,0)</f>
        <v>0</v>
      </c>
      <c r="P665" s="318"/>
      <c r="Q665" s="325"/>
      <c r="R665" s="325"/>
      <c r="S665" s="325"/>
      <c r="T665" s="288"/>
      <c r="U665" s="288"/>
      <c r="V665" s="5"/>
      <c r="W665" s="5"/>
      <c r="X665" s="5"/>
      <c r="Y665" s="5"/>
    </row>
    <row r="666" spans="2:25" s="4" customFormat="1" ht="15.75" customHeight="1">
      <c r="B666" s="133"/>
      <c r="C666" s="137" t="s">
        <v>581</v>
      </c>
      <c r="D666" s="139" t="str">
        <f>IF(J665=1,CHAR(214)," ")</f>
        <v> </v>
      </c>
      <c r="E666" s="126"/>
      <c r="F666" s="17"/>
      <c r="I666" s="275"/>
      <c r="J666" s="271"/>
      <c r="K666" s="275"/>
      <c r="L666" s="318"/>
      <c r="M666" s="313">
        <v>1</v>
      </c>
      <c r="N666" s="325"/>
      <c r="O666" s="308"/>
      <c r="P666" s="308"/>
      <c r="Q666" s="325"/>
      <c r="R666" s="325"/>
      <c r="S666" s="325"/>
      <c r="T666" s="288"/>
      <c r="U666" s="288"/>
      <c r="V666" s="5"/>
      <c r="W666" s="5"/>
      <c r="X666" s="5"/>
      <c r="Y666" s="5"/>
    </row>
    <row r="667" spans="2:25" s="4" customFormat="1" ht="15.75" customHeight="1">
      <c r="B667" s="133"/>
      <c r="C667" s="137" t="s">
        <v>582</v>
      </c>
      <c r="D667" s="139" t="str">
        <f>IF(J665=2,CHAR(214)," ")</f>
        <v> </v>
      </c>
      <c r="E667" s="126"/>
      <c r="F667" s="17"/>
      <c r="I667" s="275"/>
      <c r="J667" s="271"/>
      <c r="K667" s="275"/>
      <c r="L667" s="318"/>
      <c r="M667" s="313">
        <v>2</v>
      </c>
      <c r="N667" s="325"/>
      <c r="O667" s="308"/>
      <c r="P667" s="308"/>
      <c r="Q667" s="325"/>
      <c r="R667" s="325"/>
      <c r="S667" s="325"/>
      <c r="T667" s="288"/>
      <c r="U667" s="288"/>
      <c r="V667" s="5"/>
      <c r="W667" s="5"/>
      <c r="X667" s="5"/>
      <c r="Y667" s="5"/>
    </row>
    <row r="668" spans="2:25" s="4" customFormat="1" ht="15.75" customHeight="1">
      <c r="B668" s="133"/>
      <c r="C668" s="137" t="s">
        <v>583</v>
      </c>
      <c r="D668" s="139" t="str">
        <f>IF(J665=3,CHAR(214)," ")</f>
        <v> </v>
      </c>
      <c r="E668" s="126"/>
      <c r="F668" s="17"/>
      <c r="I668" s="275"/>
      <c r="J668" s="271"/>
      <c r="K668" s="275"/>
      <c r="L668" s="318"/>
      <c r="M668" s="313">
        <v>3</v>
      </c>
      <c r="N668" s="325"/>
      <c r="O668" s="308"/>
      <c r="P668" s="308"/>
      <c r="Q668" s="325"/>
      <c r="R668" s="325"/>
      <c r="S668" s="325"/>
      <c r="T668" s="288"/>
      <c r="U668" s="288"/>
      <c r="V668" s="5"/>
      <c r="W668" s="5"/>
      <c r="X668" s="5"/>
      <c r="Y668" s="5"/>
    </row>
    <row r="669" spans="2:25" s="4" customFormat="1" ht="15.75" customHeight="1">
      <c r="B669" s="133"/>
      <c r="C669" s="137" t="s">
        <v>584</v>
      </c>
      <c r="D669" s="139" t="str">
        <f>IF(J665=4,CHAR(214)," ")</f>
        <v> </v>
      </c>
      <c r="E669" s="126"/>
      <c r="F669" s="17"/>
      <c r="I669" s="275"/>
      <c r="J669" s="271"/>
      <c r="K669" s="275"/>
      <c r="L669" s="318"/>
      <c r="M669" s="313">
        <v>4</v>
      </c>
      <c r="N669" s="325"/>
      <c r="O669" s="308"/>
      <c r="P669" s="308"/>
      <c r="Q669" s="325"/>
      <c r="R669" s="325"/>
      <c r="S669" s="325"/>
      <c r="T669" s="288"/>
      <c r="U669" s="288"/>
      <c r="V669" s="5"/>
      <c r="W669" s="5"/>
      <c r="X669" s="5"/>
      <c r="Y669" s="5"/>
    </row>
    <row r="670" spans="2:25" s="4" customFormat="1" ht="18.75" customHeight="1">
      <c r="B670" s="133" t="s">
        <v>590</v>
      </c>
      <c r="C670" s="185" t="s">
        <v>45</v>
      </c>
      <c r="D670" s="44"/>
      <c r="E670" s="44"/>
      <c r="F670" s="19"/>
      <c r="I670" s="275"/>
      <c r="J670" s="271"/>
      <c r="K670" s="275"/>
      <c r="L670" s="318"/>
      <c r="M670" s="315"/>
      <c r="N670" s="325"/>
      <c r="O670" s="312">
        <f>IF(J670&gt;0,+$R$628*(1/M673)*J670,0)</f>
        <v>0</v>
      </c>
      <c r="P670" s="318"/>
      <c r="Q670" s="325"/>
      <c r="R670" s="325"/>
      <c r="S670" s="325"/>
      <c r="T670" s="288"/>
      <c r="U670" s="288"/>
      <c r="V670" s="5"/>
      <c r="W670" s="5"/>
      <c r="X670" s="5"/>
      <c r="Y670" s="5"/>
    </row>
    <row r="671" spans="2:25" s="4" customFormat="1" ht="15.75" customHeight="1">
      <c r="B671" s="133"/>
      <c r="C671" s="137" t="s">
        <v>587</v>
      </c>
      <c r="D671" s="139" t="str">
        <f>IF(J670=1,CHAR(214)," ")</f>
        <v> </v>
      </c>
      <c r="E671" s="126"/>
      <c r="F671" s="17"/>
      <c r="I671" s="275"/>
      <c r="J671" s="271"/>
      <c r="K671" s="275"/>
      <c r="L671" s="318"/>
      <c r="M671" s="313">
        <v>1</v>
      </c>
      <c r="N671" s="325"/>
      <c r="O671" s="308"/>
      <c r="P671" s="308"/>
      <c r="Q671" s="325"/>
      <c r="R671" s="325"/>
      <c r="S671" s="325"/>
      <c r="T671" s="288"/>
      <c r="U671" s="288"/>
      <c r="V671" s="5"/>
      <c r="W671" s="5"/>
      <c r="X671" s="5"/>
      <c r="Y671" s="5"/>
    </row>
    <row r="672" spans="2:25" s="4" customFormat="1" ht="15.75" customHeight="1">
      <c r="B672" s="229"/>
      <c r="C672" s="137" t="s">
        <v>588</v>
      </c>
      <c r="D672" s="139" t="str">
        <f>IF(J670=2,CHAR(214)," ")</f>
        <v> </v>
      </c>
      <c r="E672" s="20"/>
      <c r="F672" s="20"/>
      <c r="I672" s="275"/>
      <c r="J672" s="271"/>
      <c r="K672" s="275"/>
      <c r="L672" s="318"/>
      <c r="M672" s="313">
        <v>2</v>
      </c>
      <c r="N672" s="325"/>
      <c r="O672" s="318"/>
      <c r="P672" s="318"/>
      <c r="Q672" s="325"/>
      <c r="R672" s="325"/>
      <c r="S672" s="325"/>
      <c r="T672" s="288"/>
      <c r="U672" s="288"/>
      <c r="V672" s="5"/>
      <c r="W672" s="5"/>
      <c r="X672" s="5"/>
      <c r="Y672" s="5"/>
    </row>
    <row r="673" spans="2:25" s="4" customFormat="1" ht="15.75" customHeight="1" thickBot="1">
      <c r="B673" s="6"/>
      <c r="C673" s="137" t="s">
        <v>589</v>
      </c>
      <c r="D673" s="139" t="str">
        <f>IF(J670=3,CHAR(214)," ")</f>
        <v> </v>
      </c>
      <c r="E673" s="20"/>
      <c r="F673" s="20"/>
      <c r="I673" s="275"/>
      <c r="J673" s="271"/>
      <c r="K673" s="275"/>
      <c r="L673" s="318"/>
      <c r="M673" s="313">
        <v>3</v>
      </c>
      <c r="N673" s="325"/>
      <c r="O673" s="318"/>
      <c r="P673" s="318"/>
      <c r="Q673" s="325"/>
      <c r="R673" s="325"/>
      <c r="S673" s="325"/>
      <c r="T673" s="288"/>
      <c r="U673" s="288"/>
      <c r="V673" s="5"/>
      <c r="W673" s="5"/>
      <c r="X673" s="5"/>
      <c r="Y673" s="5"/>
    </row>
    <row r="674" spans="2:25" s="4" customFormat="1" ht="19.5" customHeight="1" thickBot="1">
      <c r="B674" s="335" t="s">
        <v>734</v>
      </c>
      <c r="C674" s="336"/>
      <c r="D674" s="336"/>
      <c r="E674" s="336"/>
      <c r="F674" s="337"/>
      <c r="I674" s="275"/>
      <c r="J674" s="271"/>
      <c r="K674" s="275"/>
      <c r="L674" s="318"/>
      <c r="M674" s="315"/>
      <c r="N674" s="300">
        <v>4</v>
      </c>
      <c r="O674" s="301">
        <f>SUM(O675:O692)</f>
        <v>0</v>
      </c>
      <c r="P674" s="302"/>
      <c r="Q674" s="303"/>
      <c r="R674" s="322">
        <f>+S674/N674</f>
        <v>0.0375</v>
      </c>
      <c r="S674" s="305">
        <f>VLOOKUP(B674,CALI!$B$6:$E$35,4,FALSE)</f>
        <v>0.15</v>
      </c>
      <c r="T674" s="288"/>
      <c r="U674" s="288"/>
      <c r="V674" s="5"/>
      <c r="W674" s="5"/>
      <c r="X674" s="5"/>
      <c r="Y674" s="5"/>
    </row>
    <row r="675" spans="2:25" s="4" customFormat="1" ht="18.75" customHeight="1">
      <c r="B675" s="133" t="s">
        <v>1005</v>
      </c>
      <c r="C675" s="185" t="s">
        <v>97</v>
      </c>
      <c r="D675" s="44"/>
      <c r="E675" s="44"/>
      <c r="F675" s="19"/>
      <c r="I675" s="275"/>
      <c r="J675" s="271"/>
      <c r="K675" s="275"/>
      <c r="L675" s="318"/>
      <c r="M675" s="315"/>
      <c r="N675" s="325"/>
      <c r="O675" s="312">
        <f>IF(J675&gt;0,+$R$674*(1/M679)*J675,0)</f>
        <v>0</v>
      </c>
      <c r="P675" s="318"/>
      <c r="Q675" s="325"/>
      <c r="R675" s="325"/>
      <c r="S675" s="325"/>
      <c r="T675" s="288"/>
      <c r="U675" s="288"/>
      <c r="V675" s="5"/>
      <c r="W675" s="5"/>
      <c r="X675" s="5"/>
      <c r="Y675" s="5"/>
    </row>
    <row r="676" spans="2:25" s="4" customFormat="1" ht="15.75" customHeight="1">
      <c r="B676" s="133"/>
      <c r="C676" s="137" t="s">
        <v>98</v>
      </c>
      <c r="D676" s="139" t="str">
        <f>IF(J675=1,CHAR(214)," ")</f>
        <v> </v>
      </c>
      <c r="E676" s="44"/>
      <c r="F676" s="19"/>
      <c r="I676" s="275"/>
      <c r="J676" s="271"/>
      <c r="K676" s="275"/>
      <c r="L676" s="318"/>
      <c r="M676" s="313">
        <v>1</v>
      </c>
      <c r="N676" s="325"/>
      <c r="O676" s="318"/>
      <c r="P676" s="318"/>
      <c r="Q676" s="325"/>
      <c r="R676" s="325"/>
      <c r="S676" s="325"/>
      <c r="T676" s="288"/>
      <c r="U676" s="288"/>
      <c r="V676" s="5"/>
      <c r="W676" s="5"/>
      <c r="X676" s="5"/>
      <c r="Y676" s="5"/>
    </row>
    <row r="677" spans="2:25" s="4" customFormat="1" ht="15.75" customHeight="1">
      <c r="B677" s="133"/>
      <c r="C677" s="137" t="s">
        <v>1006</v>
      </c>
      <c r="D677" s="139" t="str">
        <f>IF(J675=2,CHAR(214)," ")</f>
        <v> </v>
      </c>
      <c r="E677" s="44"/>
      <c r="F677" s="19"/>
      <c r="I677" s="275"/>
      <c r="J677" s="271"/>
      <c r="K677" s="275"/>
      <c r="L677" s="318"/>
      <c r="M677" s="313">
        <v>2</v>
      </c>
      <c r="N677" s="325"/>
      <c r="O677" s="318"/>
      <c r="P677" s="318"/>
      <c r="Q677" s="325"/>
      <c r="R677" s="325"/>
      <c r="S677" s="325"/>
      <c r="T677" s="288"/>
      <c r="U677" s="288"/>
      <c r="V677" s="5"/>
      <c r="W677" s="5"/>
      <c r="X677" s="5"/>
      <c r="Y677" s="5"/>
    </row>
    <row r="678" spans="2:25" s="4" customFormat="1" ht="24.75" customHeight="1">
      <c r="B678" s="133"/>
      <c r="C678" s="137" t="s">
        <v>99</v>
      </c>
      <c r="D678" s="139" t="str">
        <f>IF(J675=3,CHAR(214)," ")</f>
        <v> </v>
      </c>
      <c r="E678" s="44"/>
      <c r="F678" s="19"/>
      <c r="I678" s="275"/>
      <c r="J678" s="271"/>
      <c r="K678" s="275"/>
      <c r="L678" s="318"/>
      <c r="M678" s="313">
        <v>3</v>
      </c>
      <c r="N678" s="325"/>
      <c r="O678" s="318"/>
      <c r="P678" s="318"/>
      <c r="Q678" s="325"/>
      <c r="R678" s="325"/>
      <c r="S678" s="325"/>
      <c r="T678" s="288"/>
      <c r="U678" s="288"/>
      <c r="V678" s="5"/>
      <c r="W678" s="5"/>
      <c r="X678" s="5"/>
      <c r="Y678" s="5"/>
    </row>
    <row r="679" spans="2:25" s="4" customFormat="1" ht="24.75" customHeight="1">
      <c r="B679" s="133"/>
      <c r="C679" s="137" t="s">
        <v>413</v>
      </c>
      <c r="D679" s="139" t="str">
        <f>IF(J675=4,CHAR(214)," ")</f>
        <v> </v>
      </c>
      <c r="E679" s="44"/>
      <c r="F679" s="19"/>
      <c r="I679" s="275"/>
      <c r="J679" s="271"/>
      <c r="K679" s="275"/>
      <c r="L679" s="318"/>
      <c r="M679" s="313">
        <v>4</v>
      </c>
      <c r="N679" s="325"/>
      <c r="O679" s="318"/>
      <c r="P679" s="318"/>
      <c r="Q679" s="325"/>
      <c r="R679" s="325"/>
      <c r="S679" s="325"/>
      <c r="T679" s="288"/>
      <c r="U679" s="288"/>
      <c r="V679" s="5"/>
      <c r="W679" s="5"/>
      <c r="X679" s="5"/>
      <c r="Y679" s="5"/>
    </row>
    <row r="680" spans="2:25" s="4" customFormat="1" ht="18.75" customHeight="1">
      <c r="B680" s="133" t="s">
        <v>1007</v>
      </c>
      <c r="C680" s="185" t="s">
        <v>100</v>
      </c>
      <c r="D680" s="44"/>
      <c r="E680" s="44"/>
      <c r="F680" s="19"/>
      <c r="I680" s="275"/>
      <c r="J680" s="271"/>
      <c r="K680" s="275"/>
      <c r="L680" s="318"/>
      <c r="M680" s="315"/>
      <c r="N680" s="325"/>
      <c r="O680" s="312">
        <f>IF(J680&gt;0,+$R$674*(1/M683)*J680,0)</f>
        <v>0</v>
      </c>
      <c r="P680" s="318"/>
      <c r="Q680" s="325"/>
      <c r="R680" s="325"/>
      <c r="S680" s="325"/>
      <c r="T680" s="288"/>
      <c r="U680" s="288"/>
      <c r="V680" s="5"/>
      <c r="W680" s="5"/>
      <c r="X680" s="5"/>
      <c r="Y680" s="5"/>
    </row>
    <row r="681" spans="2:25" s="4" customFormat="1" ht="15.75" customHeight="1">
      <c r="B681" s="133"/>
      <c r="C681" s="137" t="s">
        <v>1008</v>
      </c>
      <c r="D681" s="144" t="str">
        <f>IF(J680=1,CHAR(214)," ")</f>
        <v> </v>
      </c>
      <c r="E681" s="44"/>
      <c r="F681" s="19"/>
      <c r="I681" s="275"/>
      <c r="J681" s="271"/>
      <c r="K681" s="275"/>
      <c r="L681" s="318"/>
      <c r="M681" s="313">
        <v>1</v>
      </c>
      <c r="N681" s="325"/>
      <c r="O681" s="318"/>
      <c r="P681" s="318"/>
      <c r="Q681" s="325"/>
      <c r="R681" s="325"/>
      <c r="S681" s="325"/>
      <c r="T681" s="288"/>
      <c r="U681" s="288"/>
      <c r="V681" s="5"/>
      <c r="W681" s="5"/>
      <c r="X681" s="5"/>
      <c r="Y681" s="5"/>
    </row>
    <row r="682" spans="2:25" s="4" customFormat="1" ht="24.75" customHeight="1">
      <c r="B682" s="133"/>
      <c r="C682" s="137" t="s">
        <v>1009</v>
      </c>
      <c r="D682" s="144" t="str">
        <f>IF(J680=2,CHAR(214)," ")</f>
        <v> </v>
      </c>
      <c r="E682" s="44"/>
      <c r="F682" s="19"/>
      <c r="I682" s="275"/>
      <c r="J682" s="271"/>
      <c r="K682" s="275"/>
      <c r="L682" s="318"/>
      <c r="M682" s="313">
        <v>2</v>
      </c>
      <c r="N682" s="325"/>
      <c r="O682" s="318"/>
      <c r="P682" s="318"/>
      <c r="Q682" s="325"/>
      <c r="R682" s="325"/>
      <c r="S682" s="325"/>
      <c r="T682" s="288"/>
      <c r="U682" s="288"/>
      <c r="V682" s="5"/>
      <c r="W682" s="5"/>
      <c r="X682" s="5"/>
      <c r="Y682" s="5"/>
    </row>
    <row r="683" spans="2:25" s="4" customFormat="1" ht="24.75" customHeight="1">
      <c r="B683" s="133"/>
      <c r="C683" s="137" t="s">
        <v>1010</v>
      </c>
      <c r="D683" s="144" t="str">
        <f>IF(J680=3,CHAR(214)," ")</f>
        <v> </v>
      </c>
      <c r="E683" s="44"/>
      <c r="F683" s="19"/>
      <c r="I683" s="275"/>
      <c r="J683" s="271"/>
      <c r="K683" s="275"/>
      <c r="L683" s="318"/>
      <c r="M683" s="313">
        <v>3</v>
      </c>
      <c r="N683" s="325"/>
      <c r="O683" s="318"/>
      <c r="P683" s="318"/>
      <c r="Q683" s="325"/>
      <c r="R683" s="325"/>
      <c r="S683" s="325"/>
      <c r="T683" s="288"/>
      <c r="U683" s="288"/>
      <c r="V683" s="5"/>
      <c r="W683" s="5"/>
      <c r="X683" s="5"/>
      <c r="Y683" s="5"/>
    </row>
    <row r="684" spans="2:25" s="4" customFormat="1" ht="24.75" customHeight="1">
      <c r="B684" s="133" t="s">
        <v>1011</v>
      </c>
      <c r="C684" s="185" t="s">
        <v>414</v>
      </c>
      <c r="D684" s="44"/>
      <c r="E684" s="44"/>
      <c r="F684" s="19"/>
      <c r="I684" s="275"/>
      <c r="J684" s="271"/>
      <c r="K684" s="275"/>
      <c r="L684" s="318"/>
      <c r="M684" s="315"/>
      <c r="N684" s="325"/>
      <c r="O684" s="312">
        <f>IF(J684&gt;0,+$R$674*(1/M688)*J684,0)</f>
        <v>0</v>
      </c>
      <c r="P684" s="318"/>
      <c r="Q684" s="325"/>
      <c r="R684" s="325"/>
      <c r="S684" s="325"/>
      <c r="T684" s="288"/>
      <c r="U684" s="288"/>
      <c r="V684" s="5"/>
      <c r="W684" s="5"/>
      <c r="X684" s="5"/>
      <c r="Y684" s="5"/>
    </row>
    <row r="685" spans="2:25" s="4" customFormat="1" ht="15.75" customHeight="1">
      <c r="B685" s="133"/>
      <c r="C685" s="137" t="s">
        <v>1012</v>
      </c>
      <c r="D685" s="139" t="str">
        <f>IF(J684=1,CHAR(214)," ")</f>
        <v> </v>
      </c>
      <c r="E685" s="44"/>
      <c r="F685" s="19"/>
      <c r="I685" s="275"/>
      <c r="J685" s="271"/>
      <c r="K685" s="275"/>
      <c r="L685" s="318"/>
      <c r="M685" s="313">
        <v>1</v>
      </c>
      <c r="N685" s="325"/>
      <c r="O685" s="318"/>
      <c r="P685" s="318"/>
      <c r="Q685" s="325"/>
      <c r="R685" s="325"/>
      <c r="S685" s="325"/>
      <c r="T685" s="288"/>
      <c r="U685" s="288"/>
      <c r="V685" s="5"/>
      <c r="W685" s="5"/>
      <c r="X685" s="5"/>
      <c r="Y685" s="5"/>
    </row>
    <row r="686" spans="2:25" s="4" customFormat="1" ht="15.75" customHeight="1">
      <c r="B686" s="133"/>
      <c r="C686" s="137" t="s">
        <v>1013</v>
      </c>
      <c r="D686" s="139" t="str">
        <f>IF(J684=2,CHAR(214)," ")</f>
        <v> </v>
      </c>
      <c r="E686" s="44"/>
      <c r="F686" s="19"/>
      <c r="I686" s="275"/>
      <c r="J686" s="271"/>
      <c r="K686" s="275"/>
      <c r="L686" s="318"/>
      <c r="M686" s="313">
        <v>2</v>
      </c>
      <c r="N686" s="325"/>
      <c r="O686" s="318"/>
      <c r="P686" s="318"/>
      <c r="Q686" s="325"/>
      <c r="R686" s="325"/>
      <c r="S686" s="325"/>
      <c r="T686" s="288"/>
      <c r="U686" s="288"/>
      <c r="V686" s="5"/>
      <c r="W686" s="5"/>
      <c r="X686" s="5"/>
      <c r="Y686" s="5"/>
    </row>
    <row r="687" spans="2:25" s="4" customFormat="1" ht="15.75" customHeight="1">
      <c r="B687" s="133"/>
      <c r="C687" s="137" t="s">
        <v>1014</v>
      </c>
      <c r="D687" s="139" t="str">
        <f>IF(J684=3,CHAR(214)," ")</f>
        <v> </v>
      </c>
      <c r="E687" s="44"/>
      <c r="F687" s="19"/>
      <c r="I687" s="275"/>
      <c r="J687" s="271"/>
      <c r="K687" s="275"/>
      <c r="L687" s="318"/>
      <c r="M687" s="313">
        <v>3</v>
      </c>
      <c r="N687" s="325"/>
      <c r="O687" s="318"/>
      <c r="P687" s="318"/>
      <c r="Q687" s="325"/>
      <c r="R687" s="325"/>
      <c r="S687" s="325"/>
      <c r="T687" s="288"/>
      <c r="U687" s="288"/>
      <c r="V687" s="5"/>
      <c r="W687" s="5"/>
      <c r="X687" s="5"/>
      <c r="Y687" s="5"/>
    </row>
    <row r="688" spans="2:25" s="4" customFormat="1" ht="15.75" customHeight="1">
      <c r="B688" s="133"/>
      <c r="C688" s="137" t="s">
        <v>1025</v>
      </c>
      <c r="D688" s="139" t="str">
        <f>IF(J684=4,CHAR(214)," ")</f>
        <v> </v>
      </c>
      <c r="E688" s="44"/>
      <c r="F688" s="19"/>
      <c r="I688" s="275"/>
      <c r="J688" s="271"/>
      <c r="K688" s="275"/>
      <c r="L688" s="318"/>
      <c r="M688" s="313">
        <v>4</v>
      </c>
      <c r="N688" s="325"/>
      <c r="O688" s="318"/>
      <c r="P688" s="318"/>
      <c r="Q688" s="325"/>
      <c r="R688" s="325"/>
      <c r="S688" s="325"/>
      <c r="T688" s="288"/>
      <c r="U688" s="288"/>
      <c r="V688" s="5"/>
      <c r="W688" s="5"/>
      <c r="X688" s="5"/>
      <c r="Y688" s="5"/>
    </row>
    <row r="689" spans="2:25" s="4" customFormat="1" ht="18.75" customHeight="1">
      <c r="B689" s="133" t="s">
        <v>1026</v>
      </c>
      <c r="C689" s="185" t="s">
        <v>1027</v>
      </c>
      <c r="D689" s="44"/>
      <c r="E689" s="44"/>
      <c r="F689" s="19"/>
      <c r="I689" s="275"/>
      <c r="J689" s="271"/>
      <c r="K689" s="275"/>
      <c r="L689" s="318"/>
      <c r="M689" s="315"/>
      <c r="N689" s="325"/>
      <c r="O689" s="312">
        <f>IF(J689&gt;0,+$R$674*(1/M692)*J689,0)</f>
        <v>0</v>
      </c>
      <c r="P689" s="318"/>
      <c r="Q689" s="325"/>
      <c r="R689" s="325"/>
      <c r="S689" s="325"/>
      <c r="T689" s="288"/>
      <c r="U689" s="288"/>
      <c r="V689" s="5"/>
      <c r="W689" s="5"/>
      <c r="X689" s="5"/>
      <c r="Y689" s="5"/>
    </row>
    <row r="690" spans="2:25" s="4" customFormat="1" ht="15.75" customHeight="1">
      <c r="B690" s="133"/>
      <c r="C690" s="137" t="s">
        <v>101</v>
      </c>
      <c r="D690" s="144" t="str">
        <f>IF(J689=1,CHAR(214)," ")</f>
        <v> </v>
      </c>
      <c r="E690" s="44"/>
      <c r="F690" s="19"/>
      <c r="I690" s="275"/>
      <c r="J690" s="271"/>
      <c r="K690" s="275"/>
      <c r="L690" s="318"/>
      <c r="M690" s="313">
        <v>1</v>
      </c>
      <c r="N690" s="325"/>
      <c r="O690" s="318"/>
      <c r="P690" s="318"/>
      <c r="Q690" s="325"/>
      <c r="R690" s="325"/>
      <c r="S690" s="325"/>
      <c r="T690" s="288"/>
      <c r="U690" s="288"/>
      <c r="V690" s="5"/>
      <c r="W690" s="5"/>
      <c r="X690" s="5"/>
      <c r="Y690" s="5"/>
    </row>
    <row r="691" spans="2:25" s="4" customFormat="1" ht="15.75" customHeight="1">
      <c r="B691" s="133"/>
      <c r="C691" s="137" t="s">
        <v>102</v>
      </c>
      <c r="D691" s="144" t="str">
        <f>IF(J689=2,CHAR(214)," ")</f>
        <v> </v>
      </c>
      <c r="E691" s="44"/>
      <c r="F691" s="19"/>
      <c r="I691" s="275"/>
      <c r="J691" s="271"/>
      <c r="K691" s="275"/>
      <c r="L691" s="318"/>
      <c r="M691" s="313">
        <v>2</v>
      </c>
      <c r="N691" s="325"/>
      <c r="O691" s="318"/>
      <c r="P691" s="318"/>
      <c r="Q691" s="325"/>
      <c r="R691" s="325"/>
      <c r="S691" s="325"/>
      <c r="T691" s="288"/>
      <c r="U691" s="288"/>
      <c r="V691" s="5"/>
      <c r="W691" s="5"/>
      <c r="X691" s="5"/>
      <c r="Y691" s="5"/>
    </row>
    <row r="692" spans="2:25" s="4" customFormat="1" ht="15.75" customHeight="1" thickBot="1">
      <c r="B692" s="133"/>
      <c r="C692" s="137" t="s">
        <v>103</v>
      </c>
      <c r="D692" s="144" t="str">
        <f>IF(J689=3,CHAR(214)," ")</f>
        <v> </v>
      </c>
      <c r="E692" s="44"/>
      <c r="F692" s="19"/>
      <c r="I692" s="275"/>
      <c r="J692" s="271"/>
      <c r="K692" s="275"/>
      <c r="L692" s="318"/>
      <c r="M692" s="313">
        <v>3</v>
      </c>
      <c r="N692" s="325"/>
      <c r="O692" s="318"/>
      <c r="P692" s="318"/>
      <c r="Q692" s="325"/>
      <c r="R692" s="325"/>
      <c r="S692" s="325"/>
      <c r="T692" s="288"/>
      <c r="U692" s="288"/>
      <c r="V692" s="5"/>
      <c r="W692" s="5"/>
      <c r="X692" s="5"/>
      <c r="Y692" s="5"/>
    </row>
    <row r="693" spans="2:25" s="4" customFormat="1" ht="12.75" hidden="1">
      <c r="B693" s="154"/>
      <c r="C693" s="5"/>
      <c r="D693" s="5"/>
      <c r="E693" s="18"/>
      <c r="F693" s="18"/>
      <c r="I693" s="275"/>
      <c r="J693" s="271"/>
      <c r="K693" s="275"/>
      <c r="L693" s="318"/>
      <c r="M693" s="315"/>
      <c r="N693" s="325"/>
      <c r="O693" s="318"/>
      <c r="P693" s="318"/>
      <c r="Q693" s="325"/>
      <c r="R693" s="325"/>
      <c r="S693" s="325"/>
      <c r="T693" s="288"/>
      <c r="U693" s="288"/>
      <c r="V693" s="5"/>
      <c r="W693" s="5"/>
      <c r="X693" s="5"/>
      <c r="Y693" s="5"/>
    </row>
    <row r="694" spans="2:25" s="4" customFormat="1" ht="12.75" hidden="1">
      <c r="B694" s="154"/>
      <c r="C694" s="5"/>
      <c r="D694" s="5"/>
      <c r="E694" s="18"/>
      <c r="F694" s="18"/>
      <c r="I694" s="275"/>
      <c r="J694" s="271"/>
      <c r="K694" s="275"/>
      <c r="L694" s="318"/>
      <c r="M694" s="315"/>
      <c r="N694" s="325"/>
      <c r="O694" s="318"/>
      <c r="P694" s="318"/>
      <c r="Q694" s="325"/>
      <c r="R694" s="325"/>
      <c r="S694" s="325"/>
      <c r="T694" s="288"/>
      <c r="U694" s="288"/>
      <c r="V694" s="5"/>
      <c r="W694" s="5"/>
      <c r="X694" s="5"/>
      <c r="Y694" s="5"/>
    </row>
    <row r="695" spans="2:25" s="4" customFormat="1" ht="13.5" hidden="1" thickBot="1">
      <c r="B695" s="5"/>
      <c r="C695" s="5"/>
      <c r="D695" s="5"/>
      <c r="E695" s="18"/>
      <c r="F695" s="18"/>
      <c r="I695" s="275"/>
      <c r="J695" s="271"/>
      <c r="K695" s="275"/>
      <c r="L695" s="318"/>
      <c r="M695" s="315"/>
      <c r="N695" s="325"/>
      <c r="O695" s="318"/>
      <c r="P695" s="318"/>
      <c r="Q695" s="325"/>
      <c r="R695" s="325"/>
      <c r="S695" s="325"/>
      <c r="T695" s="288"/>
      <c r="U695" s="288"/>
      <c r="V695" s="5"/>
      <c r="W695" s="5"/>
      <c r="X695" s="5"/>
      <c r="Y695" s="5"/>
    </row>
    <row r="696" spans="2:25" s="4" customFormat="1" ht="21" customHeight="1" thickBot="1">
      <c r="B696" s="335" t="s">
        <v>735</v>
      </c>
      <c r="C696" s="336"/>
      <c r="D696" s="336"/>
      <c r="E696" s="336"/>
      <c r="F696" s="337"/>
      <c r="I696" s="275"/>
      <c r="J696" s="271"/>
      <c r="K696" s="275"/>
      <c r="L696" s="318"/>
      <c r="M696" s="315"/>
      <c r="N696" s="300">
        <v>7</v>
      </c>
      <c r="O696" s="301">
        <f>SUM(O697:O730)</f>
        <v>0</v>
      </c>
      <c r="P696" s="302"/>
      <c r="Q696" s="303"/>
      <c r="R696" s="322">
        <f>+S696/N696</f>
        <v>0.02142857142857143</v>
      </c>
      <c r="S696" s="305">
        <f>VLOOKUP(B696,CALI!$B$6:$E$35,4,FALSE)</f>
        <v>0.15</v>
      </c>
      <c r="T696" s="288"/>
      <c r="U696" s="288"/>
      <c r="V696" s="5"/>
      <c r="W696" s="5"/>
      <c r="X696" s="5"/>
      <c r="Y696" s="5"/>
    </row>
    <row r="697" spans="2:25" s="4" customFormat="1" ht="24.75" customHeight="1">
      <c r="B697" s="133" t="s">
        <v>1028</v>
      </c>
      <c r="C697" s="185" t="s">
        <v>415</v>
      </c>
      <c r="D697" s="44"/>
      <c r="E697" s="44"/>
      <c r="F697" s="19"/>
      <c r="I697" s="275"/>
      <c r="J697" s="271"/>
      <c r="K697" s="275"/>
      <c r="L697" s="318" t="e">
        <f>CHOOSE(SUM(K698:K701),5,10,15,20,25)</f>
        <v>#VALUE!</v>
      </c>
      <c r="M697" s="315"/>
      <c r="N697" s="325"/>
      <c r="O697" s="312">
        <f>IF(SUM(K698:K701)&gt;2,+R696,IF(SUM(K698:K701)&gt;=2,+R696/2,0))</f>
        <v>0</v>
      </c>
      <c r="P697" s="318"/>
      <c r="Q697" s="325"/>
      <c r="R697" s="325"/>
      <c r="S697" s="325"/>
      <c r="T697" s="288"/>
      <c r="U697" s="288"/>
      <c r="V697" s="5"/>
      <c r="W697" s="5"/>
      <c r="X697" s="5"/>
      <c r="Y697" s="5"/>
    </row>
    <row r="698" spans="2:25" s="4" customFormat="1" ht="15.75" customHeight="1">
      <c r="B698" s="133"/>
      <c r="C698" s="137" t="s">
        <v>1029</v>
      </c>
      <c r="D698" s="152" t="str">
        <f>IF(J698=TRUE,CHAR(214)," ")</f>
        <v> </v>
      </c>
      <c r="E698" s="44"/>
      <c r="F698" s="19"/>
      <c r="I698" s="275"/>
      <c r="J698" s="216" t="b">
        <v>0</v>
      </c>
      <c r="K698" s="275">
        <f>+IF(J698=TRUE(),1,0)</f>
        <v>0</v>
      </c>
      <c r="L698" s="318"/>
      <c r="M698" s="315"/>
      <c r="N698" s="320"/>
      <c r="O698" s="318"/>
      <c r="P698" s="318"/>
      <c r="Q698" s="320"/>
      <c r="R698" s="320"/>
      <c r="S698" s="320"/>
      <c r="T698" s="283"/>
      <c r="U698" s="283"/>
      <c r="V698" s="162"/>
      <c r="W698" s="162"/>
      <c r="X698" s="162"/>
      <c r="Y698" s="162"/>
    </row>
    <row r="699" spans="2:25" s="4" customFormat="1" ht="15.75" customHeight="1">
      <c r="B699" s="133"/>
      <c r="C699" s="137" t="s">
        <v>1030</v>
      </c>
      <c r="D699" s="152" t="str">
        <f>IF(J699=TRUE,CHAR(214)," ")</f>
        <v> </v>
      </c>
      <c r="E699" s="44"/>
      <c r="F699" s="19"/>
      <c r="I699" s="275"/>
      <c r="J699" s="216" t="b">
        <v>0</v>
      </c>
      <c r="K699" s="275">
        <f>+IF(J699=TRUE(),1,0)</f>
        <v>0</v>
      </c>
      <c r="L699" s="318"/>
      <c r="M699" s="315"/>
      <c r="N699" s="320"/>
      <c r="O699" s="318"/>
      <c r="P699" s="318"/>
      <c r="Q699" s="320"/>
      <c r="R699" s="320"/>
      <c r="S699" s="320"/>
      <c r="T699" s="283"/>
      <c r="U699" s="283"/>
      <c r="V699" s="162"/>
      <c r="W699" s="162"/>
      <c r="X699" s="162"/>
      <c r="Y699" s="162"/>
    </row>
    <row r="700" spans="2:25" s="4" customFormat="1" ht="15.75" customHeight="1">
      <c r="B700" s="133"/>
      <c r="C700" s="137" t="s">
        <v>1031</v>
      </c>
      <c r="D700" s="152" t="str">
        <f>IF(J700=TRUE,CHAR(214)," ")</f>
        <v> </v>
      </c>
      <c r="E700" s="44"/>
      <c r="F700" s="19"/>
      <c r="I700" s="275"/>
      <c r="J700" s="216" t="b">
        <v>0</v>
      </c>
      <c r="K700" s="275">
        <f>+IF(J700=TRUE(),1,0)</f>
        <v>0</v>
      </c>
      <c r="L700" s="318"/>
      <c r="M700" s="315"/>
      <c r="N700" s="320"/>
      <c r="O700" s="318"/>
      <c r="P700" s="318"/>
      <c r="Q700" s="320"/>
      <c r="R700" s="320"/>
      <c r="S700" s="320"/>
      <c r="T700" s="283"/>
      <c r="U700" s="283"/>
      <c r="V700" s="162"/>
      <c r="W700" s="162"/>
      <c r="X700" s="162"/>
      <c r="Y700" s="162"/>
    </row>
    <row r="701" spans="2:25" s="4" customFormat="1" ht="15.75" customHeight="1">
      <c r="B701" s="133"/>
      <c r="C701" s="137" t="s">
        <v>1032</v>
      </c>
      <c r="D701" s="152" t="str">
        <f>IF(J701=TRUE,CHAR(214)," ")</f>
        <v> </v>
      </c>
      <c r="E701" s="44"/>
      <c r="F701" s="19"/>
      <c r="I701" s="275"/>
      <c r="J701" s="216" t="b">
        <v>0</v>
      </c>
      <c r="K701" s="275">
        <f>+IF(J701=TRUE(),1,0)</f>
        <v>0</v>
      </c>
      <c r="L701" s="318"/>
      <c r="M701" s="315"/>
      <c r="N701" s="320"/>
      <c r="O701" s="318"/>
      <c r="P701" s="318"/>
      <c r="Q701" s="320"/>
      <c r="R701" s="320"/>
      <c r="S701" s="320"/>
      <c r="T701" s="283"/>
      <c r="U701" s="283"/>
      <c r="V701" s="162"/>
      <c r="W701" s="162"/>
      <c r="X701" s="162"/>
      <c r="Y701" s="162"/>
    </row>
    <row r="702" spans="2:25" s="4" customFormat="1" ht="24.75" customHeight="1">
      <c r="B702" s="133" t="s">
        <v>1033</v>
      </c>
      <c r="C702" s="185" t="s">
        <v>416</v>
      </c>
      <c r="D702" s="44"/>
      <c r="E702" s="44"/>
      <c r="F702" s="19"/>
      <c r="I702" s="275"/>
      <c r="J702" s="271"/>
      <c r="K702" s="275"/>
      <c r="L702" s="318"/>
      <c r="M702" s="315"/>
      <c r="N702" s="320"/>
      <c r="O702" s="312">
        <f>IF(J702&gt;0,+$R$696*(1/M706)*J702,0)</f>
        <v>0</v>
      </c>
      <c r="P702" s="318"/>
      <c r="Q702" s="320"/>
      <c r="R702" s="320"/>
      <c r="S702" s="320"/>
      <c r="T702" s="283"/>
      <c r="U702" s="283"/>
      <c r="V702" s="162"/>
      <c r="W702" s="162"/>
      <c r="X702" s="162"/>
      <c r="Y702" s="162"/>
    </row>
    <row r="703" spans="2:25" s="4" customFormat="1" ht="15.75" customHeight="1">
      <c r="B703" s="133"/>
      <c r="C703" s="137" t="s">
        <v>1034</v>
      </c>
      <c r="D703" s="139" t="str">
        <f>IF(J702=1,CHAR(214)," ")</f>
        <v> </v>
      </c>
      <c r="E703" s="44"/>
      <c r="F703" s="19"/>
      <c r="I703" s="275"/>
      <c r="J703" s="216"/>
      <c r="K703" s="275"/>
      <c r="L703" s="318"/>
      <c r="M703" s="313">
        <v>1</v>
      </c>
      <c r="N703" s="320"/>
      <c r="O703" s="318"/>
      <c r="P703" s="318"/>
      <c r="Q703" s="320"/>
      <c r="R703" s="320"/>
      <c r="S703" s="320"/>
      <c r="T703" s="283"/>
      <c r="U703" s="283"/>
      <c r="V703" s="162"/>
      <c r="W703" s="162"/>
      <c r="X703" s="162"/>
      <c r="Y703" s="162"/>
    </row>
    <row r="704" spans="2:25" s="4" customFormat="1" ht="15.75" customHeight="1">
      <c r="B704" s="133"/>
      <c r="C704" s="137" t="s">
        <v>591</v>
      </c>
      <c r="D704" s="139" t="str">
        <f>IF(J702=2,CHAR(214)," ")</f>
        <v> </v>
      </c>
      <c r="E704" s="44"/>
      <c r="F704" s="19"/>
      <c r="I704" s="275"/>
      <c r="J704" s="216"/>
      <c r="K704" s="275"/>
      <c r="L704" s="318"/>
      <c r="M704" s="313">
        <v>2</v>
      </c>
      <c r="N704" s="320"/>
      <c r="O704" s="318"/>
      <c r="P704" s="318"/>
      <c r="Q704" s="320"/>
      <c r="R704" s="320"/>
      <c r="S704" s="320"/>
      <c r="T704" s="283"/>
      <c r="U704" s="283"/>
      <c r="V704" s="162"/>
      <c r="W704" s="162"/>
      <c r="X704" s="162"/>
      <c r="Y704" s="162"/>
    </row>
    <row r="705" spans="2:25" s="4" customFormat="1" ht="15.75" customHeight="1">
      <c r="B705" s="133"/>
      <c r="C705" s="137" t="s">
        <v>592</v>
      </c>
      <c r="D705" s="139" t="str">
        <f>IF(J702=3,CHAR(214)," ")</f>
        <v> </v>
      </c>
      <c r="E705" s="44"/>
      <c r="F705" s="19"/>
      <c r="I705" s="275"/>
      <c r="J705" s="216"/>
      <c r="K705" s="275"/>
      <c r="L705" s="318"/>
      <c r="M705" s="313">
        <v>3</v>
      </c>
      <c r="N705" s="320"/>
      <c r="O705" s="318"/>
      <c r="P705" s="318"/>
      <c r="Q705" s="320"/>
      <c r="R705" s="320"/>
      <c r="S705" s="320"/>
      <c r="T705" s="283"/>
      <c r="U705" s="283"/>
      <c r="V705" s="162"/>
      <c r="W705" s="162"/>
      <c r="X705" s="162"/>
      <c r="Y705" s="162"/>
    </row>
    <row r="706" spans="2:25" s="4" customFormat="1" ht="15.75" customHeight="1">
      <c r="B706" s="133"/>
      <c r="C706" s="137" t="s">
        <v>593</v>
      </c>
      <c r="D706" s="139" t="str">
        <f>IF(J702=4,CHAR(214)," ")</f>
        <v> </v>
      </c>
      <c r="E706" s="44"/>
      <c r="F706" s="19"/>
      <c r="I706" s="275"/>
      <c r="J706" s="216"/>
      <c r="K706" s="275"/>
      <c r="L706" s="318"/>
      <c r="M706" s="313">
        <v>4</v>
      </c>
      <c r="N706" s="320"/>
      <c r="O706" s="318"/>
      <c r="P706" s="318"/>
      <c r="Q706" s="320"/>
      <c r="R706" s="320"/>
      <c r="S706" s="320"/>
      <c r="T706" s="283"/>
      <c r="U706" s="283"/>
      <c r="V706" s="162"/>
      <c r="W706" s="162"/>
      <c r="X706" s="162"/>
      <c r="Y706" s="162"/>
    </row>
    <row r="707" spans="2:25" s="4" customFormat="1" ht="24.75" customHeight="1">
      <c r="B707" s="133" t="s">
        <v>1035</v>
      </c>
      <c r="C707" s="185" t="s">
        <v>455</v>
      </c>
      <c r="E707" s="44"/>
      <c r="F707" s="19"/>
      <c r="I707" s="275"/>
      <c r="J707" s="271"/>
      <c r="K707" s="275"/>
      <c r="L707" s="318"/>
      <c r="M707" s="315"/>
      <c r="N707" s="320"/>
      <c r="O707" s="312">
        <f>IF(J702&gt;0,+$R$696*(1/M711)*J702,0)</f>
        <v>0</v>
      </c>
      <c r="P707" s="318"/>
      <c r="Q707" s="320"/>
      <c r="R707" s="320"/>
      <c r="S707" s="320"/>
      <c r="T707" s="283"/>
      <c r="U707" s="283"/>
      <c r="V707" s="162"/>
      <c r="W707" s="162"/>
      <c r="X707" s="162"/>
      <c r="Y707" s="162"/>
    </row>
    <row r="708" spans="2:25" s="4" customFormat="1" ht="15.75" customHeight="1">
      <c r="B708" s="230"/>
      <c r="C708" s="137" t="s">
        <v>1034</v>
      </c>
      <c r="D708" s="139" t="str">
        <f>IF(J707=1,CHAR(214)," ")</f>
        <v> </v>
      </c>
      <c r="E708" s="44"/>
      <c r="F708" s="19"/>
      <c r="I708" s="275"/>
      <c r="J708" s="271"/>
      <c r="K708" s="275"/>
      <c r="L708" s="318"/>
      <c r="M708" s="313">
        <v>1</v>
      </c>
      <c r="N708" s="320"/>
      <c r="O708" s="318"/>
      <c r="P708" s="318"/>
      <c r="Q708" s="320"/>
      <c r="R708" s="320"/>
      <c r="S708" s="320"/>
      <c r="T708" s="283"/>
      <c r="U708" s="283"/>
      <c r="V708" s="162"/>
      <c r="W708" s="162"/>
      <c r="X708" s="162"/>
      <c r="Y708" s="162"/>
    </row>
    <row r="709" spans="2:25" s="4" customFormat="1" ht="15.75" customHeight="1">
      <c r="B709" s="230"/>
      <c r="C709" s="137" t="s">
        <v>417</v>
      </c>
      <c r="D709" s="139" t="str">
        <f>IF(J707=2,CHAR(214)," ")</f>
        <v> </v>
      </c>
      <c r="E709" s="44"/>
      <c r="F709" s="19"/>
      <c r="I709" s="275"/>
      <c r="J709" s="271"/>
      <c r="K709" s="275"/>
      <c r="L709" s="318"/>
      <c r="M709" s="313">
        <v>2</v>
      </c>
      <c r="N709" s="320"/>
      <c r="O709" s="318"/>
      <c r="P709" s="318"/>
      <c r="Q709" s="320"/>
      <c r="R709" s="320"/>
      <c r="S709" s="320"/>
      <c r="T709" s="283"/>
      <c r="U709" s="283"/>
      <c r="V709" s="162"/>
      <c r="W709" s="162"/>
      <c r="X709" s="162"/>
      <c r="Y709" s="162"/>
    </row>
    <row r="710" spans="2:25" s="4" customFormat="1" ht="15.75" customHeight="1">
      <c r="B710" s="230"/>
      <c r="C710" s="137" t="s">
        <v>418</v>
      </c>
      <c r="D710" s="139" t="str">
        <f>IF(J707=3,CHAR(214)," ")</f>
        <v> </v>
      </c>
      <c r="E710" s="44"/>
      <c r="F710" s="19"/>
      <c r="I710" s="275"/>
      <c r="J710" s="271"/>
      <c r="K710" s="275"/>
      <c r="L710" s="318"/>
      <c r="M710" s="313">
        <v>3</v>
      </c>
      <c r="N710" s="320"/>
      <c r="O710" s="318"/>
      <c r="P710" s="318"/>
      <c r="Q710" s="320"/>
      <c r="R710" s="320"/>
      <c r="S710" s="320"/>
      <c r="T710" s="283"/>
      <c r="U710" s="283"/>
      <c r="V710" s="162"/>
      <c r="W710" s="162"/>
      <c r="X710" s="162"/>
      <c r="Y710" s="162"/>
    </row>
    <row r="711" spans="2:25" s="4" customFormat="1" ht="15.75" customHeight="1">
      <c r="B711" s="230"/>
      <c r="C711" s="137" t="s">
        <v>105</v>
      </c>
      <c r="D711" s="139" t="str">
        <f>IF(J707=4,CHAR(214)," ")</f>
        <v> </v>
      </c>
      <c r="E711" s="44"/>
      <c r="F711" s="19"/>
      <c r="I711" s="275"/>
      <c r="J711" s="271"/>
      <c r="K711" s="275"/>
      <c r="L711" s="318"/>
      <c r="M711" s="313">
        <v>4</v>
      </c>
      <c r="N711" s="320"/>
      <c r="O711" s="318"/>
      <c r="P711" s="318"/>
      <c r="Q711" s="320"/>
      <c r="R711" s="320"/>
      <c r="S711" s="320"/>
      <c r="T711" s="283"/>
      <c r="U711" s="283"/>
      <c r="V711" s="162"/>
      <c r="W711" s="162"/>
      <c r="X711" s="162"/>
      <c r="Y711" s="162"/>
    </row>
    <row r="712" spans="2:25" s="4" customFormat="1" ht="24.75" customHeight="1">
      <c r="B712" s="133" t="s">
        <v>1037</v>
      </c>
      <c r="C712" s="185" t="s">
        <v>456</v>
      </c>
      <c r="D712" s="44"/>
      <c r="E712" s="44"/>
      <c r="F712" s="19"/>
      <c r="I712" s="275"/>
      <c r="J712" s="271"/>
      <c r="K712" s="275"/>
      <c r="L712" s="318"/>
      <c r="M712" s="315"/>
      <c r="N712" s="320"/>
      <c r="O712" s="312">
        <f>IF(J712&gt;0,+$R$696*(1/M715)*J712,0)</f>
        <v>0</v>
      </c>
      <c r="P712" s="318"/>
      <c r="Q712" s="320"/>
      <c r="R712" s="320"/>
      <c r="S712" s="320"/>
      <c r="T712" s="283"/>
      <c r="U712" s="283"/>
      <c r="V712" s="162"/>
      <c r="W712" s="162"/>
      <c r="X712" s="162"/>
      <c r="Y712" s="162"/>
    </row>
    <row r="713" spans="2:25" s="4" customFormat="1" ht="15.75" customHeight="1">
      <c r="B713" s="133"/>
      <c r="C713" s="137" t="s">
        <v>1036</v>
      </c>
      <c r="D713" s="144" t="str">
        <f>IF(J712=1,CHAR(214)," ")</f>
        <v> </v>
      </c>
      <c r="E713" s="44"/>
      <c r="F713" s="19"/>
      <c r="I713" s="275"/>
      <c r="J713" s="271"/>
      <c r="K713" s="275"/>
      <c r="L713" s="318"/>
      <c r="M713" s="313">
        <v>1</v>
      </c>
      <c r="N713" s="320"/>
      <c r="O713" s="318"/>
      <c r="P713" s="318"/>
      <c r="Q713" s="320"/>
      <c r="R713" s="320"/>
      <c r="S713" s="320"/>
      <c r="T713" s="283"/>
      <c r="U713" s="283"/>
      <c r="V713" s="162"/>
      <c r="W713" s="162"/>
      <c r="X713" s="162"/>
      <c r="Y713" s="162"/>
    </row>
    <row r="714" spans="2:25" s="4" customFormat="1" ht="15.75" customHeight="1">
      <c r="B714" s="133"/>
      <c r="C714" s="137" t="s">
        <v>110</v>
      </c>
      <c r="D714" s="144" t="str">
        <f>IF(J712=2,CHAR(214)," ")</f>
        <v> </v>
      </c>
      <c r="E714" s="44"/>
      <c r="F714" s="19"/>
      <c r="I714" s="275"/>
      <c r="J714" s="271"/>
      <c r="K714" s="275"/>
      <c r="L714" s="318"/>
      <c r="M714" s="313">
        <v>2</v>
      </c>
      <c r="N714" s="320"/>
      <c r="O714" s="318"/>
      <c r="P714" s="318"/>
      <c r="Q714" s="320"/>
      <c r="R714" s="320"/>
      <c r="S714" s="320"/>
      <c r="T714" s="283"/>
      <c r="U714" s="283"/>
      <c r="V714" s="162"/>
      <c r="W714" s="162"/>
      <c r="X714" s="162"/>
      <c r="Y714" s="162"/>
    </row>
    <row r="715" spans="2:25" s="4" customFormat="1" ht="15.75" customHeight="1">
      <c r="B715" s="133"/>
      <c r="C715" s="137" t="s">
        <v>111</v>
      </c>
      <c r="D715" s="144" t="str">
        <f>IF(J712=3,CHAR(214)," ")</f>
        <v> </v>
      </c>
      <c r="E715" s="44"/>
      <c r="F715" s="19"/>
      <c r="I715" s="275"/>
      <c r="J715" s="271"/>
      <c r="K715" s="275"/>
      <c r="L715" s="318"/>
      <c r="M715" s="313">
        <v>3</v>
      </c>
      <c r="N715" s="320"/>
      <c r="O715" s="318"/>
      <c r="P715" s="318"/>
      <c r="Q715" s="320"/>
      <c r="R715" s="320"/>
      <c r="S715" s="320"/>
      <c r="T715" s="283"/>
      <c r="U715" s="283"/>
      <c r="V715" s="162"/>
      <c r="W715" s="162"/>
      <c r="X715" s="162"/>
      <c r="Y715" s="162"/>
    </row>
    <row r="716" spans="2:25" s="4" customFormat="1" ht="24.75" customHeight="1">
      <c r="B716" s="133" t="s">
        <v>1041</v>
      </c>
      <c r="C716" s="185" t="s">
        <v>419</v>
      </c>
      <c r="D716" s="44"/>
      <c r="E716" s="44"/>
      <c r="F716" s="19"/>
      <c r="I716" s="275"/>
      <c r="J716" s="271"/>
      <c r="K716" s="275"/>
      <c r="L716" s="318"/>
      <c r="M716" s="315"/>
      <c r="N716" s="320"/>
      <c r="O716" s="312">
        <f>IF(J716&gt;0,+$R$696*(1/M720)*J716,0)</f>
        <v>0</v>
      </c>
      <c r="P716" s="318"/>
      <c r="Q716" s="320"/>
      <c r="R716" s="320"/>
      <c r="S716" s="320"/>
      <c r="T716" s="283"/>
      <c r="U716" s="283"/>
      <c r="V716" s="162"/>
      <c r="W716" s="162"/>
      <c r="X716" s="162"/>
      <c r="Y716" s="162"/>
    </row>
    <row r="717" spans="2:25" s="4" customFormat="1" ht="15.75" customHeight="1">
      <c r="B717" s="133"/>
      <c r="C717" s="137" t="s">
        <v>676</v>
      </c>
      <c r="D717" s="139" t="str">
        <f>IF(J716=1,CHAR(214)," ")</f>
        <v> </v>
      </c>
      <c r="E717" s="44"/>
      <c r="F717" s="19"/>
      <c r="I717" s="275"/>
      <c r="J717" s="271"/>
      <c r="K717" s="275"/>
      <c r="L717" s="318"/>
      <c r="M717" s="313">
        <v>1</v>
      </c>
      <c r="N717" s="320"/>
      <c r="O717" s="318"/>
      <c r="P717" s="318"/>
      <c r="Q717" s="320"/>
      <c r="R717" s="320"/>
      <c r="S717" s="320"/>
      <c r="T717" s="283"/>
      <c r="U717" s="283"/>
      <c r="V717" s="162"/>
      <c r="W717" s="162"/>
      <c r="X717" s="162"/>
      <c r="Y717" s="162"/>
    </row>
    <row r="718" spans="2:25" s="4" customFormat="1" ht="15.75" customHeight="1">
      <c r="B718" s="133"/>
      <c r="C718" s="137" t="s">
        <v>1038</v>
      </c>
      <c r="D718" s="139" t="str">
        <f>IF(J716=2,CHAR(214)," ")</f>
        <v> </v>
      </c>
      <c r="E718" s="44"/>
      <c r="F718" s="19"/>
      <c r="I718" s="275"/>
      <c r="J718" s="271"/>
      <c r="K718" s="275"/>
      <c r="L718" s="318"/>
      <c r="M718" s="313">
        <v>2</v>
      </c>
      <c r="N718" s="320"/>
      <c r="O718" s="318"/>
      <c r="P718" s="318"/>
      <c r="Q718" s="320"/>
      <c r="R718" s="320"/>
      <c r="S718" s="320"/>
      <c r="T718" s="283"/>
      <c r="U718" s="283"/>
      <c r="V718" s="162"/>
      <c r="W718" s="162"/>
      <c r="X718" s="162"/>
      <c r="Y718" s="162"/>
    </row>
    <row r="719" spans="2:25" s="4" customFormat="1" ht="15.75" customHeight="1">
      <c r="B719" s="133"/>
      <c r="C719" s="137" t="s">
        <v>1039</v>
      </c>
      <c r="D719" s="139" t="str">
        <f>IF(J716=3,CHAR(214)," ")</f>
        <v> </v>
      </c>
      <c r="E719" s="44"/>
      <c r="F719" s="19"/>
      <c r="I719" s="275"/>
      <c r="J719" s="271"/>
      <c r="K719" s="275"/>
      <c r="L719" s="318"/>
      <c r="M719" s="313">
        <v>3</v>
      </c>
      <c r="N719" s="320"/>
      <c r="O719" s="318"/>
      <c r="P719" s="318"/>
      <c r="Q719" s="320"/>
      <c r="R719" s="320"/>
      <c r="S719" s="320"/>
      <c r="T719" s="283"/>
      <c r="U719" s="283"/>
      <c r="V719" s="162"/>
      <c r="W719" s="162"/>
      <c r="X719" s="162"/>
      <c r="Y719" s="162"/>
    </row>
    <row r="720" spans="2:25" s="4" customFormat="1" ht="15.75" customHeight="1">
      <c r="B720" s="133"/>
      <c r="C720" s="137" t="s">
        <v>1040</v>
      </c>
      <c r="D720" s="139" t="str">
        <f>IF(J716=4,CHAR(214)," ")</f>
        <v> </v>
      </c>
      <c r="E720" s="44"/>
      <c r="F720" s="19"/>
      <c r="I720" s="275"/>
      <c r="J720" s="271"/>
      <c r="K720" s="275"/>
      <c r="L720" s="318"/>
      <c r="M720" s="313">
        <v>4</v>
      </c>
      <c r="N720" s="320"/>
      <c r="O720" s="318"/>
      <c r="P720" s="318"/>
      <c r="Q720" s="320"/>
      <c r="R720" s="320"/>
      <c r="S720" s="320"/>
      <c r="T720" s="283"/>
      <c r="U720" s="283"/>
      <c r="V720" s="162"/>
      <c r="W720" s="162"/>
      <c r="X720" s="162"/>
      <c r="Y720" s="162"/>
    </row>
    <row r="721" spans="2:25" s="4" customFormat="1" ht="24.75" customHeight="1">
      <c r="B721" s="133" t="s">
        <v>186</v>
      </c>
      <c r="C721" s="185" t="s">
        <v>381</v>
      </c>
      <c r="D721" s="44"/>
      <c r="E721" s="44"/>
      <c r="F721" s="19"/>
      <c r="I721" s="275"/>
      <c r="J721" s="271"/>
      <c r="K721" s="275"/>
      <c r="L721" s="318"/>
      <c r="M721" s="315"/>
      <c r="N721" s="320"/>
      <c r="O721" s="312">
        <f>IF(J721&gt;0,+$R$696*(1/M725)*J721,0)</f>
        <v>0</v>
      </c>
      <c r="P721" s="318"/>
      <c r="Q721" s="320"/>
      <c r="R721" s="320"/>
      <c r="S721" s="320"/>
      <c r="T721" s="283"/>
      <c r="U721" s="283"/>
      <c r="V721" s="162"/>
      <c r="W721" s="162"/>
      <c r="X721" s="162"/>
      <c r="Y721" s="162"/>
    </row>
    <row r="722" spans="2:25" s="4" customFormat="1" ht="15.75" customHeight="1">
      <c r="B722" s="133"/>
      <c r="C722" s="137" t="s">
        <v>676</v>
      </c>
      <c r="D722" s="139" t="str">
        <f>IF(J721=1,CHAR(214)," ")</f>
        <v> </v>
      </c>
      <c r="E722" s="44"/>
      <c r="F722" s="19"/>
      <c r="I722" s="275"/>
      <c r="J722" s="271"/>
      <c r="K722" s="275"/>
      <c r="L722" s="318"/>
      <c r="M722" s="313">
        <v>1</v>
      </c>
      <c r="N722" s="320"/>
      <c r="O722" s="318"/>
      <c r="P722" s="318"/>
      <c r="Q722" s="320"/>
      <c r="R722" s="320"/>
      <c r="S722" s="320"/>
      <c r="T722" s="283"/>
      <c r="U722" s="283"/>
      <c r="V722" s="162"/>
      <c r="W722" s="162"/>
      <c r="X722" s="162"/>
      <c r="Y722" s="162"/>
    </row>
    <row r="723" spans="2:25" s="4" customFormat="1" ht="15.75" customHeight="1">
      <c r="B723" s="133"/>
      <c r="C723" s="137" t="s">
        <v>1038</v>
      </c>
      <c r="D723" s="139" t="str">
        <f>IF(J721=2,CHAR(214)," ")</f>
        <v> </v>
      </c>
      <c r="E723" s="44"/>
      <c r="F723" s="19"/>
      <c r="I723" s="275"/>
      <c r="J723" s="271"/>
      <c r="K723" s="275"/>
      <c r="L723" s="318"/>
      <c r="M723" s="313">
        <v>2</v>
      </c>
      <c r="N723" s="320"/>
      <c r="O723" s="318"/>
      <c r="P723" s="318"/>
      <c r="Q723" s="320"/>
      <c r="R723" s="320"/>
      <c r="S723" s="320"/>
      <c r="T723" s="283"/>
      <c r="U723" s="283"/>
      <c r="V723" s="162"/>
      <c r="W723" s="162"/>
      <c r="X723" s="162"/>
      <c r="Y723" s="162"/>
    </row>
    <row r="724" spans="2:25" s="4" customFormat="1" ht="15.75" customHeight="1">
      <c r="B724" s="133"/>
      <c r="C724" s="137" t="s">
        <v>1039</v>
      </c>
      <c r="D724" s="139" t="str">
        <f>IF(J721=3,CHAR(214)," ")</f>
        <v> </v>
      </c>
      <c r="E724" s="44"/>
      <c r="F724" s="19"/>
      <c r="I724" s="275"/>
      <c r="J724" s="271"/>
      <c r="K724" s="275"/>
      <c r="L724" s="318"/>
      <c r="M724" s="313">
        <v>3</v>
      </c>
      <c r="N724" s="320"/>
      <c r="O724" s="318"/>
      <c r="P724" s="318"/>
      <c r="Q724" s="320"/>
      <c r="R724" s="320"/>
      <c r="S724" s="320"/>
      <c r="T724" s="283"/>
      <c r="U724" s="283"/>
      <c r="V724" s="162"/>
      <c r="W724" s="162"/>
      <c r="X724" s="162"/>
      <c r="Y724" s="162"/>
    </row>
    <row r="725" spans="2:25" s="4" customFormat="1" ht="15.75" customHeight="1">
      <c r="B725" s="133"/>
      <c r="C725" s="137" t="s">
        <v>1040</v>
      </c>
      <c r="D725" s="139" t="str">
        <f>IF(J721=4,CHAR(214)," ")</f>
        <v> </v>
      </c>
      <c r="E725" s="44"/>
      <c r="F725" s="19"/>
      <c r="I725" s="275"/>
      <c r="J725" s="271"/>
      <c r="K725" s="275"/>
      <c r="L725" s="318"/>
      <c r="M725" s="313">
        <v>4</v>
      </c>
      <c r="N725" s="320"/>
      <c r="O725" s="318"/>
      <c r="P725" s="318"/>
      <c r="Q725" s="320"/>
      <c r="R725" s="320"/>
      <c r="S725" s="320"/>
      <c r="T725" s="283"/>
      <c r="U725" s="283"/>
      <c r="V725" s="162"/>
      <c r="W725" s="162"/>
      <c r="X725" s="162"/>
      <c r="Y725" s="162"/>
    </row>
    <row r="726" spans="2:25" s="4" customFormat="1" ht="24.75" customHeight="1">
      <c r="B726" s="133" t="s">
        <v>594</v>
      </c>
      <c r="C726" s="187" t="s">
        <v>420</v>
      </c>
      <c r="D726" s="44"/>
      <c r="E726" s="44"/>
      <c r="F726" s="19"/>
      <c r="I726" s="275"/>
      <c r="J726" s="271"/>
      <c r="K726" s="275"/>
      <c r="L726" s="318"/>
      <c r="M726" s="315"/>
      <c r="N726" s="320"/>
      <c r="O726" s="312">
        <f>IF(J726&gt;0,+$R$696*(1/M730)*J726,0)</f>
        <v>0</v>
      </c>
      <c r="P726" s="318"/>
      <c r="Q726" s="320"/>
      <c r="R726" s="320"/>
      <c r="S726" s="320"/>
      <c r="T726" s="283"/>
      <c r="U726" s="283"/>
      <c r="V726" s="162"/>
      <c r="W726" s="162"/>
      <c r="X726" s="162"/>
      <c r="Y726" s="162"/>
    </row>
    <row r="727" spans="2:25" s="4" customFormat="1" ht="15.75" customHeight="1">
      <c r="B727" s="133"/>
      <c r="C727" s="137" t="s">
        <v>676</v>
      </c>
      <c r="D727" s="139" t="str">
        <f>IF(J726=1,CHAR(214)," ")</f>
        <v> </v>
      </c>
      <c r="E727" s="44"/>
      <c r="F727" s="19"/>
      <c r="I727" s="275"/>
      <c r="J727" s="271"/>
      <c r="K727" s="275"/>
      <c r="L727" s="318"/>
      <c r="M727" s="313">
        <v>1</v>
      </c>
      <c r="N727" s="320"/>
      <c r="O727" s="318"/>
      <c r="P727" s="318"/>
      <c r="Q727" s="320"/>
      <c r="R727" s="320"/>
      <c r="S727" s="320"/>
      <c r="T727" s="283"/>
      <c r="U727" s="283"/>
      <c r="V727" s="162"/>
      <c r="W727" s="162"/>
      <c r="X727" s="162"/>
      <c r="Y727" s="162"/>
    </row>
    <row r="728" spans="2:25" s="4" customFormat="1" ht="15.75" customHeight="1">
      <c r="B728" s="133"/>
      <c r="C728" s="137" t="s">
        <v>1038</v>
      </c>
      <c r="D728" s="139" t="str">
        <f>IF(J726=2,CHAR(214)," ")</f>
        <v> </v>
      </c>
      <c r="E728" s="44"/>
      <c r="F728" s="19"/>
      <c r="I728" s="275"/>
      <c r="J728" s="271"/>
      <c r="K728" s="275"/>
      <c r="L728" s="318"/>
      <c r="M728" s="313">
        <v>2</v>
      </c>
      <c r="N728" s="320"/>
      <c r="O728" s="318"/>
      <c r="P728" s="318"/>
      <c r="Q728" s="320"/>
      <c r="R728" s="320"/>
      <c r="S728" s="320"/>
      <c r="T728" s="283"/>
      <c r="U728" s="283"/>
      <c r="V728" s="162"/>
      <c r="W728" s="162"/>
      <c r="X728" s="162"/>
      <c r="Y728" s="162"/>
    </row>
    <row r="729" spans="2:25" s="4" customFormat="1" ht="15.75" customHeight="1">
      <c r="B729" s="133"/>
      <c r="C729" s="137" t="s">
        <v>1039</v>
      </c>
      <c r="D729" s="139" t="str">
        <f>IF(J726=3,CHAR(214)," ")</f>
        <v> </v>
      </c>
      <c r="E729" s="44"/>
      <c r="F729" s="19"/>
      <c r="I729" s="275"/>
      <c r="J729" s="271"/>
      <c r="K729" s="275"/>
      <c r="L729" s="318"/>
      <c r="M729" s="313">
        <v>3</v>
      </c>
      <c r="N729" s="320"/>
      <c r="O729" s="318"/>
      <c r="P729" s="318"/>
      <c r="Q729" s="320"/>
      <c r="R729" s="320"/>
      <c r="S729" s="320"/>
      <c r="T729" s="283"/>
      <c r="U729" s="283"/>
      <c r="V729" s="162"/>
      <c r="W729" s="162"/>
      <c r="X729" s="162"/>
      <c r="Y729" s="162"/>
    </row>
    <row r="730" spans="2:25" s="4" customFormat="1" ht="15.75" customHeight="1" thickBot="1">
      <c r="B730" s="133"/>
      <c r="C730" s="137" t="s">
        <v>1040</v>
      </c>
      <c r="D730" s="139" t="str">
        <f>IF(J726=4,CHAR(214)," ")</f>
        <v> </v>
      </c>
      <c r="E730" s="44"/>
      <c r="F730" s="19"/>
      <c r="I730" s="275"/>
      <c r="J730" s="271"/>
      <c r="K730" s="275"/>
      <c r="L730" s="318"/>
      <c r="M730" s="313">
        <v>4</v>
      </c>
      <c r="N730" s="320"/>
      <c r="O730" s="318"/>
      <c r="P730" s="318"/>
      <c r="Q730" s="320"/>
      <c r="R730" s="320"/>
      <c r="S730" s="320"/>
      <c r="T730" s="283"/>
      <c r="U730" s="283"/>
      <c r="V730" s="162"/>
      <c r="W730" s="162"/>
      <c r="X730" s="162"/>
      <c r="Y730" s="162"/>
    </row>
    <row r="731" spans="2:25" s="4" customFormat="1" ht="12.75" hidden="1">
      <c r="B731" s="154"/>
      <c r="C731" s="5"/>
      <c r="D731" s="5"/>
      <c r="E731" s="18"/>
      <c r="F731" s="18"/>
      <c r="I731" s="275"/>
      <c r="J731" s="271"/>
      <c r="K731" s="275"/>
      <c r="L731" s="318"/>
      <c r="M731" s="315"/>
      <c r="N731" s="320"/>
      <c r="O731" s="318"/>
      <c r="P731" s="318"/>
      <c r="Q731" s="320"/>
      <c r="R731" s="320"/>
      <c r="S731" s="320"/>
      <c r="T731" s="283"/>
      <c r="U731" s="283"/>
      <c r="V731" s="162"/>
      <c r="W731" s="162"/>
      <c r="X731" s="162"/>
      <c r="Y731" s="162"/>
    </row>
    <row r="732" spans="2:25" s="4" customFormat="1" ht="13.5" hidden="1" thickBot="1">
      <c r="B732" s="5"/>
      <c r="C732" s="5"/>
      <c r="D732" s="5"/>
      <c r="E732" s="18"/>
      <c r="F732" s="18"/>
      <c r="I732" s="275"/>
      <c r="J732" s="271"/>
      <c r="K732" s="275"/>
      <c r="L732" s="318"/>
      <c r="M732" s="315"/>
      <c r="N732" s="320"/>
      <c r="O732" s="318"/>
      <c r="P732" s="318"/>
      <c r="Q732" s="320"/>
      <c r="R732" s="320"/>
      <c r="S732" s="320"/>
      <c r="T732" s="283"/>
      <c r="U732" s="283"/>
      <c r="V732" s="162"/>
      <c r="W732" s="162"/>
      <c r="X732" s="162"/>
      <c r="Y732" s="162"/>
    </row>
    <row r="733" spans="2:25" s="4" customFormat="1" ht="24" customHeight="1" thickBot="1">
      <c r="B733" s="335" t="s">
        <v>736</v>
      </c>
      <c r="C733" s="336"/>
      <c r="D733" s="336"/>
      <c r="E733" s="336"/>
      <c r="F733" s="337"/>
      <c r="I733" s="275"/>
      <c r="J733" s="271"/>
      <c r="K733" s="275"/>
      <c r="L733" s="318"/>
      <c r="M733" s="315"/>
      <c r="N733" s="300">
        <v>11</v>
      </c>
      <c r="O733" s="301">
        <f>SUM(O734:O768)</f>
        <v>0</v>
      </c>
      <c r="P733" s="302"/>
      <c r="Q733" s="303"/>
      <c r="R733" s="322">
        <f>+S733/N733</f>
        <v>0.02727272727272727</v>
      </c>
      <c r="S733" s="305">
        <f>VLOOKUP(B733,CALI!$B$6:$E$35,4,FALSE)</f>
        <v>0.3</v>
      </c>
      <c r="T733" s="283"/>
      <c r="U733" s="283"/>
      <c r="V733" s="162"/>
      <c r="W733" s="162"/>
      <c r="X733" s="162"/>
      <c r="Y733" s="162"/>
    </row>
    <row r="734" spans="2:25" s="4" customFormat="1" ht="23.25" customHeight="1">
      <c r="B734" s="228" t="s">
        <v>187</v>
      </c>
      <c r="C734" s="188" t="s">
        <v>421</v>
      </c>
      <c r="D734" s="44"/>
      <c r="E734" s="44"/>
      <c r="F734" s="19"/>
      <c r="I734" s="275"/>
      <c r="J734" s="271"/>
      <c r="K734" s="275"/>
      <c r="L734" s="318"/>
      <c r="M734" s="315"/>
      <c r="N734" s="320"/>
      <c r="O734" s="318"/>
      <c r="P734" s="318"/>
      <c r="Q734" s="320"/>
      <c r="R734" s="320"/>
      <c r="S734" s="320"/>
      <c r="T734" s="283"/>
      <c r="U734" s="283"/>
      <c r="V734" s="162"/>
      <c r="W734" s="162"/>
      <c r="X734" s="162"/>
      <c r="Y734" s="162"/>
    </row>
    <row r="735" spans="2:25" s="4" customFormat="1" ht="18.75" customHeight="1">
      <c r="B735" s="133" t="s">
        <v>188</v>
      </c>
      <c r="C735" s="185" t="s">
        <v>422</v>
      </c>
      <c r="D735" s="151">
        <f>IF(J735=1,"NO",IF(J735=2,"SI",""))</f>
      </c>
      <c r="E735" s="126"/>
      <c r="F735" s="17"/>
      <c r="I735" s="275"/>
      <c r="J735" s="271"/>
      <c r="K735" s="275"/>
      <c r="L735" s="318"/>
      <c r="M735" s="315"/>
      <c r="N735" s="320"/>
      <c r="O735" s="308">
        <f>IF(J735&gt;0,IF(J735=2,$R$733,0),0)</f>
        <v>0</v>
      </c>
      <c r="P735" s="308"/>
      <c r="Q735" s="320"/>
      <c r="R735" s="320"/>
      <c r="S735" s="320"/>
      <c r="T735" s="283"/>
      <c r="U735" s="283"/>
      <c r="V735" s="162"/>
      <c r="W735" s="162"/>
      <c r="X735" s="162"/>
      <c r="Y735" s="162"/>
    </row>
    <row r="736" spans="2:25" s="4" customFormat="1" ht="18.75" customHeight="1">
      <c r="B736" s="133" t="s">
        <v>189</v>
      </c>
      <c r="C736" s="185" t="s">
        <v>423</v>
      </c>
      <c r="D736" s="151">
        <f>IF(J736=1,"NO",IF(J736=2,"SI",""))</f>
      </c>
      <c r="E736" s="126"/>
      <c r="F736" s="17"/>
      <c r="I736" s="275"/>
      <c r="J736" s="271"/>
      <c r="K736" s="275"/>
      <c r="L736" s="318"/>
      <c r="M736" s="315"/>
      <c r="N736" s="320"/>
      <c r="O736" s="308">
        <f>IF(J736&gt;0,IF(J736=2,$R$733,0),0)</f>
        <v>0</v>
      </c>
      <c r="P736" s="308"/>
      <c r="Q736" s="320"/>
      <c r="R736" s="320"/>
      <c r="S736" s="320"/>
      <c r="T736" s="283"/>
      <c r="U736" s="283"/>
      <c r="V736" s="162"/>
      <c r="W736" s="162"/>
      <c r="X736" s="162"/>
      <c r="Y736" s="162"/>
    </row>
    <row r="737" spans="2:25" s="4" customFormat="1" ht="18.75" customHeight="1">
      <c r="B737" s="133" t="s">
        <v>190</v>
      </c>
      <c r="C737" s="185" t="s">
        <v>124</v>
      </c>
      <c r="D737" s="44"/>
      <c r="E737" s="44"/>
      <c r="F737" s="19"/>
      <c r="I737" s="275"/>
      <c r="J737" s="271"/>
      <c r="K737" s="275"/>
      <c r="L737" s="318"/>
      <c r="M737" s="315"/>
      <c r="N737" s="320"/>
      <c r="O737" s="312">
        <f>IF(J737&gt;0,+$R$733*(1/M740)*J737,0)</f>
        <v>0</v>
      </c>
      <c r="P737" s="318"/>
      <c r="Q737" s="320"/>
      <c r="R737" s="320"/>
      <c r="S737" s="320"/>
      <c r="T737" s="283"/>
      <c r="U737" s="283"/>
      <c r="V737" s="162"/>
      <c r="W737" s="162"/>
      <c r="X737" s="162"/>
      <c r="Y737" s="162"/>
    </row>
    <row r="738" spans="2:25" s="4" customFormat="1" ht="15.75" customHeight="1">
      <c r="B738" s="133"/>
      <c r="C738" s="137" t="s">
        <v>192</v>
      </c>
      <c r="D738" s="144" t="str">
        <f>IF(J737=1,CHAR(214)," ")</f>
        <v> </v>
      </c>
      <c r="E738" s="44"/>
      <c r="F738" s="19"/>
      <c r="I738" s="275"/>
      <c r="J738" s="271"/>
      <c r="K738" s="275"/>
      <c r="L738" s="318"/>
      <c r="M738" s="313">
        <v>1</v>
      </c>
      <c r="N738" s="320"/>
      <c r="O738" s="318"/>
      <c r="P738" s="318"/>
      <c r="Q738" s="320"/>
      <c r="R738" s="320"/>
      <c r="S738" s="320"/>
      <c r="T738" s="283"/>
      <c r="U738" s="283"/>
      <c r="V738" s="162"/>
      <c r="W738" s="162"/>
      <c r="X738" s="162"/>
      <c r="Y738" s="162"/>
    </row>
    <row r="739" spans="2:25" s="4" customFormat="1" ht="15.75" customHeight="1">
      <c r="B739" s="133"/>
      <c r="C739" s="137" t="s">
        <v>544</v>
      </c>
      <c r="D739" s="144" t="str">
        <f>IF(J737=2,CHAR(214)," ")</f>
        <v> </v>
      </c>
      <c r="E739" s="44"/>
      <c r="F739" s="19"/>
      <c r="I739" s="275"/>
      <c r="J739" s="271"/>
      <c r="K739" s="275"/>
      <c r="L739" s="318"/>
      <c r="M739" s="313">
        <v>2</v>
      </c>
      <c r="N739" s="320"/>
      <c r="O739" s="318"/>
      <c r="P739" s="318"/>
      <c r="Q739" s="320"/>
      <c r="R739" s="320"/>
      <c r="S739" s="320"/>
      <c r="T739" s="283"/>
      <c r="U739" s="283"/>
      <c r="V739" s="162"/>
      <c r="W739" s="162"/>
      <c r="X739" s="162"/>
      <c r="Y739" s="162"/>
    </row>
    <row r="740" spans="2:25" s="4" customFormat="1" ht="15.75" customHeight="1">
      <c r="B740" s="133"/>
      <c r="C740" s="137" t="s">
        <v>546</v>
      </c>
      <c r="D740" s="144" t="str">
        <f>IF(J737=3,CHAR(214)," ")</f>
        <v> </v>
      </c>
      <c r="E740" s="44"/>
      <c r="F740" s="19"/>
      <c r="I740" s="275"/>
      <c r="J740" s="271"/>
      <c r="K740" s="275"/>
      <c r="L740" s="318"/>
      <c r="M740" s="313">
        <v>3</v>
      </c>
      <c r="N740" s="320"/>
      <c r="O740" s="318"/>
      <c r="P740" s="318"/>
      <c r="Q740" s="320"/>
      <c r="R740" s="320"/>
      <c r="S740" s="320"/>
      <c r="T740" s="283"/>
      <c r="U740" s="283"/>
      <c r="V740" s="162"/>
      <c r="W740" s="162"/>
      <c r="X740" s="162"/>
      <c r="Y740" s="162"/>
    </row>
    <row r="741" spans="2:25" s="4" customFormat="1" ht="34.5" customHeight="1">
      <c r="B741" s="133" t="s">
        <v>193</v>
      </c>
      <c r="C741" s="187" t="s">
        <v>424</v>
      </c>
      <c r="D741" s="151">
        <f>IF(J741=1,"NO",IF(J741=2,"SI",""))</f>
      </c>
      <c r="E741" s="126"/>
      <c r="F741" s="17"/>
      <c r="I741" s="275"/>
      <c r="J741" s="271"/>
      <c r="K741" s="275"/>
      <c r="L741" s="318"/>
      <c r="M741" s="315"/>
      <c r="N741" s="320"/>
      <c r="O741" s="308">
        <f>IF(J741&gt;0,IF(J741=2,$R$733,0),0)</f>
        <v>0</v>
      </c>
      <c r="P741" s="308"/>
      <c r="Q741" s="320"/>
      <c r="R741" s="320"/>
      <c r="S741" s="320"/>
      <c r="T741" s="283"/>
      <c r="U741" s="283"/>
      <c r="V741" s="162"/>
      <c r="W741" s="162"/>
      <c r="X741" s="162"/>
      <c r="Y741" s="162"/>
    </row>
    <row r="742" spans="2:25" s="4" customFormat="1" ht="24.75" customHeight="1">
      <c r="B742" s="133" t="s">
        <v>858</v>
      </c>
      <c r="C742" s="185" t="s">
        <v>425</v>
      </c>
      <c r="D742" s="151"/>
      <c r="E742" s="126"/>
      <c r="F742" s="17"/>
      <c r="I742" s="275"/>
      <c r="J742" s="271"/>
      <c r="K742" s="275"/>
      <c r="L742" s="318"/>
      <c r="M742" s="315"/>
      <c r="N742" s="320"/>
      <c r="O742" s="312">
        <f>IF(SUM(K743:K748)&gt;3,+R733,IF(SUM(K743:K748)&gt;=2,+R733/2,0))</f>
        <v>0</v>
      </c>
      <c r="P742" s="308"/>
      <c r="Q742" s="320"/>
      <c r="R742" s="320"/>
      <c r="S742" s="320"/>
      <c r="T742" s="283"/>
      <c r="U742" s="283"/>
      <c r="V742" s="162"/>
      <c r="W742" s="162"/>
      <c r="X742" s="162"/>
      <c r="Y742" s="162"/>
    </row>
    <row r="743" spans="2:25" s="4" customFormat="1" ht="15.75" customHeight="1">
      <c r="B743" s="133"/>
      <c r="C743" s="137" t="s">
        <v>600</v>
      </c>
      <c r="D743" s="152" t="str">
        <f aca="true" t="shared" si="4" ref="D743:D748">IF(J743=TRUE,CHAR(214)," ")</f>
        <v> </v>
      </c>
      <c r="E743" s="126"/>
      <c r="F743" s="17"/>
      <c r="I743" s="275"/>
      <c r="J743" s="216" t="b">
        <v>0</v>
      </c>
      <c r="K743" s="285">
        <f aca="true" t="shared" si="5" ref="K743:K748">+IF(J743=TRUE(),1,0)</f>
        <v>0</v>
      </c>
      <c r="L743" s="318"/>
      <c r="M743" s="315"/>
      <c r="N743" s="320"/>
      <c r="O743" s="308"/>
      <c r="P743" s="308"/>
      <c r="Q743" s="320"/>
      <c r="R743" s="320"/>
      <c r="S743" s="320"/>
      <c r="T743" s="283"/>
      <c r="U743" s="283"/>
      <c r="V743" s="162"/>
      <c r="W743" s="162"/>
      <c r="X743" s="162"/>
      <c r="Y743" s="162"/>
    </row>
    <row r="744" spans="2:25" s="4" customFormat="1" ht="15.75" customHeight="1">
      <c r="B744" s="133"/>
      <c r="C744" s="137" t="s">
        <v>595</v>
      </c>
      <c r="D744" s="152" t="str">
        <f t="shared" si="4"/>
        <v> </v>
      </c>
      <c r="E744" s="126"/>
      <c r="F744" s="17"/>
      <c r="I744" s="275"/>
      <c r="J744" s="216" t="b">
        <v>0</v>
      </c>
      <c r="K744" s="285">
        <f t="shared" si="5"/>
        <v>0</v>
      </c>
      <c r="L744" s="318"/>
      <c r="M744" s="315"/>
      <c r="N744" s="320"/>
      <c r="O744" s="308"/>
      <c r="P744" s="308"/>
      <c r="Q744" s="320"/>
      <c r="R744" s="320"/>
      <c r="S744" s="320"/>
      <c r="T744" s="283"/>
      <c r="U744" s="283"/>
      <c r="V744" s="162"/>
      <c r="W744" s="162"/>
      <c r="X744" s="162"/>
      <c r="Y744" s="162"/>
    </row>
    <row r="745" spans="2:25" s="4" customFormat="1" ht="15.75" customHeight="1">
      <c r="B745" s="133"/>
      <c r="C745" s="137" t="s">
        <v>596</v>
      </c>
      <c r="D745" s="152" t="str">
        <f t="shared" si="4"/>
        <v> </v>
      </c>
      <c r="E745" s="126"/>
      <c r="F745" s="17"/>
      <c r="I745" s="275"/>
      <c r="J745" s="216" t="b">
        <v>0</v>
      </c>
      <c r="K745" s="285">
        <f t="shared" si="5"/>
        <v>0</v>
      </c>
      <c r="L745" s="318"/>
      <c r="M745" s="315"/>
      <c r="N745" s="320"/>
      <c r="O745" s="308"/>
      <c r="P745" s="308"/>
      <c r="Q745" s="320"/>
      <c r="R745" s="320"/>
      <c r="S745" s="320"/>
      <c r="T745" s="283"/>
      <c r="U745" s="283"/>
      <c r="V745" s="162"/>
      <c r="W745" s="162"/>
      <c r="X745" s="162"/>
      <c r="Y745" s="162"/>
    </row>
    <row r="746" spans="2:25" s="4" customFormat="1" ht="15.75" customHeight="1">
      <c r="B746" s="133"/>
      <c r="C746" s="137" t="s">
        <v>597</v>
      </c>
      <c r="D746" s="152" t="str">
        <f t="shared" si="4"/>
        <v> </v>
      </c>
      <c r="E746" s="126"/>
      <c r="F746" s="17"/>
      <c r="I746" s="275"/>
      <c r="J746" s="216" t="b">
        <v>0</v>
      </c>
      <c r="K746" s="285">
        <f t="shared" si="5"/>
        <v>0</v>
      </c>
      <c r="L746" s="318"/>
      <c r="M746" s="315"/>
      <c r="N746" s="320"/>
      <c r="O746" s="308"/>
      <c r="P746" s="308"/>
      <c r="Q746" s="320"/>
      <c r="R746" s="320"/>
      <c r="S746" s="320"/>
      <c r="T746" s="283"/>
      <c r="U746" s="283"/>
      <c r="V746" s="162"/>
      <c r="W746" s="162"/>
      <c r="X746" s="162"/>
      <c r="Y746" s="162"/>
    </row>
    <row r="747" spans="2:25" s="4" customFormat="1" ht="15.75" customHeight="1">
      <c r="B747" s="133"/>
      <c r="C747" s="137" t="s">
        <v>598</v>
      </c>
      <c r="D747" s="152" t="str">
        <f t="shared" si="4"/>
        <v> </v>
      </c>
      <c r="E747" s="126"/>
      <c r="F747" s="17"/>
      <c r="I747" s="275"/>
      <c r="J747" s="216" t="b">
        <v>0</v>
      </c>
      <c r="K747" s="285">
        <f t="shared" si="5"/>
        <v>0</v>
      </c>
      <c r="L747" s="318"/>
      <c r="M747" s="315"/>
      <c r="N747" s="320"/>
      <c r="O747" s="308"/>
      <c r="P747" s="308"/>
      <c r="Q747" s="320"/>
      <c r="R747" s="320"/>
      <c r="S747" s="320"/>
      <c r="T747" s="283"/>
      <c r="U747" s="283"/>
      <c r="V747" s="162"/>
      <c r="W747" s="162"/>
      <c r="X747" s="162"/>
      <c r="Y747" s="162"/>
    </row>
    <row r="748" spans="2:25" s="4" customFormat="1" ht="15.75" customHeight="1">
      <c r="B748" s="133"/>
      <c r="C748" s="137" t="s">
        <v>599</v>
      </c>
      <c r="D748" s="152" t="str">
        <f t="shared" si="4"/>
        <v> </v>
      </c>
      <c r="E748" s="126"/>
      <c r="F748" s="17"/>
      <c r="I748" s="275"/>
      <c r="J748" s="216" t="b">
        <v>0</v>
      </c>
      <c r="K748" s="285">
        <f t="shared" si="5"/>
        <v>0</v>
      </c>
      <c r="L748" s="318"/>
      <c r="M748" s="315"/>
      <c r="N748" s="320"/>
      <c r="O748" s="308"/>
      <c r="P748" s="308"/>
      <c r="Q748" s="320"/>
      <c r="R748" s="320"/>
      <c r="S748" s="320"/>
      <c r="T748" s="283"/>
      <c r="U748" s="283"/>
      <c r="V748" s="162"/>
      <c r="W748" s="162"/>
      <c r="X748" s="162"/>
      <c r="Y748" s="162"/>
    </row>
    <row r="749" spans="2:25" s="4" customFormat="1" ht="18.75" customHeight="1">
      <c r="B749" s="228" t="s">
        <v>194</v>
      </c>
      <c r="C749" s="188" t="s">
        <v>195</v>
      </c>
      <c r="D749" s="44"/>
      <c r="E749" s="44"/>
      <c r="F749" s="19"/>
      <c r="I749" s="275"/>
      <c r="J749" s="271"/>
      <c r="K749" s="275"/>
      <c r="L749" s="318"/>
      <c r="M749" s="315"/>
      <c r="N749" s="320"/>
      <c r="O749" s="318"/>
      <c r="P749" s="318"/>
      <c r="Q749" s="320"/>
      <c r="R749" s="320"/>
      <c r="S749" s="320"/>
      <c r="T749" s="283"/>
      <c r="U749" s="283"/>
      <c r="V749" s="162"/>
      <c r="W749" s="162"/>
      <c r="X749" s="162"/>
      <c r="Y749" s="162"/>
    </row>
    <row r="750" spans="2:25" s="4" customFormat="1" ht="24.75" customHeight="1">
      <c r="B750" s="133" t="s">
        <v>196</v>
      </c>
      <c r="C750" s="185" t="s">
        <v>197</v>
      </c>
      <c r="D750" s="44"/>
      <c r="E750" s="44"/>
      <c r="F750" s="19"/>
      <c r="I750" s="275"/>
      <c r="J750" s="271"/>
      <c r="K750" s="275"/>
      <c r="L750" s="318"/>
      <c r="M750" s="315"/>
      <c r="N750" s="320"/>
      <c r="O750" s="312">
        <f>IF(SUM(K751:K755)&gt;2,+R733,IF(SUM(K751:K755)&gt;=2,+R733/2,0))</f>
        <v>0</v>
      </c>
      <c r="P750" s="318"/>
      <c r="Q750" s="320"/>
      <c r="R750" s="320"/>
      <c r="S750" s="320"/>
      <c r="T750" s="283"/>
      <c r="U750" s="283"/>
      <c r="V750" s="162"/>
      <c r="W750" s="162"/>
      <c r="X750" s="162"/>
      <c r="Y750" s="162"/>
    </row>
    <row r="751" spans="2:25" s="4" customFormat="1" ht="15.75" customHeight="1">
      <c r="B751" s="133"/>
      <c r="C751" s="137" t="s">
        <v>198</v>
      </c>
      <c r="D751" s="152" t="str">
        <f>IF(J751=TRUE,CHAR(214)," ")</f>
        <v> </v>
      </c>
      <c r="E751" s="44"/>
      <c r="F751" s="19"/>
      <c r="I751" s="275"/>
      <c r="J751" s="216" t="b">
        <v>0</v>
      </c>
      <c r="K751" s="285">
        <f>+IF(J751=TRUE(),1,0)</f>
        <v>0</v>
      </c>
      <c r="L751" s="318"/>
      <c r="M751" s="315"/>
      <c r="N751" s="320"/>
      <c r="O751" s="318"/>
      <c r="P751" s="318"/>
      <c r="Q751" s="320"/>
      <c r="R751" s="320"/>
      <c r="S751" s="320"/>
      <c r="T751" s="283"/>
      <c r="U751" s="283"/>
      <c r="V751" s="162"/>
      <c r="W751" s="162"/>
      <c r="X751" s="162"/>
      <c r="Y751" s="162"/>
    </row>
    <row r="752" spans="2:25" s="4" customFormat="1" ht="15.75" customHeight="1">
      <c r="B752" s="133"/>
      <c r="C752" s="137" t="s">
        <v>199</v>
      </c>
      <c r="D752" s="152" t="str">
        <f>IF(J752=TRUE,CHAR(214)," ")</f>
        <v> </v>
      </c>
      <c r="E752" s="44"/>
      <c r="F752" s="19"/>
      <c r="I752" s="275"/>
      <c r="J752" s="216" t="b">
        <v>0</v>
      </c>
      <c r="K752" s="285">
        <f>+IF(J752=TRUE(),1,0)</f>
        <v>0</v>
      </c>
      <c r="L752" s="318"/>
      <c r="M752" s="315"/>
      <c r="N752" s="320"/>
      <c r="O752" s="318"/>
      <c r="P752" s="318"/>
      <c r="Q752" s="320"/>
      <c r="R752" s="320"/>
      <c r="S752" s="320"/>
      <c r="T752" s="283"/>
      <c r="U752" s="283"/>
      <c r="V752" s="162"/>
      <c r="W752" s="162"/>
      <c r="X752" s="162"/>
      <c r="Y752" s="162"/>
    </row>
    <row r="753" spans="2:25" s="4" customFormat="1" ht="15.75" customHeight="1">
      <c r="B753" s="133"/>
      <c r="C753" s="137" t="s">
        <v>200</v>
      </c>
      <c r="D753" s="152" t="str">
        <f>IF(J753=TRUE,CHAR(214)," ")</f>
        <v> </v>
      </c>
      <c r="E753" s="44"/>
      <c r="F753" s="19"/>
      <c r="I753" s="275"/>
      <c r="J753" s="216" t="b">
        <v>0</v>
      </c>
      <c r="K753" s="285">
        <f>+IF(J753=TRUE(),1,0)</f>
        <v>0</v>
      </c>
      <c r="L753" s="318"/>
      <c r="M753" s="315"/>
      <c r="N753" s="320"/>
      <c r="O753" s="318"/>
      <c r="P753" s="318"/>
      <c r="Q753" s="320"/>
      <c r="R753" s="320"/>
      <c r="S753" s="320"/>
      <c r="T753" s="283"/>
      <c r="U753" s="283"/>
      <c r="V753" s="162"/>
      <c r="W753" s="162"/>
      <c r="X753" s="162"/>
      <c r="Y753" s="162"/>
    </row>
    <row r="754" spans="2:25" s="4" customFormat="1" ht="15.75" customHeight="1">
      <c r="B754" s="133"/>
      <c r="C754" s="137" t="s">
        <v>201</v>
      </c>
      <c r="D754" s="152" t="str">
        <f>IF(J754=TRUE,CHAR(214)," ")</f>
        <v> </v>
      </c>
      <c r="E754" s="44"/>
      <c r="F754" s="19"/>
      <c r="I754" s="275"/>
      <c r="J754" s="216" t="b">
        <v>0</v>
      </c>
      <c r="K754" s="285">
        <f>+IF(J754=TRUE(),1,0)</f>
        <v>0</v>
      </c>
      <c r="L754" s="318"/>
      <c r="M754" s="315"/>
      <c r="N754" s="320"/>
      <c r="O754" s="318"/>
      <c r="P754" s="318"/>
      <c r="Q754" s="320"/>
      <c r="R754" s="320"/>
      <c r="S754" s="320"/>
      <c r="T754" s="283"/>
      <c r="U754" s="283"/>
      <c r="V754" s="162"/>
      <c r="W754" s="162"/>
      <c r="X754" s="162"/>
      <c r="Y754" s="162"/>
    </row>
    <row r="755" spans="2:25" s="4" customFormat="1" ht="15.75" customHeight="1">
      <c r="B755" s="133"/>
      <c r="C755" s="137" t="s">
        <v>202</v>
      </c>
      <c r="D755" s="152" t="str">
        <f>IF(J755=TRUE,CHAR(214)," ")</f>
        <v> </v>
      </c>
      <c r="E755" s="44"/>
      <c r="F755" s="19"/>
      <c r="I755" s="275"/>
      <c r="J755" s="216" t="b">
        <v>0</v>
      </c>
      <c r="K755" s="285">
        <f>+IF(J755=TRUE(),1,0)</f>
        <v>0</v>
      </c>
      <c r="L755" s="318"/>
      <c r="M755" s="315"/>
      <c r="N755" s="320"/>
      <c r="O755" s="318"/>
      <c r="P755" s="318"/>
      <c r="Q755" s="320"/>
      <c r="R755" s="320"/>
      <c r="S755" s="320"/>
      <c r="T755" s="283"/>
      <c r="U755" s="283"/>
      <c r="V755" s="162"/>
      <c r="W755" s="162"/>
      <c r="X755" s="162"/>
      <c r="Y755" s="162"/>
    </row>
    <row r="756" spans="2:25" s="4" customFormat="1" ht="18.75" customHeight="1">
      <c r="B756" s="133" t="s">
        <v>203</v>
      </c>
      <c r="C756" s="187" t="s">
        <v>426</v>
      </c>
      <c r="D756" s="44"/>
      <c r="E756" s="44"/>
      <c r="F756" s="19"/>
      <c r="I756" s="275"/>
      <c r="J756" s="271"/>
      <c r="K756" s="275"/>
      <c r="L756" s="318"/>
      <c r="M756" s="315"/>
      <c r="N756" s="320"/>
      <c r="O756" s="312">
        <f>IF(J756&gt;0,+$R$733*(1/M759)*J756,0)</f>
        <v>0</v>
      </c>
      <c r="P756" s="318"/>
      <c r="Q756" s="320"/>
      <c r="R756" s="320"/>
      <c r="S756" s="320"/>
      <c r="T756" s="283"/>
      <c r="U756" s="283"/>
      <c r="V756" s="162"/>
      <c r="W756" s="162"/>
      <c r="X756" s="162"/>
      <c r="Y756" s="162"/>
    </row>
    <row r="757" spans="2:25" s="4" customFormat="1" ht="15.75" customHeight="1">
      <c r="B757" s="133"/>
      <c r="C757" s="137" t="s">
        <v>204</v>
      </c>
      <c r="D757" s="144" t="str">
        <f>IF(J756=1,CHAR(214)," ")</f>
        <v> </v>
      </c>
      <c r="E757" s="44"/>
      <c r="F757" s="19"/>
      <c r="I757" s="275"/>
      <c r="J757" s="271"/>
      <c r="K757" s="275"/>
      <c r="L757" s="318"/>
      <c r="M757" s="313">
        <v>1</v>
      </c>
      <c r="N757" s="320"/>
      <c r="O757" s="318"/>
      <c r="P757" s="318"/>
      <c r="Q757" s="320"/>
      <c r="R757" s="320"/>
      <c r="S757" s="320"/>
      <c r="T757" s="283"/>
      <c r="U757" s="283"/>
      <c r="V757" s="162"/>
      <c r="W757" s="162"/>
      <c r="X757" s="162"/>
      <c r="Y757" s="162"/>
    </row>
    <row r="758" spans="2:25" s="4" customFormat="1" ht="15.75" customHeight="1">
      <c r="B758" s="133"/>
      <c r="C758" s="137" t="s">
        <v>205</v>
      </c>
      <c r="D758" s="144" t="str">
        <f>IF(J756=2,CHAR(214)," ")</f>
        <v> </v>
      </c>
      <c r="E758" s="44"/>
      <c r="F758" s="19"/>
      <c r="I758" s="275"/>
      <c r="J758" s="271"/>
      <c r="K758" s="275"/>
      <c r="L758" s="318"/>
      <c r="M758" s="313">
        <v>2</v>
      </c>
      <c r="N758" s="320"/>
      <c r="O758" s="318"/>
      <c r="P758" s="318"/>
      <c r="Q758" s="320"/>
      <c r="R758" s="320"/>
      <c r="S758" s="320"/>
      <c r="T758" s="283"/>
      <c r="U758" s="283"/>
      <c r="V758" s="162"/>
      <c r="W758" s="162"/>
      <c r="X758" s="162"/>
      <c r="Y758" s="162"/>
    </row>
    <row r="759" spans="2:25" s="4" customFormat="1" ht="15.75" customHeight="1">
      <c r="B759" s="133"/>
      <c r="C759" s="137" t="s">
        <v>206</v>
      </c>
      <c r="D759" s="144" t="str">
        <f>IF(J756=3,CHAR(214)," ")</f>
        <v> </v>
      </c>
      <c r="E759" s="44"/>
      <c r="F759" s="19"/>
      <c r="I759" s="275"/>
      <c r="J759" s="271"/>
      <c r="K759" s="275"/>
      <c r="L759" s="318"/>
      <c r="M759" s="313">
        <v>3</v>
      </c>
      <c r="N759" s="320"/>
      <c r="O759" s="318"/>
      <c r="P759" s="318"/>
      <c r="Q759" s="320"/>
      <c r="R759" s="320"/>
      <c r="S759" s="320"/>
      <c r="T759" s="283"/>
      <c r="U759" s="283"/>
      <c r="V759" s="162"/>
      <c r="W759" s="162"/>
      <c r="X759" s="162"/>
      <c r="Y759" s="162"/>
    </row>
    <row r="760" spans="2:25" s="4" customFormat="1" ht="24.75" customHeight="1">
      <c r="B760" s="133" t="s">
        <v>207</v>
      </c>
      <c r="C760" s="185" t="s">
        <v>427</v>
      </c>
      <c r="D760" s="151">
        <f>IF(J760=1,"NO",IF(J760=2,"SI",""))</f>
      </c>
      <c r="E760" s="126"/>
      <c r="F760" s="17"/>
      <c r="I760" s="275"/>
      <c r="J760" s="271"/>
      <c r="K760" s="275"/>
      <c r="L760" s="318"/>
      <c r="M760" s="313"/>
      <c r="N760" s="320"/>
      <c r="O760" s="308">
        <f>IF(J760&gt;0,IF(J760=2,$R$733,0),0)</f>
        <v>0</v>
      </c>
      <c r="P760" s="308"/>
      <c r="Q760" s="320"/>
      <c r="R760" s="320"/>
      <c r="S760" s="320"/>
      <c r="T760" s="283"/>
      <c r="U760" s="283"/>
      <c r="V760" s="162"/>
      <c r="W760" s="162"/>
      <c r="X760" s="162"/>
      <c r="Y760" s="162"/>
    </row>
    <row r="761" spans="2:25" s="4" customFormat="1" ht="18.75" customHeight="1">
      <c r="B761" s="133" t="s">
        <v>208</v>
      </c>
      <c r="C761" s="185" t="s">
        <v>125</v>
      </c>
      <c r="D761" s="44"/>
      <c r="E761" s="44"/>
      <c r="F761" s="19"/>
      <c r="I761" s="275"/>
      <c r="J761" s="271"/>
      <c r="K761" s="275"/>
      <c r="L761" s="318"/>
      <c r="M761" s="315"/>
      <c r="N761" s="320"/>
      <c r="O761" s="312">
        <f>IF(J761&gt;0,+$R$733*(1/M765)*J761,0)</f>
        <v>0</v>
      </c>
      <c r="P761" s="318"/>
      <c r="Q761" s="320"/>
      <c r="R761" s="320"/>
      <c r="S761" s="320"/>
      <c r="T761" s="283"/>
      <c r="U761" s="283"/>
      <c r="V761" s="162"/>
      <c r="W761" s="162"/>
      <c r="X761" s="162"/>
      <c r="Y761" s="162"/>
    </row>
    <row r="762" spans="2:25" s="4" customFormat="1" ht="15.75" customHeight="1">
      <c r="B762" s="133"/>
      <c r="C762" s="137" t="s">
        <v>135</v>
      </c>
      <c r="D762" s="139" t="str">
        <f>IF(J761=1,CHAR(214)," ")</f>
        <v> </v>
      </c>
      <c r="E762" s="44"/>
      <c r="F762" s="19"/>
      <c r="I762" s="275"/>
      <c r="J762" s="271"/>
      <c r="K762" s="275"/>
      <c r="L762" s="318"/>
      <c r="M762" s="313">
        <v>1</v>
      </c>
      <c r="N762" s="320"/>
      <c r="O762" s="318"/>
      <c r="P762" s="318"/>
      <c r="Q762" s="320"/>
      <c r="R762" s="320"/>
      <c r="S762" s="320"/>
      <c r="T762" s="283"/>
      <c r="U762" s="283"/>
      <c r="V762" s="162"/>
      <c r="W762" s="162"/>
      <c r="X762" s="162"/>
      <c r="Y762" s="162"/>
    </row>
    <row r="763" spans="2:25" s="4" customFormat="1" ht="15.75" customHeight="1">
      <c r="B763" s="133"/>
      <c r="C763" s="137" t="s">
        <v>209</v>
      </c>
      <c r="D763" s="139" t="str">
        <f>IF(J761=2,CHAR(214)," ")</f>
        <v> </v>
      </c>
      <c r="E763" s="44"/>
      <c r="F763" s="19"/>
      <c r="I763" s="275"/>
      <c r="J763" s="271"/>
      <c r="K763" s="275"/>
      <c r="L763" s="318"/>
      <c r="M763" s="313">
        <v>2</v>
      </c>
      <c r="N763" s="320"/>
      <c r="O763" s="318"/>
      <c r="P763" s="318"/>
      <c r="Q763" s="320"/>
      <c r="R763" s="320"/>
      <c r="S763" s="320"/>
      <c r="T763" s="283"/>
      <c r="U763" s="283"/>
      <c r="V763" s="162"/>
      <c r="W763" s="162"/>
      <c r="X763" s="162"/>
      <c r="Y763" s="162"/>
    </row>
    <row r="764" spans="2:25" s="4" customFormat="1" ht="15.75" customHeight="1">
      <c r="B764" s="133"/>
      <c r="C764" s="137" t="s">
        <v>136</v>
      </c>
      <c r="D764" s="139" t="str">
        <f>IF(J761=3,CHAR(214)," ")</f>
        <v> </v>
      </c>
      <c r="E764" s="44"/>
      <c r="F764" s="19"/>
      <c r="I764" s="275"/>
      <c r="J764" s="271"/>
      <c r="K764" s="275"/>
      <c r="L764" s="318"/>
      <c r="M764" s="313">
        <v>3</v>
      </c>
      <c r="N764" s="320"/>
      <c r="O764" s="318"/>
      <c r="P764" s="318"/>
      <c r="Q764" s="320"/>
      <c r="R764" s="320"/>
      <c r="S764" s="320"/>
      <c r="T764" s="283"/>
      <c r="U764" s="283"/>
      <c r="V764" s="162"/>
      <c r="W764" s="162"/>
      <c r="X764" s="162"/>
      <c r="Y764" s="162"/>
    </row>
    <row r="765" spans="2:25" s="4" customFormat="1" ht="15.75" customHeight="1">
      <c r="B765" s="133"/>
      <c r="C765" s="137" t="s">
        <v>137</v>
      </c>
      <c r="D765" s="139" t="str">
        <f>IF(J761=4,CHAR(214)," ")</f>
        <v> </v>
      </c>
      <c r="E765" s="44"/>
      <c r="F765" s="19"/>
      <c r="I765" s="275"/>
      <c r="J765" s="271"/>
      <c r="K765" s="275"/>
      <c r="L765" s="318"/>
      <c r="M765" s="313">
        <v>4</v>
      </c>
      <c r="N765" s="320"/>
      <c r="O765" s="318"/>
      <c r="P765" s="318"/>
      <c r="Q765" s="320"/>
      <c r="R765" s="320"/>
      <c r="S765" s="320"/>
      <c r="T765" s="283"/>
      <c r="U765" s="283"/>
      <c r="V765" s="162"/>
      <c r="W765" s="162"/>
      <c r="X765" s="162"/>
      <c r="Y765" s="162"/>
    </row>
    <row r="766" spans="2:25" s="4" customFormat="1" ht="24.75" customHeight="1">
      <c r="B766" s="228" t="s">
        <v>210</v>
      </c>
      <c r="C766" s="188" t="s">
        <v>138</v>
      </c>
      <c r="D766" s="44"/>
      <c r="E766" s="44"/>
      <c r="F766" s="19"/>
      <c r="I766" s="275"/>
      <c r="J766" s="271"/>
      <c r="K766" s="275"/>
      <c r="L766" s="318"/>
      <c r="M766" s="315"/>
      <c r="N766" s="320"/>
      <c r="O766" s="318"/>
      <c r="P766" s="318"/>
      <c r="Q766" s="320"/>
      <c r="R766" s="320"/>
      <c r="S766" s="320"/>
      <c r="T766" s="283"/>
      <c r="U766" s="283"/>
      <c r="V766" s="162"/>
      <c r="W766" s="162"/>
      <c r="X766" s="162"/>
      <c r="Y766" s="162"/>
    </row>
    <row r="767" spans="2:25" s="4" customFormat="1" ht="24.75" customHeight="1">
      <c r="B767" s="133" t="s">
        <v>211</v>
      </c>
      <c r="C767" s="187" t="s">
        <v>428</v>
      </c>
      <c r="D767" s="151">
        <f>IF(J767=1,"NO",IF(J767=2,"SI",""))</f>
      </c>
      <c r="E767" s="126"/>
      <c r="F767" s="17"/>
      <c r="I767" s="275"/>
      <c r="J767" s="271"/>
      <c r="K767" s="275"/>
      <c r="L767" s="318"/>
      <c r="M767" s="315"/>
      <c r="N767" s="320"/>
      <c r="O767" s="308">
        <f>IF(J767&gt;0,IF(J767=2,$R$733,0),0)</f>
        <v>0</v>
      </c>
      <c r="P767" s="308"/>
      <c r="Q767" s="320"/>
      <c r="R767" s="320"/>
      <c r="S767" s="320"/>
      <c r="T767" s="283"/>
      <c r="U767" s="283"/>
      <c r="V767" s="162"/>
      <c r="W767" s="162"/>
      <c r="X767" s="162"/>
      <c r="Y767" s="162"/>
    </row>
    <row r="768" spans="2:25" s="4" customFormat="1" ht="57" customHeight="1">
      <c r="B768" s="133" t="s">
        <v>212</v>
      </c>
      <c r="C768" s="185" t="s">
        <v>429</v>
      </c>
      <c r="D768" s="151">
        <f>IF(J768=1,"NO",IF(J768=2,"SI",""))</f>
      </c>
      <c r="E768" s="126"/>
      <c r="F768" s="17"/>
      <c r="I768" s="275"/>
      <c r="J768" s="271"/>
      <c r="K768" s="275"/>
      <c r="L768" s="318"/>
      <c r="M768" s="315"/>
      <c r="N768" s="320"/>
      <c r="O768" s="308">
        <f>IF(J768&gt;0,IF(J768=2,$R$733,0),0)</f>
        <v>0</v>
      </c>
      <c r="P768" s="308"/>
      <c r="Q768" s="320"/>
      <c r="R768" s="320"/>
      <c r="S768" s="320"/>
      <c r="T768" s="283"/>
      <c r="U768" s="283"/>
      <c r="V768" s="162"/>
      <c r="W768" s="162"/>
      <c r="X768" s="162"/>
      <c r="Y768" s="162"/>
    </row>
    <row r="769" spans="9:21" ht="12.75">
      <c r="I769" s="272"/>
      <c r="J769" s="273"/>
      <c r="K769" s="272"/>
      <c r="L769" s="296"/>
      <c r="M769" s="296"/>
      <c r="N769" s="330"/>
      <c r="O769" s="330"/>
      <c r="P769" s="330"/>
      <c r="Q769" s="330"/>
      <c r="R769" s="330"/>
      <c r="S769" s="330"/>
      <c r="T769" s="291"/>
      <c r="U769" s="291"/>
    </row>
    <row r="770" spans="9:21" ht="12.75">
      <c r="I770" s="272"/>
      <c r="J770" s="273"/>
      <c r="K770" s="272"/>
      <c r="L770" s="296"/>
      <c r="M770" s="296"/>
      <c r="N770" s="330"/>
      <c r="O770" s="330"/>
      <c r="P770" s="330"/>
      <c r="Q770" s="330"/>
      <c r="R770" s="330"/>
      <c r="S770" s="330"/>
      <c r="T770" s="291"/>
      <c r="U770" s="291"/>
    </row>
    <row r="771" spans="9:21" ht="12.75">
      <c r="I771" s="272"/>
      <c r="J771" s="273">
        <f>SUM(J6:J768)</f>
        <v>0</v>
      </c>
      <c r="K771" s="272"/>
      <c r="L771" s="296"/>
      <c r="M771" s="296"/>
      <c r="N771" s="330"/>
      <c r="O771" s="330"/>
      <c r="P771" s="330"/>
      <c r="Q771" s="330"/>
      <c r="R771" s="330"/>
      <c r="S771" s="330"/>
      <c r="T771" s="291"/>
      <c r="U771" s="291"/>
    </row>
    <row r="772" spans="12:19" ht="12.75">
      <c r="L772" s="292"/>
      <c r="M772" s="292"/>
      <c r="N772" s="293"/>
      <c r="O772" s="293"/>
      <c r="P772" s="293"/>
      <c r="Q772" s="293"/>
      <c r="R772" s="293"/>
      <c r="S772" s="293"/>
    </row>
    <row r="773" spans="12:19" ht="12.75">
      <c r="L773" s="292"/>
      <c r="M773" s="292"/>
      <c r="N773" s="293"/>
      <c r="O773" s="293"/>
      <c r="P773" s="293"/>
      <c r="Q773" s="293"/>
      <c r="R773" s="293"/>
      <c r="S773" s="293"/>
    </row>
    <row r="774" spans="12:19" ht="12.75">
      <c r="L774" s="292"/>
      <c r="M774" s="292"/>
      <c r="N774" s="293"/>
      <c r="O774" s="293"/>
      <c r="P774" s="293"/>
      <c r="Q774" s="293"/>
      <c r="R774" s="293"/>
      <c r="S774" s="293"/>
    </row>
    <row r="775" spans="12:19" ht="12.75">
      <c r="L775" s="292"/>
      <c r="M775" s="292"/>
      <c r="N775" s="293"/>
      <c r="O775" s="293"/>
      <c r="P775" s="293"/>
      <c r="Q775" s="293"/>
      <c r="R775" s="293"/>
      <c r="S775" s="293"/>
    </row>
    <row r="776" spans="12:19" ht="12.75">
      <c r="L776" s="292"/>
      <c r="M776" s="292"/>
      <c r="N776" s="293"/>
      <c r="O776" s="293"/>
      <c r="P776" s="293"/>
      <c r="Q776" s="293"/>
      <c r="R776" s="293"/>
      <c r="S776" s="293"/>
    </row>
    <row r="777" spans="12:19" ht="12.75">
      <c r="L777" s="292"/>
      <c r="M777" s="292"/>
      <c r="N777" s="293"/>
      <c r="O777" s="293"/>
      <c r="P777" s="293"/>
      <c r="Q777" s="293"/>
      <c r="R777" s="293"/>
      <c r="S777" s="293"/>
    </row>
    <row r="778" spans="12:19" ht="12.75">
      <c r="L778" s="292"/>
      <c r="M778" s="292"/>
      <c r="N778" s="293"/>
      <c r="O778" s="293"/>
      <c r="P778" s="293"/>
      <c r="Q778" s="293"/>
      <c r="R778" s="293"/>
      <c r="S778" s="293"/>
    </row>
    <row r="779" spans="12:19" ht="12.75">
      <c r="L779" s="292"/>
      <c r="M779" s="292"/>
      <c r="N779" s="293"/>
      <c r="O779" s="293"/>
      <c r="P779" s="293"/>
      <c r="Q779" s="293"/>
      <c r="R779" s="293"/>
      <c r="S779" s="293"/>
    </row>
    <row r="780" spans="12:19" ht="12.75">
      <c r="L780" s="292"/>
      <c r="M780" s="292"/>
      <c r="N780" s="293"/>
      <c r="O780" s="293"/>
      <c r="P780" s="293"/>
      <c r="Q780" s="293"/>
      <c r="R780" s="293"/>
      <c r="S780" s="293"/>
    </row>
    <row r="781" spans="12:19" ht="12.75">
      <c r="L781" s="292"/>
      <c r="M781" s="292"/>
      <c r="N781" s="293"/>
      <c r="O781" s="293"/>
      <c r="P781" s="293"/>
      <c r="Q781" s="293"/>
      <c r="R781" s="293"/>
      <c r="S781" s="293"/>
    </row>
    <row r="782" spans="12:19" ht="12.75">
      <c r="L782" s="292"/>
      <c r="M782" s="292"/>
      <c r="N782" s="293"/>
      <c r="O782" s="293"/>
      <c r="P782" s="293"/>
      <c r="Q782" s="293"/>
      <c r="R782" s="293"/>
      <c r="S782" s="293"/>
    </row>
    <row r="783" spans="12:19" ht="12.75">
      <c r="L783" s="292"/>
      <c r="M783" s="292"/>
      <c r="N783" s="293"/>
      <c r="O783" s="293"/>
      <c r="P783" s="293"/>
      <c r="Q783" s="293"/>
      <c r="R783" s="293"/>
      <c r="S783" s="293"/>
    </row>
    <row r="784" spans="12:19" ht="12.75">
      <c r="L784" s="292"/>
      <c r="M784" s="292"/>
      <c r="N784" s="293"/>
      <c r="O784" s="293"/>
      <c r="P784" s="293"/>
      <c r="Q784" s="293"/>
      <c r="R784" s="293"/>
      <c r="S784" s="293"/>
    </row>
    <row r="785" spans="12:19" ht="12.75">
      <c r="L785" s="292"/>
      <c r="M785" s="292"/>
      <c r="N785" s="293"/>
      <c r="O785" s="293"/>
      <c r="P785" s="293"/>
      <c r="Q785" s="293"/>
      <c r="R785" s="293"/>
      <c r="S785" s="293"/>
    </row>
    <row r="786" spans="12:19" ht="12.75">
      <c r="L786" s="292"/>
      <c r="M786" s="292"/>
      <c r="N786" s="293"/>
      <c r="O786" s="293"/>
      <c r="P786" s="293"/>
      <c r="Q786" s="293"/>
      <c r="R786" s="293"/>
      <c r="S786" s="293"/>
    </row>
    <row r="787" spans="12:19" ht="12.75">
      <c r="L787" s="292"/>
      <c r="M787" s="292"/>
      <c r="N787" s="293"/>
      <c r="O787" s="293"/>
      <c r="P787" s="293"/>
      <c r="Q787" s="293"/>
      <c r="R787" s="293"/>
      <c r="S787" s="293"/>
    </row>
    <row r="788" spans="12:19" ht="12.75">
      <c r="L788" s="292"/>
      <c r="M788" s="292"/>
      <c r="N788" s="293"/>
      <c r="O788" s="293"/>
      <c r="P788" s="293"/>
      <c r="Q788" s="293"/>
      <c r="R788" s="293"/>
      <c r="S788" s="293"/>
    </row>
    <row r="789" spans="12:19" ht="12.75">
      <c r="L789" s="292"/>
      <c r="M789" s="292"/>
      <c r="N789" s="293"/>
      <c r="O789" s="293"/>
      <c r="P789" s="293"/>
      <c r="Q789" s="293"/>
      <c r="R789" s="293"/>
      <c r="S789" s="293"/>
    </row>
    <row r="790" spans="12:19" ht="12.75">
      <c r="L790" s="292"/>
      <c r="M790" s="292"/>
      <c r="N790" s="293"/>
      <c r="O790" s="293"/>
      <c r="P790" s="293"/>
      <c r="Q790" s="293"/>
      <c r="R790" s="293"/>
      <c r="S790" s="293"/>
    </row>
    <row r="791" spans="12:19" ht="12.75">
      <c r="L791" s="292"/>
      <c r="M791" s="292"/>
      <c r="N791" s="293"/>
      <c r="O791" s="293"/>
      <c r="P791" s="293"/>
      <c r="Q791" s="293"/>
      <c r="R791" s="293"/>
      <c r="S791" s="293"/>
    </row>
    <row r="792" spans="12:19" ht="12.75">
      <c r="L792" s="292"/>
      <c r="M792" s="292"/>
      <c r="N792" s="293"/>
      <c r="O792" s="293"/>
      <c r="P792" s="293"/>
      <c r="Q792" s="293"/>
      <c r="R792" s="293"/>
      <c r="S792" s="293"/>
    </row>
    <row r="793" spans="12:19" ht="12.75">
      <c r="L793" s="292"/>
      <c r="M793" s="292"/>
      <c r="N793" s="293"/>
      <c r="O793" s="293"/>
      <c r="P793" s="293"/>
      <c r="Q793" s="293"/>
      <c r="R793" s="293"/>
      <c r="S793" s="293"/>
    </row>
    <row r="794" spans="12:19" ht="12.75">
      <c r="L794" s="292"/>
      <c r="M794" s="292"/>
      <c r="N794" s="293"/>
      <c r="O794" s="293"/>
      <c r="P794" s="293"/>
      <c r="Q794" s="293"/>
      <c r="R794" s="293"/>
      <c r="S794" s="293"/>
    </row>
    <row r="795" spans="12:19" ht="12.75">
      <c r="L795" s="292"/>
      <c r="M795" s="292"/>
      <c r="N795" s="293"/>
      <c r="O795" s="293"/>
      <c r="P795" s="293"/>
      <c r="Q795" s="293"/>
      <c r="R795" s="293"/>
      <c r="S795" s="293"/>
    </row>
    <row r="796" spans="12:19" ht="12.75">
      <c r="L796" s="292"/>
      <c r="M796" s="292"/>
      <c r="N796" s="293"/>
      <c r="O796" s="293"/>
      <c r="P796" s="293"/>
      <c r="Q796" s="293"/>
      <c r="R796" s="293"/>
      <c r="S796" s="293"/>
    </row>
    <row r="797" spans="12:19" ht="12.75">
      <c r="L797" s="292"/>
      <c r="M797" s="292"/>
      <c r="N797" s="293"/>
      <c r="O797" s="293"/>
      <c r="P797" s="293"/>
      <c r="Q797" s="293"/>
      <c r="R797" s="293"/>
      <c r="S797" s="293"/>
    </row>
    <row r="798" spans="12:19" ht="12.75">
      <c r="L798" s="292"/>
      <c r="M798" s="292"/>
      <c r="N798" s="293"/>
      <c r="O798" s="293"/>
      <c r="P798" s="293"/>
      <c r="Q798" s="293"/>
      <c r="R798" s="293"/>
      <c r="S798" s="293"/>
    </row>
    <row r="799" spans="12:19" ht="12.75">
      <c r="L799" s="292"/>
      <c r="M799" s="292"/>
      <c r="N799" s="293"/>
      <c r="O799" s="293"/>
      <c r="P799" s="293"/>
      <c r="Q799" s="293"/>
      <c r="R799" s="293"/>
      <c r="S799" s="293"/>
    </row>
    <row r="800" spans="12:19" ht="12.75">
      <c r="L800" s="292"/>
      <c r="M800" s="292"/>
      <c r="N800" s="293"/>
      <c r="O800" s="293"/>
      <c r="P800" s="293"/>
      <c r="Q800" s="293"/>
      <c r="R800" s="293"/>
      <c r="S800" s="293"/>
    </row>
    <row r="801" spans="12:19" ht="12.75">
      <c r="L801" s="292"/>
      <c r="M801" s="292"/>
      <c r="N801" s="293"/>
      <c r="O801" s="293"/>
      <c r="P801" s="293"/>
      <c r="Q801" s="293"/>
      <c r="R801" s="293"/>
      <c r="S801" s="293"/>
    </row>
    <row r="802" spans="12:19" ht="12.75">
      <c r="L802" s="292"/>
      <c r="M802" s="292"/>
      <c r="N802" s="293"/>
      <c r="O802" s="293"/>
      <c r="P802" s="293"/>
      <c r="Q802" s="293"/>
      <c r="R802" s="293"/>
      <c r="S802" s="293"/>
    </row>
    <row r="803" spans="12:19" ht="12.75">
      <c r="L803" s="292"/>
      <c r="M803" s="292"/>
      <c r="N803" s="293"/>
      <c r="O803" s="293"/>
      <c r="P803" s="293"/>
      <c r="Q803" s="293"/>
      <c r="R803" s="293"/>
      <c r="S803" s="293"/>
    </row>
    <row r="804" spans="12:19" ht="12.75">
      <c r="L804" s="292"/>
      <c r="M804" s="292"/>
      <c r="N804" s="293"/>
      <c r="O804" s="293"/>
      <c r="P804" s="293"/>
      <c r="Q804" s="293"/>
      <c r="R804" s="293"/>
      <c r="S804" s="293"/>
    </row>
    <row r="805" spans="12:19" ht="12.75">
      <c r="L805" s="292"/>
      <c r="M805" s="292"/>
      <c r="N805" s="293"/>
      <c r="O805" s="293"/>
      <c r="P805" s="293"/>
      <c r="Q805" s="293"/>
      <c r="R805" s="293"/>
      <c r="S805" s="293"/>
    </row>
    <row r="806" spans="12:19" ht="12.75">
      <c r="L806" s="292"/>
      <c r="M806" s="292"/>
      <c r="N806" s="293"/>
      <c r="O806" s="293"/>
      <c r="P806" s="293"/>
      <c r="Q806" s="293"/>
      <c r="R806" s="293"/>
      <c r="S806" s="293"/>
    </row>
    <row r="807" spans="12:19" ht="12.75">
      <c r="L807" s="292"/>
      <c r="M807" s="292"/>
      <c r="N807" s="293"/>
      <c r="O807" s="293"/>
      <c r="P807" s="293"/>
      <c r="Q807" s="293"/>
      <c r="R807" s="293"/>
      <c r="S807" s="293"/>
    </row>
    <row r="808" spans="12:19" ht="12.75">
      <c r="L808" s="292"/>
      <c r="M808" s="292"/>
      <c r="N808" s="293"/>
      <c r="O808" s="293"/>
      <c r="P808" s="293"/>
      <c r="Q808" s="293"/>
      <c r="R808" s="293"/>
      <c r="S808" s="293"/>
    </row>
    <row r="809" spans="12:19" ht="12.75">
      <c r="L809" s="292"/>
      <c r="M809" s="292"/>
      <c r="N809" s="293"/>
      <c r="O809" s="293"/>
      <c r="P809" s="293"/>
      <c r="Q809" s="293"/>
      <c r="R809" s="293"/>
      <c r="S809" s="293"/>
    </row>
    <row r="810" spans="12:19" ht="12.75">
      <c r="L810" s="292"/>
      <c r="M810" s="292"/>
      <c r="N810" s="293"/>
      <c r="O810" s="293"/>
      <c r="P810" s="293"/>
      <c r="Q810" s="293"/>
      <c r="R810" s="293"/>
      <c r="S810" s="293"/>
    </row>
    <row r="811" spans="12:19" ht="12.75">
      <c r="L811" s="292"/>
      <c r="M811" s="292"/>
      <c r="N811" s="293"/>
      <c r="O811" s="293"/>
      <c r="P811" s="293"/>
      <c r="Q811" s="293"/>
      <c r="R811" s="293"/>
      <c r="S811" s="293"/>
    </row>
    <row r="812" spans="12:19" ht="12.75">
      <c r="L812" s="292"/>
      <c r="M812" s="292"/>
      <c r="N812" s="293"/>
      <c r="O812" s="293"/>
      <c r="P812" s="293"/>
      <c r="Q812" s="293"/>
      <c r="R812" s="293"/>
      <c r="S812" s="293"/>
    </row>
    <row r="813" spans="12:19" ht="12.75">
      <c r="L813" s="292"/>
      <c r="M813" s="292"/>
      <c r="N813" s="293"/>
      <c r="O813" s="293"/>
      <c r="P813" s="293"/>
      <c r="Q813" s="293"/>
      <c r="R813" s="293"/>
      <c r="S813" s="293"/>
    </row>
    <row r="814" spans="12:19" ht="12.75">
      <c r="L814" s="292"/>
      <c r="M814" s="292"/>
      <c r="N814" s="293"/>
      <c r="O814" s="293"/>
      <c r="P814" s="293"/>
      <c r="Q814" s="293"/>
      <c r="R814" s="293"/>
      <c r="S814" s="293"/>
    </row>
    <row r="815" spans="12:19" ht="12.75">
      <c r="L815" s="292"/>
      <c r="M815" s="292"/>
      <c r="N815" s="293"/>
      <c r="O815" s="293"/>
      <c r="P815" s="293"/>
      <c r="Q815" s="293"/>
      <c r="R815" s="293"/>
      <c r="S815" s="293"/>
    </row>
    <row r="816" spans="12:19" ht="12.75">
      <c r="L816" s="292"/>
      <c r="M816" s="292"/>
      <c r="N816" s="293"/>
      <c r="O816" s="293"/>
      <c r="P816" s="293"/>
      <c r="Q816" s="293"/>
      <c r="R816" s="293"/>
      <c r="S816" s="293"/>
    </row>
    <row r="817" spans="12:19" ht="12.75">
      <c r="L817" s="292"/>
      <c r="M817" s="292"/>
      <c r="N817" s="293"/>
      <c r="O817" s="293"/>
      <c r="P817" s="293"/>
      <c r="Q817" s="293"/>
      <c r="R817" s="293"/>
      <c r="S817" s="293"/>
    </row>
    <row r="818" spans="12:19" ht="12.75">
      <c r="L818" s="292"/>
      <c r="M818" s="292"/>
      <c r="N818" s="293"/>
      <c r="O818" s="293"/>
      <c r="P818" s="293"/>
      <c r="Q818" s="293"/>
      <c r="R818" s="293"/>
      <c r="S818" s="293"/>
    </row>
    <row r="819" spans="12:19" ht="12.75">
      <c r="L819" s="292"/>
      <c r="M819" s="292"/>
      <c r="N819" s="293"/>
      <c r="O819" s="293"/>
      <c r="P819" s="293"/>
      <c r="Q819" s="293"/>
      <c r="R819" s="293"/>
      <c r="S819" s="293"/>
    </row>
    <row r="820" spans="12:19" ht="12.75">
      <c r="L820" s="292"/>
      <c r="M820" s="292"/>
      <c r="N820" s="293"/>
      <c r="O820" s="293"/>
      <c r="P820" s="293"/>
      <c r="Q820" s="293"/>
      <c r="R820" s="293"/>
      <c r="S820" s="293"/>
    </row>
    <row r="821" spans="12:19" ht="12.75">
      <c r="L821" s="292"/>
      <c r="M821" s="292"/>
      <c r="N821" s="293"/>
      <c r="O821" s="293"/>
      <c r="P821" s="293"/>
      <c r="Q821" s="293"/>
      <c r="R821" s="293"/>
      <c r="S821" s="293"/>
    </row>
    <row r="822" spans="12:19" ht="12.75">
      <c r="L822" s="292"/>
      <c r="M822" s="292"/>
      <c r="N822" s="293"/>
      <c r="O822" s="293"/>
      <c r="P822" s="293"/>
      <c r="Q822" s="293"/>
      <c r="R822" s="293"/>
      <c r="S822" s="293"/>
    </row>
    <row r="823" spans="12:19" ht="12.75">
      <c r="L823" s="292"/>
      <c r="M823" s="292"/>
      <c r="N823" s="293"/>
      <c r="O823" s="293"/>
      <c r="P823" s="293"/>
      <c r="Q823" s="293"/>
      <c r="R823" s="293"/>
      <c r="S823" s="293"/>
    </row>
    <row r="824" spans="12:19" ht="12.75">
      <c r="L824" s="292"/>
      <c r="M824" s="292"/>
      <c r="N824" s="293"/>
      <c r="O824" s="293"/>
      <c r="P824" s="293"/>
      <c r="Q824" s="293"/>
      <c r="R824" s="293"/>
      <c r="S824" s="293"/>
    </row>
    <row r="825" spans="12:19" ht="12.75">
      <c r="L825" s="292"/>
      <c r="M825" s="292"/>
      <c r="N825" s="293"/>
      <c r="O825" s="293"/>
      <c r="P825" s="293"/>
      <c r="Q825" s="293"/>
      <c r="R825" s="293"/>
      <c r="S825" s="293"/>
    </row>
    <row r="826" spans="12:19" ht="12.75">
      <c r="L826" s="292"/>
      <c r="M826" s="292"/>
      <c r="N826" s="293"/>
      <c r="O826" s="293"/>
      <c r="P826" s="293"/>
      <c r="Q826" s="293"/>
      <c r="R826" s="293"/>
      <c r="S826" s="293"/>
    </row>
    <row r="827" spans="12:19" ht="12.75">
      <c r="L827" s="292"/>
      <c r="M827" s="292"/>
      <c r="N827" s="293"/>
      <c r="O827" s="293"/>
      <c r="P827" s="293"/>
      <c r="Q827" s="293"/>
      <c r="R827" s="293"/>
      <c r="S827" s="293"/>
    </row>
  </sheetData>
  <sheetProtection password="CC1A" sheet="1" objects="1" scenarios="1"/>
  <mergeCells count="27">
    <mergeCell ref="B733:F733"/>
    <mergeCell ref="B628:F628"/>
    <mergeCell ref="B674:F674"/>
    <mergeCell ref="B696:F696"/>
    <mergeCell ref="B485:F485"/>
    <mergeCell ref="B513:F513"/>
    <mergeCell ref="B546:F546"/>
    <mergeCell ref="B574:F574"/>
    <mergeCell ref="D532:E532"/>
    <mergeCell ref="D533:E533"/>
    <mergeCell ref="D566:E566"/>
    <mergeCell ref="B32:F32"/>
    <mergeCell ref="B51:F51"/>
    <mergeCell ref="B69:F69"/>
    <mergeCell ref="B5:D5"/>
    <mergeCell ref="B141:F141"/>
    <mergeCell ref="B181:F181"/>
    <mergeCell ref="B95:F95"/>
    <mergeCell ref="B116:F116"/>
    <mergeCell ref="B337:F337"/>
    <mergeCell ref="B395:F395"/>
    <mergeCell ref="B459:F459"/>
    <mergeCell ref="B230:F230"/>
    <mergeCell ref="B241:F241"/>
    <mergeCell ref="B268:F268"/>
    <mergeCell ref="B281:F281"/>
    <mergeCell ref="F434:F438"/>
  </mergeCells>
  <hyperlinks>
    <hyperlink ref="B242" location="Cuadro_1!A1" display="Cuadro_1!A1"/>
    <hyperlink ref="B366" location="Cuadro2!A1" display="Cuadro2"/>
    <hyperlink ref="B252" location="Cuadro_3" display="Cuadro_3"/>
    <hyperlink ref="B524" location="Cuadro5!A1" display="Cuadro5"/>
    <hyperlink ref="B629" location="Cuadro_6" display="Cuadro_6"/>
    <hyperlink ref="B630" location="Cuadro_7" display="Cuadro_7"/>
    <hyperlink ref="B631" location="Cuadro_8" display="Cuadro_8"/>
    <hyperlink ref="B425" r:id="rId1" display="Cuadro_9"/>
    <hyperlink ref="B396" location="'Cuadro3-4'!A1" display="Cuadro3-4"/>
    <hyperlink ref="B632" location="CuDRO_9" display="CuDRO_9"/>
    <hyperlink ref="B633" location="Cuadro_10" display="Cuadro_10"/>
    <hyperlink ref="B634" location="Cuadro_11" display="Cuadro_11"/>
    <hyperlink ref="B635" location="Cuadro_12" display="Cuadro_12"/>
  </hyperlinks>
  <printOptions horizontalCentered="1" verticalCentered="1"/>
  <pageMargins left="0.5118110236220472" right="0.4330708661417323" top="0.77" bottom="0.984251968503937" header="0.4330708661417323" footer="0"/>
  <pageSetup horizontalDpi="300" verticalDpi="300" orientation="portrait" scale="75" r:id="rId4"/>
  <drawing r:id="rId3"/>
  <legacyDrawing r:id="rId2"/>
</worksheet>
</file>

<file path=xl/worksheets/sheet3.xml><?xml version="1.0" encoding="utf-8"?>
<worksheet xmlns="http://schemas.openxmlformats.org/spreadsheetml/2006/main" xmlns:r="http://schemas.openxmlformats.org/officeDocument/2006/relationships">
  <sheetPr codeName="Hoja7">
    <tabColor indexed="40"/>
  </sheetPr>
  <dimension ref="A3:H37"/>
  <sheetViews>
    <sheetView zoomScale="90" zoomScaleNormal="90" workbookViewId="0" topLeftCell="B1">
      <selection activeCell="E8" sqref="E8"/>
    </sheetView>
  </sheetViews>
  <sheetFormatPr defaultColWidth="11.421875" defaultRowHeight="12.75"/>
  <cols>
    <col min="1" max="1" width="9.00390625" style="0" customWidth="1"/>
    <col min="2" max="2" width="44.00390625" style="0" customWidth="1"/>
    <col min="3" max="3" width="30.00390625" style="0" customWidth="1"/>
    <col min="4" max="4" width="12.140625" style="0" customWidth="1"/>
    <col min="5" max="8" width="15.7109375" style="0" customWidth="1"/>
  </cols>
  <sheetData>
    <row r="3" spans="2:8" ht="12.75">
      <c r="B3" s="347" t="s">
        <v>315</v>
      </c>
      <c r="C3" s="347"/>
      <c r="D3" s="347"/>
      <c r="E3" s="347"/>
      <c r="F3" s="347"/>
      <c r="G3" s="347"/>
      <c r="H3" s="347"/>
    </row>
    <row r="4" spans="2:8" ht="12.75">
      <c r="B4" s="348" t="s">
        <v>95</v>
      </c>
      <c r="C4" s="348"/>
      <c r="D4" s="348"/>
      <c r="E4" s="348"/>
      <c r="F4" s="348"/>
      <c r="G4" s="348"/>
      <c r="H4" s="348"/>
    </row>
    <row r="5" ht="21.75" thickBot="1">
      <c r="A5" s="91" t="s">
        <v>980</v>
      </c>
    </row>
    <row r="6" spans="2:8" ht="50.25" customHeight="1" thickBot="1">
      <c r="B6" s="23" t="s">
        <v>737</v>
      </c>
      <c r="C6" s="24" t="s">
        <v>738</v>
      </c>
      <c r="D6" s="24" t="s">
        <v>224</v>
      </c>
      <c r="E6" s="24" t="s">
        <v>739</v>
      </c>
      <c r="F6" s="23" t="s">
        <v>223</v>
      </c>
      <c r="G6" s="24" t="s">
        <v>225</v>
      </c>
      <c r="H6" s="24" t="s">
        <v>226</v>
      </c>
    </row>
    <row r="7" spans="1:8" ht="12.75">
      <c r="A7" s="10">
        <v>1</v>
      </c>
      <c r="B7" s="165"/>
      <c r="C7" s="165"/>
      <c r="D7" s="165"/>
      <c r="E7" s="165"/>
      <c r="F7" s="165"/>
      <c r="G7" s="165"/>
      <c r="H7" s="165"/>
    </row>
    <row r="8" spans="1:8" ht="12.75">
      <c r="A8" s="10">
        <v>2</v>
      </c>
      <c r="B8" s="166"/>
      <c r="C8" s="166"/>
      <c r="D8" s="166"/>
      <c r="E8" s="166"/>
      <c r="F8" s="166"/>
      <c r="G8" s="166"/>
      <c r="H8" s="166"/>
    </row>
    <row r="9" spans="1:8" ht="12.75">
      <c r="A9" s="10">
        <v>3</v>
      </c>
      <c r="B9" s="166"/>
      <c r="C9" s="166"/>
      <c r="D9" s="166"/>
      <c r="E9" s="166"/>
      <c r="F9" s="166"/>
      <c r="G9" s="166"/>
      <c r="H9" s="166"/>
    </row>
    <row r="10" spans="1:8" ht="12.75">
      <c r="A10" s="10">
        <v>4</v>
      </c>
      <c r="B10" s="166"/>
      <c r="C10" s="166"/>
      <c r="D10" s="166"/>
      <c r="E10" s="166"/>
      <c r="F10" s="166"/>
      <c r="G10" s="166"/>
      <c r="H10" s="166"/>
    </row>
    <row r="11" spans="1:8" ht="12.75">
      <c r="A11" s="10">
        <v>5</v>
      </c>
      <c r="B11" s="166"/>
      <c r="C11" s="166"/>
      <c r="D11" s="166"/>
      <c r="E11" s="166"/>
      <c r="F11" s="166"/>
      <c r="G11" s="166"/>
      <c r="H11" s="166"/>
    </row>
    <row r="12" spans="1:8" ht="12.75">
      <c r="A12" s="10">
        <v>6</v>
      </c>
      <c r="B12" s="166"/>
      <c r="C12" s="166"/>
      <c r="D12" s="166"/>
      <c r="E12" s="166"/>
      <c r="F12" s="166"/>
      <c r="G12" s="166"/>
      <c r="H12" s="166"/>
    </row>
    <row r="13" spans="1:8" ht="12.75">
      <c r="A13" s="10">
        <v>7</v>
      </c>
      <c r="B13" s="166"/>
      <c r="C13" s="166"/>
      <c r="D13" s="166"/>
      <c r="E13" s="166"/>
      <c r="F13" s="166"/>
      <c r="G13" s="166"/>
      <c r="H13" s="166"/>
    </row>
    <row r="14" spans="1:8" ht="12.75">
      <c r="A14" s="10">
        <v>8</v>
      </c>
      <c r="B14" s="166"/>
      <c r="C14" s="166"/>
      <c r="D14" s="166"/>
      <c r="E14" s="166"/>
      <c r="F14" s="166"/>
      <c r="G14" s="166"/>
      <c r="H14" s="166"/>
    </row>
    <row r="15" spans="1:8" ht="12.75">
      <c r="A15" s="10">
        <v>9</v>
      </c>
      <c r="B15" s="166"/>
      <c r="C15" s="166"/>
      <c r="D15" s="166"/>
      <c r="E15" s="166"/>
      <c r="F15" s="166"/>
      <c r="G15" s="166"/>
      <c r="H15" s="166"/>
    </row>
    <row r="16" spans="1:8" ht="12.75">
      <c r="A16" s="10">
        <v>10</v>
      </c>
      <c r="B16" s="166"/>
      <c r="C16" s="166"/>
      <c r="D16" s="166"/>
      <c r="E16" s="166"/>
      <c r="F16" s="166"/>
      <c r="G16" s="166"/>
      <c r="H16" s="166"/>
    </row>
    <row r="17" spans="1:8" ht="12.75">
      <c r="A17" s="10">
        <v>11</v>
      </c>
      <c r="B17" s="166"/>
      <c r="C17" s="166"/>
      <c r="D17" s="166"/>
      <c r="E17" s="166"/>
      <c r="F17" s="166"/>
      <c r="G17" s="166"/>
      <c r="H17" s="166"/>
    </row>
    <row r="18" spans="1:8" ht="12.75">
      <c r="A18" s="10">
        <v>12</v>
      </c>
      <c r="B18" s="166"/>
      <c r="C18" s="166"/>
      <c r="D18" s="166"/>
      <c r="E18" s="166"/>
      <c r="F18" s="166"/>
      <c r="G18" s="166"/>
      <c r="H18" s="166"/>
    </row>
    <row r="19" spans="1:8" ht="12.75">
      <c r="A19" s="10">
        <v>13</v>
      </c>
      <c r="B19" s="166"/>
      <c r="C19" s="166"/>
      <c r="D19" s="166"/>
      <c r="E19" s="166"/>
      <c r="F19" s="166"/>
      <c r="G19" s="166"/>
      <c r="H19" s="166"/>
    </row>
    <row r="20" spans="1:8" ht="12.75">
      <c r="A20" s="10">
        <v>14</v>
      </c>
      <c r="B20" s="166"/>
      <c r="C20" s="166"/>
      <c r="D20" s="166"/>
      <c r="E20" s="166"/>
      <c r="F20" s="166"/>
      <c r="G20" s="166"/>
      <c r="H20" s="166"/>
    </row>
    <row r="21" spans="1:8" ht="12.75">
      <c r="A21" s="10">
        <v>15</v>
      </c>
      <c r="B21" s="166"/>
      <c r="C21" s="166"/>
      <c r="D21" s="166"/>
      <c r="E21" s="166"/>
      <c r="F21" s="166"/>
      <c r="G21" s="166"/>
      <c r="H21" s="166"/>
    </row>
    <row r="23" spans="2:7" ht="12.75">
      <c r="B23" s="349" t="s">
        <v>228</v>
      </c>
      <c r="C23" s="349"/>
      <c r="D23" s="349"/>
      <c r="E23" s="349"/>
      <c r="F23" s="349"/>
      <c r="G23" s="349"/>
    </row>
    <row r="24" spans="2:7" ht="12.75">
      <c r="B24" s="156" t="s">
        <v>230</v>
      </c>
      <c r="C24" s="157"/>
      <c r="D24" s="157"/>
      <c r="E24" s="157"/>
      <c r="F24" s="157"/>
      <c r="G24" s="157"/>
    </row>
    <row r="25" spans="2:7" ht="12.75">
      <c r="B25" s="156" t="s">
        <v>229</v>
      </c>
      <c r="C25" s="157"/>
      <c r="D25" s="157"/>
      <c r="E25" s="157"/>
      <c r="F25" s="157"/>
      <c r="G25" s="157"/>
    </row>
    <row r="26" spans="2:7" ht="41.25" customHeight="1">
      <c r="B26" s="350" t="s">
        <v>232</v>
      </c>
      <c r="C26" s="351"/>
      <c r="D26" s="351"/>
      <c r="E26" s="351"/>
      <c r="F26" s="351"/>
      <c r="G26" s="351"/>
    </row>
    <row r="27" spans="2:7" ht="12.75">
      <c r="B27" s="156" t="s">
        <v>231</v>
      </c>
      <c r="C27" s="157"/>
      <c r="D27" s="157"/>
      <c r="E27" s="157"/>
      <c r="F27" s="157"/>
      <c r="G27" s="157"/>
    </row>
    <row r="28" ht="12.75">
      <c r="B28" s="149"/>
    </row>
    <row r="32" spans="2:5" ht="12.75">
      <c r="B32" s="101" t="s">
        <v>227</v>
      </c>
      <c r="C32" s="101"/>
      <c r="D32" s="100"/>
      <c r="E32" s="100"/>
    </row>
    <row r="37" ht="12.75">
      <c r="A37" s="80"/>
    </row>
  </sheetData>
  <mergeCells count="4">
    <mergeCell ref="B3:H3"/>
    <mergeCell ref="B4:H4"/>
    <mergeCell ref="B23:G23"/>
    <mergeCell ref="B26:G26"/>
  </mergeCells>
  <printOptions/>
  <pageMargins left="0.7874015748031497" right="0.7874015748031497" top="0.984251968503937" bottom="0.984251968503937" header="0" footer="0"/>
  <pageSetup horizontalDpi="300" verticalDpi="300" orientation="landscape" scale="90" r:id="rId1"/>
</worksheet>
</file>

<file path=xl/worksheets/sheet4.xml><?xml version="1.0" encoding="utf-8"?>
<worksheet xmlns="http://schemas.openxmlformats.org/spreadsheetml/2006/main" xmlns:r="http://schemas.openxmlformats.org/officeDocument/2006/relationships">
  <sheetPr codeName="Hoja3">
    <tabColor indexed="40"/>
  </sheetPr>
  <dimension ref="B3:F15"/>
  <sheetViews>
    <sheetView workbookViewId="0" topLeftCell="A1">
      <selection activeCell="C8" sqref="C8"/>
    </sheetView>
  </sheetViews>
  <sheetFormatPr defaultColWidth="11.421875" defaultRowHeight="12.75"/>
  <cols>
    <col min="2" max="2" width="26.140625" style="0" customWidth="1"/>
    <col min="3" max="3" width="17.57421875" style="0" customWidth="1"/>
    <col min="4" max="4" width="20.28125" style="0" customWidth="1"/>
    <col min="5" max="5" width="2.57421875" style="0" customWidth="1"/>
    <col min="6" max="6" width="15.00390625" style="0" customWidth="1"/>
  </cols>
  <sheetData>
    <row r="3" spans="2:6" ht="29.25" customHeight="1">
      <c r="B3" s="352" t="s">
        <v>316</v>
      </c>
      <c r="C3" s="352"/>
      <c r="D3" s="352"/>
      <c r="E3" s="352"/>
      <c r="F3" s="352"/>
    </row>
    <row r="4" spans="2:6" ht="12" customHeight="1">
      <c r="B4" s="348" t="s">
        <v>86</v>
      </c>
      <c r="C4" s="348"/>
      <c r="D4" s="348"/>
      <c r="E4" s="348"/>
      <c r="F4" s="348"/>
    </row>
    <row r="5" ht="13.5" thickBot="1">
      <c r="B5" s="53" t="s">
        <v>981</v>
      </c>
    </row>
    <row r="6" spans="2:6" ht="32.25" customHeight="1" thickBot="1">
      <c r="B6" s="28" t="s">
        <v>317</v>
      </c>
      <c r="C6" s="29" t="s">
        <v>318</v>
      </c>
      <c r="D6" s="29" t="s">
        <v>319</v>
      </c>
      <c r="F6" s="28" t="s">
        <v>320</v>
      </c>
    </row>
    <row r="7" spans="2:6" ht="12.75">
      <c r="B7" s="30" t="s">
        <v>321</v>
      </c>
      <c r="C7" s="167"/>
      <c r="D7" s="167"/>
      <c r="F7" s="31">
        <f>SUM(C7:D7)</f>
        <v>0</v>
      </c>
    </row>
    <row r="8" spans="2:6" ht="12.75">
      <c r="B8" s="32" t="s">
        <v>322</v>
      </c>
      <c r="C8" s="168"/>
      <c r="D8" s="168"/>
      <c r="F8" s="33">
        <f>SUM(C8:D8)</f>
        <v>0</v>
      </c>
    </row>
    <row r="9" spans="2:6" ht="12.75">
      <c r="B9" s="32" t="s">
        <v>323</v>
      </c>
      <c r="C9" s="168"/>
      <c r="D9" s="168"/>
      <c r="F9" s="33">
        <f>SUM(C9:D9)</f>
        <v>0</v>
      </c>
    </row>
    <row r="10" spans="2:6" ht="12.75">
      <c r="B10" s="32" t="s">
        <v>324</v>
      </c>
      <c r="C10" s="168"/>
      <c r="D10" s="168"/>
      <c r="F10" s="33">
        <f>SUM(C10:D10)</f>
        <v>0</v>
      </c>
    </row>
    <row r="11" spans="3:4" ht="12.75">
      <c r="C11" s="34"/>
      <c r="D11" s="34"/>
    </row>
    <row r="12" spans="2:6" ht="12.75">
      <c r="B12" s="35" t="s">
        <v>320</v>
      </c>
      <c r="C12" s="36">
        <f>SUM(C7:C10)</f>
        <v>0</v>
      </c>
      <c r="D12" s="36">
        <f>SUM(D7:D10)</f>
        <v>0</v>
      </c>
      <c r="F12" s="33">
        <f>SUM(F7:F11)</f>
        <v>0</v>
      </c>
    </row>
    <row r="15" spans="2:6" ht="21" customHeight="1">
      <c r="B15" s="101" t="s">
        <v>87</v>
      </c>
      <c r="C15" s="100"/>
      <c r="D15" s="100"/>
      <c r="E15" s="100"/>
      <c r="F15" s="100"/>
    </row>
  </sheetData>
  <mergeCells count="2">
    <mergeCell ref="B3:F3"/>
    <mergeCell ref="B4:F4"/>
  </mergeCells>
  <printOptions horizontalCentered="1" verticalCentered="1"/>
  <pageMargins left="0.7874015748031497" right="0.7874015748031497" top="0.984251968503937" bottom="0.984251968503937" header="0" footer="0"/>
  <pageSetup horizontalDpi="300" verticalDpi="300" orientation="landscape" r:id="rId1"/>
</worksheet>
</file>

<file path=xl/worksheets/sheet5.xml><?xml version="1.0" encoding="utf-8"?>
<worksheet xmlns="http://schemas.openxmlformats.org/spreadsheetml/2006/main" xmlns:r="http://schemas.openxmlformats.org/officeDocument/2006/relationships">
  <sheetPr codeName="Hoja16">
    <tabColor indexed="40"/>
  </sheetPr>
  <dimension ref="A3:P51"/>
  <sheetViews>
    <sheetView workbookViewId="0" topLeftCell="A1">
      <selection activeCell="C15" sqref="C15"/>
    </sheetView>
  </sheetViews>
  <sheetFormatPr defaultColWidth="11.421875" defaultRowHeight="12.75"/>
  <cols>
    <col min="1" max="1" width="5.7109375" style="0" customWidth="1"/>
    <col min="2" max="2" width="40.28125" style="0" customWidth="1"/>
    <col min="3" max="6" width="16.28125" style="0" customWidth="1"/>
  </cols>
  <sheetData>
    <row r="3" spans="2:7" ht="12.75">
      <c r="B3" s="353" t="s">
        <v>662</v>
      </c>
      <c r="C3" s="353"/>
      <c r="D3" s="353"/>
      <c r="E3" s="353"/>
      <c r="F3" s="353"/>
      <c r="G3" s="353"/>
    </row>
    <row r="4" spans="2:16" ht="12.75">
      <c r="B4" s="348" t="s">
        <v>654</v>
      </c>
      <c r="C4" s="348"/>
      <c r="D4" s="348"/>
      <c r="E4" s="348"/>
      <c r="F4" s="348"/>
      <c r="G4" s="348"/>
      <c r="H4" s="27"/>
      <c r="I4" s="27"/>
      <c r="J4" s="27"/>
      <c r="K4" s="27"/>
      <c r="L4" s="27"/>
      <c r="M4" s="27"/>
      <c r="N4" s="27"/>
      <c r="O4" s="27"/>
      <c r="P4" s="27"/>
    </row>
    <row r="5" ht="13.5" thickBot="1">
      <c r="B5" s="53" t="s">
        <v>964</v>
      </c>
    </row>
    <row r="6" spans="2:7" ht="13.5" customHeight="1" thickBot="1">
      <c r="B6" s="354" t="s">
        <v>340</v>
      </c>
      <c r="C6" s="356" t="s">
        <v>469</v>
      </c>
      <c r="D6" s="357"/>
      <c r="E6" s="357"/>
      <c r="F6" s="358"/>
      <c r="G6" s="354" t="s">
        <v>470</v>
      </c>
    </row>
    <row r="7" spans="2:7" ht="27.75" customHeight="1" thickBot="1">
      <c r="B7" s="355"/>
      <c r="C7" s="74" t="s">
        <v>471</v>
      </c>
      <c r="D7" s="74" t="s">
        <v>472</v>
      </c>
      <c r="E7" s="75" t="s">
        <v>473</v>
      </c>
      <c r="F7" s="75" t="s">
        <v>474</v>
      </c>
      <c r="G7" s="355"/>
    </row>
    <row r="8" spans="1:7" ht="12.75">
      <c r="A8">
        <v>1</v>
      </c>
      <c r="B8" s="169"/>
      <c r="C8" s="170"/>
      <c r="D8" s="170"/>
      <c r="E8" s="170"/>
      <c r="F8" s="170"/>
      <c r="G8" s="76">
        <f aca="true" t="shared" si="0" ref="G8:G22">SUM(C8:F8)</f>
        <v>0</v>
      </c>
    </row>
    <row r="9" spans="1:7" ht="12.75">
      <c r="A9">
        <f aca="true" t="shared" si="1" ref="A9:A22">+A8+1</f>
        <v>2</v>
      </c>
      <c r="B9" s="171"/>
      <c r="C9" s="172"/>
      <c r="D9" s="172"/>
      <c r="E9" s="172"/>
      <c r="F9" s="172"/>
      <c r="G9" s="76">
        <f t="shared" si="0"/>
        <v>0</v>
      </c>
    </row>
    <row r="10" spans="1:7" ht="12.75">
      <c r="A10">
        <f t="shared" si="1"/>
        <v>3</v>
      </c>
      <c r="B10" s="171"/>
      <c r="C10" s="172"/>
      <c r="D10" s="172"/>
      <c r="E10" s="172"/>
      <c r="F10" s="172"/>
      <c r="G10" s="76">
        <f t="shared" si="0"/>
        <v>0</v>
      </c>
    </row>
    <row r="11" spans="1:7" ht="12.75">
      <c r="A11">
        <f t="shared" si="1"/>
        <v>4</v>
      </c>
      <c r="B11" s="171"/>
      <c r="C11" s="172"/>
      <c r="D11" s="172"/>
      <c r="E11" s="172"/>
      <c r="F11" s="172"/>
      <c r="G11" s="76">
        <f t="shared" si="0"/>
        <v>0</v>
      </c>
    </row>
    <row r="12" spans="1:7" ht="12.75">
      <c r="A12">
        <f t="shared" si="1"/>
        <v>5</v>
      </c>
      <c r="B12" s="171"/>
      <c r="C12" s="172"/>
      <c r="D12" s="172"/>
      <c r="E12" s="172"/>
      <c r="F12" s="172"/>
      <c r="G12" s="76">
        <f t="shared" si="0"/>
        <v>0</v>
      </c>
    </row>
    <row r="13" spans="1:7" ht="12.75">
      <c r="A13">
        <f t="shared" si="1"/>
        <v>6</v>
      </c>
      <c r="B13" s="171"/>
      <c r="C13" s="172"/>
      <c r="D13" s="172"/>
      <c r="E13" s="172"/>
      <c r="F13" s="172"/>
      <c r="G13" s="76">
        <f t="shared" si="0"/>
        <v>0</v>
      </c>
    </row>
    <row r="14" spans="1:7" ht="12.75">
      <c r="A14">
        <f t="shared" si="1"/>
        <v>7</v>
      </c>
      <c r="B14" s="171"/>
      <c r="C14" s="172"/>
      <c r="D14" s="172"/>
      <c r="E14" s="172"/>
      <c r="F14" s="172"/>
      <c r="G14" s="76">
        <f t="shared" si="0"/>
        <v>0</v>
      </c>
    </row>
    <row r="15" spans="1:7" ht="12.75">
      <c r="A15">
        <f t="shared" si="1"/>
        <v>8</v>
      </c>
      <c r="B15" s="171"/>
      <c r="C15" s="172"/>
      <c r="D15" s="172"/>
      <c r="E15" s="172"/>
      <c r="F15" s="172"/>
      <c r="G15" s="76">
        <f t="shared" si="0"/>
        <v>0</v>
      </c>
    </row>
    <row r="16" spans="1:7" ht="12.75">
      <c r="A16">
        <f t="shared" si="1"/>
        <v>9</v>
      </c>
      <c r="B16" s="171"/>
      <c r="C16" s="172"/>
      <c r="D16" s="172"/>
      <c r="E16" s="172"/>
      <c r="F16" s="172"/>
      <c r="G16" s="76">
        <f t="shared" si="0"/>
        <v>0</v>
      </c>
    </row>
    <row r="17" spans="1:7" ht="12.75">
      <c r="A17">
        <f t="shared" si="1"/>
        <v>10</v>
      </c>
      <c r="B17" s="171"/>
      <c r="C17" s="172"/>
      <c r="D17" s="172"/>
      <c r="E17" s="172"/>
      <c r="F17" s="172"/>
      <c r="G17" s="76">
        <f t="shared" si="0"/>
        <v>0</v>
      </c>
    </row>
    <row r="18" spans="1:7" ht="12.75">
      <c r="A18">
        <f t="shared" si="1"/>
        <v>11</v>
      </c>
      <c r="B18" s="171"/>
      <c r="C18" s="172"/>
      <c r="D18" s="172"/>
      <c r="E18" s="172"/>
      <c r="F18" s="172"/>
      <c r="G18" s="76">
        <f t="shared" si="0"/>
        <v>0</v>
      </c>
    </row>
    <row r="19" spans="1:7" ht="12.75">
      <c r="A19">
        <f t="shared" si="1"/>
        <v>12</v>
      </c>
      <c r="B19" s="171"/>
      <c r="C19" s="172"/>
      <c r="D19" s="172"/>
      <c r="E19" s="172"/>
      <c r="F19" s="172"/>
      <c r="G19" s="76">
        <f t="shared" si="0"/>
        <v>0</v>
      </c>
    </row>
    <row r="20" spans="1:7" ht="12.75">
      <c r="A20">
        <f t="shared" si="1"/>
        <v>13</v>
      </c>
      <c r="B20" s="171"/>
      <c r="C20" s="172"/>
      <c r="D20" s="172"/>
      <c r="E20" s="172"/>
      <c r="F20" s="172"/>
      <c r="G20" s="76">
        <f t="shared" si="0"/>
        <v>0</v>
      </c>
    </row>
    <row r="21" spans="1:7" ht="12.75">
      <c r="A21">
        <f t="shared" si="1"/>
        <v>14</v>
      </c>
      <c r="B21" s="171"/>
      <c r="C21" s="172"/>
      <c r="D21" s="172"/>
      <c r="E21" s="172"/>
      <c r="F21" s="172"/>
      <c r="G21" s="76">
        <f t="shared" si="0"/>
        <v>0</v>
      </c>
    </row>
    <row r="22" spans="1:7" ht="12.75">
      <c r="A22">
        <f t="shared" si="1"/>
        <v>15</v>
      </c>
      <c r="B22" s="171"/>
      <c r="C22" s="172"/>
      <c r="D22" s="172"/>
      <c r="E22" s="172"/>
      <c r="F22" s="172"/>
      <c r="G22" s="76">
        <f t="shared" si="0"/>
        <v>0</v>
      </c>
    </row>
    <row r="23" spans="3:7" ht="12.75">
      <c r="C23" s="77"/>
      <c r="D23" s="77"/>
      <c r="E23" s="77"/>
      <c r="F23" s="77"/>
      <c r="G23" s="77"/>
    </row>
    <row r="24" spans="2:7" ht="12.75">
      <c r="B24" s="78" t="s">
        <v>342</v>
      </c>
      <c r="C24" s="79">
        <f>SUM(C8:C22)</f>
        <v>0</v>
      </c>
      <c r="D24" s="79">
        <f>SUM(D8:D22)</f>
        <v>0</v>
      </c>
      <c r="E24" s="79">
        <f>SUM(E8:E22)</f>
        <v>0</v>
      </c>
      <c r="F24" s="79">
        <f>SUM(F8:F22)</f>
        <v>0</v>
      </c>
      <c r="G24" s="79">
        <f>SUM(G8:G22)</f>
        <v>0</v>
      </c>
    </row>
    <row r="26" spans="2:7" ht="12.75">
      <c r="B26" s="353" t="s">
        <v>663</v>
      </c>
      <c r="C26" s="353"/>
      <c r="D26" s="353"/>
      <c r="E26" s="353"/>
      <c r="F26" s="353"/>
      <c r="G26" s="353"/>
    </row>
    <row r="27" spans="2:7" ht="12.75">
      <c r="B27" s="348" t="s">
        <v>654</v>
      </c>
      <c r="C27" s="348"/>
      <c r="D27" s="348"/>
      <c r="E27" s="348"/>
      <c r="F27" s="348"/>
      <c r="G27" s="348"/>
    </row>
    <row r="28" spans="2:7" ht="13.5" thickBot="1">
      <c r="B28" s="53" t="s">
        <v>965</v>
      </c>
      <c r="C28" s="80"/>
      <c r="D28" s="80"/>
      <c r="E28" s="80"/>
      <c r="F28" s="80"/>
      <c r="G28" s="80"/>
    </row>
    <row r="29" spans="2:7" ht="13.5" thickBot="1">
      <c r="B29" s="354" t="s">
        <v>340</v>
      </c>
      <c r="C29" s="356" t="s">
        <v>469</v>
      </c>
      <c r="D29" s="357"/>
      <c r="E29" s="357"/>
      <c r="F29" s="358"/>
      <c r="G29" s="354" t="s">
        <v>470</v>
      </c>
    </row>
    <row r="30" spans="2:7" ht="27.75" customHeight="1" thickBot="1">
      <c r="B30" s="355"/>
      <c r="C30" s="74" t="s">
        <v>471</v>
      </c>
      <c r="D30" s="74" t="s">
        <v>472</v>
      </c>
      <c r="E30" s="75" t="s">
        <v>473</v>
      </c>
      <c r="F30" s="75" t="s">
        <v>474</v>
      </c>
      <c r="G30" s="355"/>
    </row>
    <row r="31" spans="1:7" ht="12.75">
      <c r="A31">
        <v>1</v>
      </c>
      <c r="B31" s="169"/>
      <c r="C31" s="170"/>
      <c r="D31" s="170"/>
      <c r="E31" s="170"/>
      <c r="F31" s="170"/>
      <c r="G31" s="76">
        <f aca="true" t="shared" si="2" ref="G31:G45">SUM(C31:F31)</f>
        <v>0</v>
      </c>
    </row>
    <row r="32" spans="1:7" ht="12.75">
      <c r="A32">
        <f aca="true" t="shared" si="3" ref="A32:A45">+A31+1</f>
        <v>2</v>
      </c>
      <c r="B32" s="171"/>
      <c r="C32" s="172"/>
      <c r="D32" s="172"/>
      <c r="E32" s="172"/>
      <c r="F32" s="172"/>
      <c r="G32" s="76">
        <f t="shared" si="2"/>
        <v>0</v>
      </c>
    </row>
    <row r="33" spans="1:7" ht="12.75">
      <c r="A33">
        <f t="shared" si="3"/>
        <v>3</v>
      </c>
      <c r="B33" s="171"/>
      <c r="C33" s="172"/>
      <c r="D33" s="172"/>
      <c r="E33" s="172"/>
      <c r="F33" s="172"/>
      <c r="G33" s="76">
        <f t="shared" si="2"/>
        <v>0</v>
      </c>
    </row>
    <row r="34" spans="1:7" ht="12.75">
      <c r="A34">
        <f t="shared" si="3"/>
        <v>4</v>
      </c>
      <c r="B34" s="171"/>
      <c r="C34" s="172"/>
      <c r="D34" s="172"/>
      <c r="E34" s="172"/>
      <c r="F34" s="172"/>
      <c r="G34" s="76">
        <f t="shared" si="2"/>
        <v>0</v>
      </c>
    </row>
    <row r="35" spans="1:7" ht="12.75">
      <c r="A35">
        <f t="shared" si="3"/>
        <v>5</v>
      </c>
      <c r="B35" s="171"/>
      <c r="C35" s="172"/>
      <c r="D35" s="172"/>
      <c r="E35" s="172"/>
      <c r="F35" s="172"/>
      <c r="G35" s="76">
        <f t="shared" si="2"/>
        <v>0</v>
      </c>
    </row>
    <row r="36" spans="1:7" ht="12.75">
      <c r="A36">
        <f t="shared" si="3"/>
        <v>6</v>
      </c>
      <c r="B36" s="171"/>
      <c r="C36" s="172"/>
      <c r="D36" s="172"/>
      <c r="E36" s="172"/>
      <c r="F36" s="172"/>
      <c r="G36" s="76">
        <f t="shared" si="2"/>
        <v>0</v>
      </c>
    </row>
    <row r="37" spans="1:7" ht="12.75">
      <c r="A37">
        <f t="shared" si="3"/>
        <v>7</v>
      </c>
      <c r="B37" s="171"/>
      <c r="C37" s="172"/>
      <c r="D37" s="172"/>
      <c r="E37" s="172"/>
      <c r="F37" s="172"/>
      <c r="G37" s="76">
        <f t="shared" si="2"/>
        <v>0</v>
      </c>
    </row>
    <row r="38" spans="1:7" ht="12.75">
      <c r="A38">
        <f t="shared" si="3"/>
        <v>8</v>
      </c>
      <c r="B38" s="171"/>
      <c r="C38" s="172"/>
      <c r="D38" s="172"/>
      <c r="E38" s="172"/>
      <c r="F38" s="172"/>
      <c r="G38" s="76">
        <f t="shared" si="2"/>
        <v>0</v>
      </c>
    </row>
    <row r="39" spans="1:7" ht="12.75">
      <c r="A39">
        <f t="shared" si="3"/>
        <v>9</v>
      </c>
      <c r="B39" s="171"/>
      <c r="C39" s="172"/>
      <c r="D39" s="172"/>
      <c r="E39" s="172"/>
      <c r="F39" s="172"/>
      <c r="G39" s="76">
        <f t="shared" si="2"/>
        <v>0</v>
      </c>
    </row>
    <row r="40" spans="1:7" ht="12.75">
      <c r="A40">
        <f t="shared" si="3"/>
        <v>10</v>
      </c>
      <c r="B40" s="171"/>
      <c r="C40" s="172"/>
      <c r="D40" s="172"/>
      <c r="E40" s="172"/>
      <c r="F40" s="172"/>
      <c r="G40" s="76">
        <f t="shared" si="2"/>
        <v>0</v>
      </c>
    </row>
    <row r="41" spans="1:7" ht="12.75">
      <c r="A41">
        <f t="shared" si="3"/>
        <v>11</v>
      </c>
      <c r="B41" s="171"/>
      <c r="C41" s="172"/>
      <c r="D41" s="172"/>
      <c r="E41" s="172"/>
      <c r="F41" s="172"/>
      <c r="G41" s="76">
        <f t="shared" si="2"/>
        <v>0</v>
      </c>
    </row>
    <row r="42" spans="1:7" ht="12.75">
      <c r="A42">
        <f t="shared" si="3"/>
        <v>12</v>
      </c>
      <c r="B42" s="171"/>
      <c r="C42" s="172"/>
      <c r="D42" s="172"/>
      <c r="E42" s="172"/>
      <c r="F42" s="172"/>
      <c r="G42" s="76">
        <f t="shared" si="2"/>
        <v>0</v>
      </c>
    </row>
    <row r="43" spans="1:7" ht="12.75">
      <c r="A43">
        <f t="shared" si="3"/>
        <v>13</v>
      </c>
      <c r="B43" s="171"/>
      <c r="C43" s="172"/>
      <c r="D43" s="172"/>
      <c r="E43" s="172"/>
      <c r="F43" s="172"/>
      <c r="G43" s="76">
        <f t="shared" si="2"/>
        <v>0</v>
      </c>
    </row>
    <row r="44" spans="1:7" ht="12.75">
      <c r="A44">
        <f t="shared" si="3"/>
        <v>14</v>
      </c>
      <c r="B44" s="171"/>
      <c r="C44" s="172"/>
      <c r="D44" s="172"/>
      <c r="E44" s="172"/>
      <c r="F44" s="172"/>
      <c r="G44" s="76">
        <f t="shared" si="2"/>
        <v>0</v>
      </c>
    </row>
    <row r="45" spans="1:7" ht="12.75">
      <c r="A45">
        <f t="shared" si="3"/>
        <v>15</v>
      </c>
      <c r="B45" s="171"/>
      <c r="C45" s="172"/>
      <c r="D45" s="172"/>
      <c r="E45" s="172"/>
      <c r="F45" s="172"/>
      <c r="G45" s="76">
        <f t="shared" si="2"/>
        <v>0</v>
      </c>
    </row>
    <row r="46" spans="3:7" ht="12.75">
      <c r="C46" s="77"/>
      <c r="D46" s="77"/>
      <c r="E46" s="77"/>
      <c r="F46" s="77"/>
      <c r="G46" s="77"/>
    </row>
    <row r="47" spans="2:7" ht="12.75">
      <c r="B47" s="78" t="s">
        <v>342</v>
      </c>
      <c r="C47" s="79">
        <f>SUM(C31:C45)</f>
        <v>0</v>
      </c>
      <c r="D47" s="79">
        <f>SUM(D31:D45)</f>
        <v>0</v>
      </c>
      <c r="E47" s="79">
        <f>SUM(E31:E45)</f>
        <v>0</v>
      </c>
      <c r="F47" s="79">
        <f>SUM(F31:F45)</f>
        <v>0</v>
      </c>
      <c r="G47" s="79">
        <f>SUM(G31:G45)</f>
        <v>0</v>
      </c>
    </row>
    <row r="51" spans="2:5" ht="23.25" customHeight="1">
      <c r="B51" s="101" t="s">
        <v>88</v>
      </c>
      <c r="C51" s="100"/>
      <c r="D51" s="100"/>
      <c r="E51" s="100"/>
    </row>
  </sheetData>
  <mergeCells count="10">
    <mergeCell ref="B29:B30"/>
    <mergeCell ref="C29:F29"/>
    <mergeCell ref="G29:G30"/>
    <mergeCell ref="C6:F6"/>
    <mergeCell ref="B27:G27"/>
    <mergeCell ref="B3:G3"/>
    <mergeCell ref="G6:G7"/>
    <mergeCell ref="B6:B7"/>
    <mergeCell ref="B26:G26"/>
    <mergeCell ref="B4:G4"/>
  </mergeCells>
  <printOptions horizontalCentered="1" verticalCentered="1"/>
  <pageMargins left="0.7874015748031497" right="0.7874015748031497" top="0.4330708661417323" bottom="0.6299212598425197" header="0" footer="0"/>
  <pageSetup horizontalDpi="300" verticalDpi="300" orientation="landscape" scale="85" r:id="rId1"/>
</worksheet>
</file>

<file path=xl/worksheets/sheet6.xml><?xml version="1.0" encoding="utf-8"?>
<worksheet xmlns="http://schemas.openxmlformats.org/spreadsheetml/2006/main" xmlns:r="http://schemas.openxmlformats.org/officeDocument/2006/relationships">
  <sheetPr codeName="Hoja9">
    <tabColor indexed="40"/>
  </sheetPr>
  <dimension ref="B1:E33"/>
  <sheetViews>
    <sheetView workbookViewId="0" topLeftCell="A1">
      <selection activeCell="B20" sqref="B20"/>
    </sheetView>
  </sheetViews>
  <sheetFormatPr defaultColWidth="11.421875" defaultRowHeight="12.75"/>
  <cols>
    <col min="2" max="2" width="28.421875" style="0" customWidth="1"/>
    <col min="3" max="3" width="18.00390625" style="0" customWidth="1"/>
    <col min="4" max="4" width="19.421875" style="0" customWidth="1"/>
    <col min="5" max="5" width="20.28125" style="0" customWidth="1"/>
  </cols>
  <sheetData>
    <row r="1" ht="12.75">
      <c r="E1" t="s">
        <v>604</v>
      </c>
    </row>
    <row r="4" spans="2:5" ht="12.75">
      <c r="B4" s="359" t="s">
        <v>664</v>
      </c>
      <c r="C4" s="359"/>
      <c r="D4" s="359"/>
      <c r="E4" s="359"/>
    </row>
    <row r="5" spans="2:5" ht="12.75">
      <c r="B5" s="348" t="s">
        <v>637</v>
      </c>
      <c r="C5" s="348"/>
      <c r="D5" s="348"/>
      <c r="E5" s="348"/>
    </row>
    <row r="6" spans="2:4" ht="13.5" thickBot="1">
      <c r="B6" s="53" t="s">
        <v>123</v>
      </c>
      <c r="C6" s="22"/>
      <c r="D6" s="22"/>
    </row>
    <row r="7" spans="2:5" ht="18">
      <c r="B7" s="37" t="s">
        <v>325</v>
      </c>
      <c r="C7" s="38" t="s">
        <v>326</v>
      </c>
      <c r="D7" s="38" t="s">
        <v>327</v>
      </c>
      <c r="E7" s="38" t="s">
        <v>328</v>
      </c>
    </row>
    <row r="8" spans="2:5" ht="12.75">
      <c r="B8" s="39" t="s">
        <v>329</v>
      </c>
      <c r="C8" s="40"/>
      <c r="D8" s="40"/>
      <c r="E8" s="40"/>
    </row>
    <row r="9" spans="2:5" ht="12.75">
      <c r="B9" s="41"/>
      <c r="C9" s="42">
        <v>0</v>
      </c>
      <c r="D9" s="42">
        <v>0</v>
      </c>
      <c r="E9" s="43" t="str">
        <f>IF(ISERROR(+D9/C9),"-",(+D9/C9))</f>
        <v>-</v>
      </c>
    </row>
    <row r="10" spans="2:5" ht="12.75">
      <c r="B10" s="41"/>
      <c r="C10" s="42">
        <v>0</v>
      </c>
      <c r="D10" s="42">
        <v>0</v>
      </c>
      <c r="E10" s="43" t="str">
        <f aca="true" t="shared" si="0" ref="E10:E15">IF(ISERROR(+D10/C10),"-",(+D10/C10))</f>
        <v>-</v>
      </c>
    </row>
    <row r="11" spans="2:5" ht="12.75">
      <c r="B11" s="41"/>
      <c r="C11" s="42">
        <v>0</v>
      </c>
      <c r="D11" s="42">
        <v>0</v>
      </c>
      <c r="E11" s="43" t="str">
        <f t="shared" si="0"/>
        <v>-</v>
      </c>
    </row>
    <row r="12" spans="2:5" ht="12.75">
      <c r="B12" s="41"/>
      <c r="C12" s="42">
        <v>0</v>
      </c>
      <c r="D12" s="42">
        <v>0</v>
      </c>
      <c r="E12" s="43" t="str">
        <f t="shared" si="0"/>
        <v>-</v>
      </c>
    </row>
    <row r="13" spans="2:5" ht="12.75">
      <c r="B13" s="41"/>
      <c r="C13" s="42">
        <v>0</v>
      </c>
      <c r="D13" s="42">
        <v>0</v>
      </c>
      <c r="E13" s="43" t="str">
        <f t="shared" si="0"/>
        <v>-</v>
      </c>
    </row>
    <row r="14" spans="2:5" ht="12.75">
      <c r="B14" s="41"/>
      <c r="C14" s="42">
        <v>0</v>
      </c>
      <c r="D14" s="42">
        <v>0</v>
      </c>
      <c r="E14" s="43" t="str">
        <f t="shared" si="0"/>
        <v>-</v>
      </c>
    </row>
    <row r="15" spans="2:5" ht="12.75">
      <c r="B15" s="41"/>
      <c r="C15" s="42">
        <v>0</v>
      </c>
      <c r="D15" s="42">
        <v>0</v>
      </c>
      <c r="E15" s="43" t="str">
        <f t="shared" si="0"/>
        <v>-</v>
      </c>
    </row>
    <row r="16" spans="2:5" ht="12.75">
      <c r="B16" s="44"/>
      <c r="C16" s="45"/>
      <c r="D16" s="45"/>
      <c r="E16" s="46"/>
    </row>
    <row r="17" spans="2:5" ht="12.75">
      <c r="B17" s="39" t="s">
        <v>330</v>
      </c>
      <c r="C17" s="26"/>
      <c r="D17" s="26"/>
      <c r="E17" s="26"/>
    </row>
    <row r="18" spans="2:5" ht="12.75">
      <c r="B18" s="41"/>
      <c r="C18" s="42">
        <v>0</v>
      </c>
      <c r="D18" s="42">
        <v>0</v>
      </c>
      <c r="E18" s="43" t="str">
        <f aca="true" t="shared" si="1" ref="E18:E27">IF(ISERROR(+D18/C18),"-",(+D18/C18))</f>
        <v>-</v>
      </c>
    </row>
    <row r="19" spans="2:5" ht="12.75">
      <c r="B19" s="41"/>
      <c r="C19" s="42">
        <v>0</v>
      </c>
      <c r="D19" s="42">
        <v>0</v>
      </c>
      <c r="E19" s="43" t="str">
        <f t="shared" si="1"/>
        <v>-</v>
      </c>
    </row>
    <row r="20" spans="2:5" ht="12.75">
      <c r="B20" s="41"/>
      <c r="C20" s="42">
        <v>0</v>
      </c>
      <c r="D20" s="42">
        <v>0</v>
      </c>
      <c r="E20" s="43" t="str">
        <f t="shared" si="1"/>
        <v>-</v>
      </c>
    </row>
    <row r="21" spans="2:5" ht="12.75">
      <c r="B21" s="41"/>
      <c r="C21" s="42">
        <v>0</v>
      </c>
      <c r="D21" s="42">
        <v>0</v>
      </c>
      <c r="E21" s="43" t="str">
        <f t="shared" si="1"/>
        <v>-</v>
      </c>
    </row>
    <row r="22" spans="2:5" ht="12.75">
      <c r="B22" s="41"/>
      <c r="C22" s="42">
        <v>0</v>
      </c>
      <c r="D22" s="42">
        <v>0</v>
      </c>
      <c r="E22" s="43" t="str">
        <f t="shared" si="1"/>
        <v>-</v>
      </c>
    </row>
    <row r="23" spans="2:5" ht="12.75">
      <c r="B23" s="41"/>
      <c r="C23" s="42">
        <v>0</v>
      </c>
      <c r="D23" s="42">
        <v>0</v>
      </c>
      <c r="E23" s="43" t="str">
        <f t="shared" si="1"/>
        <v>-</v>
      </c>
    </row>
    <row r="24" spans="2:5" ht="12.75">
      <c r="B24" s="41"/>
      <c r="C24" s="42">
        <v>0</v>
      </c>
      <c r="D24" s="42">
        <v>0</v>
      </c>
      <c r="E24" s="43" t="str">
        <f t="shared" si="1"/>
        <v>-</v>
      </c>
    </row>
    <row r="25" spans="2:5" ht="12.75">
      <c r="B25" s="41"/>
      <c r="C25" s="42">
        <v>0</v>
      </c>
      <c r="D25" s="42">
        <v>0</v>
      </c>
      <c r="E25" s="43" t="str">
        <f t="shared" si="1"/>
        <v>-</v>
      </c>
    </row>
    <row r="26" spans="2:5" ht="12.75">
      <c r="B26" s="41"/>
      <c r="C26" s="42">
        <v>0</v>
      </c>
      <c r="D26" s="42">
        <v>0</v>
      </c>
      <c r="E26" s="43" t="str">
        <f t="shared" si="1"/>
        <v>-</v>
      </c>
    </row>
    <row r="27" spans="2:5" ht="12.75">
      <c r="B27" s="41"/>
      <c r="C27" s="42">
        <v>0</v>
      </c>
      <c r="D27" s="42">
        <v>0</v>
      </c>
      <c r="E27" s="43" t="str">
        <f t="shared" si="1"/>
        <v>-</v>
      </c>
    </row>
    <row r="29" spans="2:5" ht="12.75">
      <c r="B29" s="47" t="s">
        <v>331</v>
      </c>
      <c r="C29" s="48">
        <f>SUM(C9:C15)-SUM(C18:C27)</f>
        <v>0</v>
      </c>
      <c r="D29" s="48">
        <f>SUM(D9:D15)-SUM(D18:D27)</f>
        <v>0</v>
      </c>
      <c r="E29" s="48"/>
    </row>
    <row r="33" spans="2:5" ht="24.75" customHeight="1">
      <c r="B33" s="101" t="s">
        <v>973</v>
      </c>
      <c r="C33" s="100"/>
      <c r="D33" s="100"/>
      <c r="E33" s="100"/>
    </row>
  </sheetData>
  <mergeCells count="2">
    <mergeCell ref="B4:E4"/>
    <mergeCell ref="B5:E5"/>
  </mergeCells>
  <printOptions horizontalCentered="1" verticalCentered="1"/>
  <pageMargins left="0.7874015748031497" right="0.7874015748031497" top="0.984251968503937" bottom="0.984251968503937" header="0" footer="0"/>
  <pageSetup horizontalDpi="300" verticalDpi="300" orientation="landscape" scale="90" r:id="rId1"/>
</worksheet>
</file>

<file path=xl/worksheets/sheet7.xml><?xml version="1.0" encoding="utf-8"?>
<worksheet xmlns="http://schemas.openxmlformats.org/spreadsheetml/2006/main" xmlns:r="http://schemas.openxmlformats.org/officeDocument/2006/relationships">
  <sheetPr codeName="Hoja10">
    <tabColor indexed="40"/>
  </sheetPr>
  <dimension ref="B4:G18"/>
  <sheetViews>
    <sheetView workbookViewId="0" topLeftCell="A1">
      <selection activeCell="C14" sqref="C14"/>
    </sheetView>
  </sheetViews>
  <sheetFormatPr defaultColWidth="11.421875" defaultRowHeight="12.75"/>
  <cols>
    <col min="1" max="1" width="3.421875" style="0" customWidth="1"/>
    <col min="2" max="2" width="11.140625" style="0" customWidth="1"/>
    <col min="3" max="3" width="15.8515625" style="0" customWidth="1"/>
    <col min="4" max="4" width="20.8515625" style="0" customWidth="1"/>
    <col min="5" max="5" width="18.421875" style="0" customWidth="1"/>
    <col min="6" max="6" width="20.28125" style="0" customWidth="1"/>
    <col min="7" max="7" width="21.140625" style="0" customWidth="1"/>
  </cols>
  <sheetData>
    <row r="4" spans="2:7" ht="12.75">
      <c r="B4" s="353" t="s">
        <v>332</v>
      </c>
      <c r="C4" s="353"/>
      <c r="D4" s="353"/>
      <c r="E4" s="353"/>
      <c r="F4" s="353"/>
      <c r="G4" s="353"/>
    </row>
    <row r="5" spans="2:7" ht="12.75">
      <c r="B5" s="348" t="s">
        <v>655</v>
      </c>
      <c r="C5" s="348"/>
      <c r="D5" s="348"/>
      <c r="E5" s="348"/>
      <c r="F5" s="348"/>
      <c r="G5" s="348"/>
    </row>
    <row r="6" ht="13.5" customHeight="1">
      <c r="B6" s="92" t="s">
        <v>966</v>
      </c>
    </row>
    <row r="7" spans="2:7" ht="39.75" customHeight="1">
      <c r="B7" s="49" t="s">
        <v>333</v>
      </c>
      <c r="C7" s="49" t="s">
        <v>334</v>
      </c>
      <c r="D7" s="49" t="s">
        <v>335</v>
      </c>
      <c r="E7" s="49" t="s">
        <v>336</v>
      </c>
      <c r="F7" s="49" t="s">
        <v>495</v>
      </c>
      <c r="G7" s="49" t="s">
        <v>337</v>
      </c>
    </row>
    <row r="8" spans="2:7" ht="12.75">
      <c r="B8" s="50">
        <v>2001</v>
      </c>
      <c r="C8" s="51"/>
      <c r="D8" s="51"/>
      <c r="E8" s="51"/>
      <c r="F8" s="51"/>
      <c r="G8" s="51"/>
    </row>
    <row r="9" spans="2:7" ht="12.75">
      <c r="B9" s="50">
        <v>2002</v>
      </c>
      <c r="C9" s="51"/>
      <c r="D9" s="51"/>
      <c r="E9" s="51"/>
      <c r="F9" s="51"/>
      <c r="G9" s="51"/>
    </row>
    <row r="10" spans="2:7" ht="12.75">
      <c r="B10" s="50">
        <v>2003</v>
      </c>
      <c r="C10" s="51"/>
      <c r="D10" s="51"/>
      <c r="E10" s="51"/>
      <c r="F10" s="51"/>
      <c r="G10" s="51"/>
    </row>
    <row r="11" spans="2:7" ht="12.75">
      <c r="B11" s="50">
        <v>2004</v>
      </c>
      <c r="C11" s="51"/>
      <c r="D11" s="51"/>
      <c r="E11" s="51"/>
      <c r="F11" s="51"/>
      <c r="G11" s="51"/>
    </row>
    <row r="12" spans="2:7" ht="12.75">
      <c r="B12" s="50">
        <v>2005</v>
      </c>
      <c r="C12" s="51"/>
      <c r="D12" s="51"/>
      <c r="E12" s="51"/>
      <c r="F12" s="51"/>
      <c r="G12" s="51"/>
    </row>
    <row r="13" spans="2:7" ht="12.75">
      <c r="B13" s="50">
        <v>2006</v>
      </c>
      <c r="C13" s="51">
        <v>45</v>
      </c>
      <c r="D13" s="51"/>
      <c r="E13" s="51"/>
      <c r="F13" s="51"/>
      <c r="G13" s="51"/>
    </row>
    <row r="16" ht="12.75">
      <c r="B16" s="52" t="s">
        <v>338</v>
      </c>
    </row>
    <row r="18" spans="2:5" ht="24.75" customHeight="1">
      <c r="B18" s="101" t="s">
        <v>94</v>
      </c>
      <c r="C18" s="100"/>
      <c r="D18" s="100"/>
      <c r="E18" s="100"/>
    </row>
  </sheetData>
  <mergeCells count="2">
    <mergeCell ref="B4:G4"/>
    <mergeCell ref="B5:G5"/>
  </mergeCells>
  <printOptions horizontalCentered="1" verticalCentered="1"/>
  <pageMargins left="0.7874015748031497" right="0.7874015748031497" top="0.984251968503937" bottom="0.984251968503937" header="0" footer="0"/>
  <pageSetup horizontalDpi="300" verticalDpi="300" orientation="landscape" scale="90" r:id="rId1"/>
</worksheet>
</file>

<file path=xl/worksheets/sheet8.xml><?xml version="1.0" encoding="utf-8"?>
<worksheet xmlns="http://schemas.openxmlformats.org/spreadsheetml/2006/main" xmlns:r="http://schemas.openxmlformats.org/officeDocument/2006/relationships">
  <sheetPr codeName="Hoja11">
    <tabColor indexed="40"/>
  </sheetPr>
  <dimension ref="A3:J33"/>
  <sheetViews>
    <sheetView workbookViewId="0" topLeftCell="A1">
      <selection activeCell="B21" sqref="B21"/>
    </sheetView>
  </sheetViews>
  <sheetFormatPr defaultColWidth="11.421875" defaultRowHeight="12.75"/>
  <cols>
    <col min="1" max="1" width="4.7109375" style="0" customWidth="1"/>
    <col min="2" max="2" width="31.421875" style="0" customWidth="1"/>
    <col min="3" max="3" width="9.140625" style="0" customWidth="1"/>
    <col min="4" max="4" width="7.57421875" style="0" customWidth="1"/>
    <col min="5" max="9" width="6.7109375" style="0" customWidth="1"/>
    <col min="10" max="10" width="9.7109375" style="0" customWidth="1"/>
  </cols>
  <sheetData>
    <row r="3" spans="2:10" ht="12.75">
      <c r="B3" s="353" t="s">
        <v>339</v>
      </c>
      <c r="C3" s="353"/>
      <c r="D3" s="353"/>
      <c r="E3" s="353"/>
      <c r="F3" s="353"/>
      <c r="G3" s="353"/>
      <c r="H3" s="353"/>
      <c r="I3" s="353"/>
      <c r="J3" s="353"/>
    </row>
    <row r="4" spans="2:10" ht="12.75">
      <c r="B4" s="348" t="s">
        <v>655</v>
      </c>
      <c r="C4" s="348"/>
      <c r="D4" s="348"/>
      <c r="E4" s="348"/>
      <c r="F4" s="348"/>
      <c r="G4" s="348"/>
      <c r="H4" s="348"/>
      <c r="I4" s="348"/>
      <c r="J4" s="348"/>
    </row>
    <row r="6" ht="13.5" thickBot="1">
      <c r="B6" s="53" t="s">
        <v>967</v>
      </c>
    </row>
    <row r="7" spans="2:10" ht="24.75" customHeight="1" thickBot="1">
      <c r="B7" s="54" t="s">
        <v>340</v>
      </c>
      <c r="C7" s="55" t="s">
        <v>341</v>
      </c>
      <c r="D7" s="55">
        <v>1</v>
      </c>
      <c r="E7" s="55">
        <v>2</v>
      </c>
      <c r="F7" s="55">
        <v>3</v>
      </c>
      <c r="G7" s="55">
        <v>4</v>
      </c>
      <c r="H7" s="55">
        <v>5</v>
      </c>
      <c r="I7" s="55">
        <v>6</v>
      </c>
      <c r="J7" s="56" t="s">
        <v>342</v>
      </c>
    </row>
    <row r="8" spans="1:10" ht="12.75">
      <c r="A8">
        <v>1</v>
      </c>
      <c r="B8" s="25"/>
      <c r="C8" s="57"/>
      <c r="D8" s="58"/>
      <c r="E8" s="58"/>
      <c r="F8" s="58"/>
      <c r="G8" s="58"/>
      <c r="H8" s="58"/>
      <c r="I8" s="58"/>
      <c r="J8" s="58"/>
    </row>
    <row r="9" spans="1:10" ht="12.75">
      <c r="A9">
        <f aca="true" t="shared" si="0" ref="A9:A22">+A8+1</f>
        <v>2</v>
      </c>
      <c r="B9" s="26"/>
      <c r="C9" s="59"/>
      <c r="D9" s="60"/>
      <c r="E9" s="60"/>
      <c r="F9" s="60"/>
      <c r="G9" s="60"/>
      <c r="H9" s="60"/>
      <c r="I9" s="60"/>
      <c r="J9" s="60"/>
    </row>
    <row r="10" spans="1:10" ht="12.75">
      <c r="A10">
        <f t="shared" si="0"/>
        <v>3</v>
      </c>
      <c r="B10" s="26"/>
      <c r="C10" s="59"/>
      <c r="D10" s="60"/>
      <c r="E10" s="60"/>
      <c r="F10" s="60"/>
      <c r="G10" s="60"/>
      <c r="H10" s="60"/>
      <c r="I10" s="60"/>
      <c r="J10" s="60"/>
    </row>
    <row r="11" spans="1:10" ht="12.75">
      <c r="A11">
        <f t="shared" si="0"/>
        <v>4</v>
      </c>
      <c r="B11" s="26"/>
      <c r="C11" s="59"/>
      <c r="D11" s="60"/>
      <c r="E11" s="60"/>
      <c r="F11" s="60"/>
      <c r="G11" s="60"/>
      <c r="H11" s="60"/>
      <c r="I11" s="60"/>
      <c r="J11" s="60"/>
    </row>
    <row r="12" spans="1:10" ht="12.75">
      <c r="A12">
        <f t="shared" si="0"/>
        <v>5</v>
      </c>
      <c r="B12" s="26"/>
      <c r="C12" s="59"/>
      <c r="D12" s="60"/>
      <c r="E12" s="60"/>
      <c r="F12" s="60"/>
      <c r="G12" s="60"/>
      <c r="H12" s="60"/>
      <c r="I12" s="60"/>
      <c r="J12" s="60"/>
    </row>
    <row r="13" spans="1:10" ht="12.75">
      <c r="A13">
        <f t="shared" si="0"/>
        <v>6</v>
      </c>
      <c r="B13" s="26"/>
      <c r="C13" s="59"/>
      <c r="D13" s="60"/>
      <c r="E13" s="60"/>
      <c r="F13" s="60"/>
      <c r="G13" s="60"/>
      <c r="H13" s="60"/>
      <c r="I13" s="60"/>
      <c r="J13" s="60"/>
    </row>
    <row r="14" spans="1:10" ht="12.75">
      <c r="A14">
        <f t="shared" si="0"/>
        <v>7</v>
      </c>
      <c r="B14" s="26"/>
      <c r="C14" s="59"/>
      <c r="D14" s="60"/>
      <c r="E14" s="60"/>
      <c r="F14" s="60"/>
      <c r="G14" s="60"/>
      <c r="H14" s="60"/>
      <c r="I14" s="60"/>
      <c r="J14" s="60"/>
    </row>
    <row r="15" spans="1:10" ht="12.75">
      <c r="A15">
        <f t="shared" si="0"/>
        <v>8</v>
      </c>
      <c r="B15" s="26"/>
      <c r="C15" s="59"/>
      <c r="D15" s="60"/>
      <c r="E15" s="60"/>
      <c r="F15" s="60"/>
      <c r="G15" s="60"/>
      <c r="H15" s="60"/>
      <c r="I15" s="60"/>
      <c r="J15" s="60"/>
    </row>
    <row r="16" spans="1:10" ht="12.75">
      <c r="A16">
        <f t="shared" si="0"/>
        <v>9</v>
      </c>
      <c r="B16" s="26"/>
      <c r="C16" s="59"/>
      <c r="D16" s="60"/>
      <c r="E16" s="60"/>
      <c r="F16" s="60"/>
      <c r="G16" s="60"/>
      <c r="H16" s="60"/>
      <c r="I16" s="60"/>
      <c r="J16" s="60"/>
    </row>
    <row r="17" spans="1:10" ht="12.75">
      <c r="A17">
        <f t="shared" si="0"/>
        <v>10</v>
      </c>
      <c r="B17" s="26"/>
      <c r="C17" s="59"/>
      <c r="D17" s="60"/>
      <c r="E17" s="60"/>
      <c r="F17" s="60"/>
      <c r="G17" s="60"/>
      <c r="H17" s="60"/>
      <c r="I17" s="60"/>
      <c r="J17" s="60"/>
    </row>
    <row r="18" spans="1:10" ht="12.75">
      <c r="A18">
        <f t="shared" si="0"/>
        <v>11</v>
      </c>
      <c r="B18" s="26"/>
      <c r="C18" s="59"/>
      <c r="D18" s="60"/>
      <c r="E18" s="60"/>
      <c r="F18" s="60"/>
      <c r="G18" s="60"/>
      <c r="H18" s="60"/>
      <c r="I18" s="60"/>
      <c r="J18" s="60"/>
    </row>
    <row r="19" spans="1:10" ht="12.75">
      <c r="A19">
        <f t="shared" si="0"/>
        <v>12</v>
      </c>
      <c r="B19" s="26"/>
      <c r="C19" s="59"/>
      <c r="D19" s="60"/>
      <c r="E19" s="60"/>
      <c r="F19" s="60"/>
      <c r="G19" s="60"/>
      <c r="H19" s="60"/>
      <c r="I19" s="60"/>
      <c r="J19" s="60"/>
    </row>
    <row r="20" spans="1:10" ht="12.75">
      <c r="A20">
        <f t="shared" si="0"/>
        <v>13</v>
      </c>
      <c r="B20" s="26" t="s">
        <v>494</v>
      </c>
      <c r="C20" s="59"/>
      <c r="D20" s="60"/>
      <c r="E20" s="60"/>
      <c r="F20" s="60"/>
      <c r="G20" s="60"/>
      <c r="H20" s="60"/>
      <c r="I20" s="60"/>
      <c r="J20" s="60"/>
    </row>
    <row r="21" spans="1:10" ht="12.75">
      <c r="A21">
        <f t="shared" si="0"/>
        <v>14</v>
      </c>
      <c r="B21" s="26"/>
      <c r="C21" s="59"/>
      <c r="D21" s="60"/>
      <c r="E21" s="60"/>
      <c r="F21" s="60"/>
      <c r="G21" s="60"/>
      <c r="H21" s="60"/>
      <c r="I21" s="60"/>
      <c r="J21" s="60"/>
    </row>
    <row r="22" spans="1:10" ht="12.75">
      <c r="A22">
        <f t="shared" si="0"/>
        <v>15</v>
      </c>
      <c r="B22" s="26"/>
      <c r="C22" s="59"/>
      <c r="D22" s="60"/>
      <c r="E22" s="60"/>
      <c r="F22" s="60"/>
      <c r="G22" s="60"/>
      <c r="H22" s="60"/>
      <c r="I22" s="60"/>
      <c r="J22" s="60"/>
    </row>
    <row r="24" spans="2:10" ht="12.75">
      <c r="B24" s="61" t="s">
        <v>320</v>
      </c>
      <c r="C24" s="61"/>
      <c r="D24" s="62">
        <f aca="true" t="shared" si="1" ref="D24:J24">SUM(D8:D23)</f>
        <v>0</v>
      </c>
      <c r="E24" s="62">
        <f t="shared" si="1"/>
        <v>0</v>
      </c>
      <c r="F24" s="62">
        <f t="shared" si="1"/>
        <v>0</v>
      </c>
      <c r="G24" s="62">
        <f t="shared" si="1"/>
        <v>0</v>
      </c>
      <c r="H24" s="62">
        <f t="shared" si="1"/>
        <v>0</v>
      </c>
      <c r="I24" s="62">
        <f t="shared" si="1"/>
        <v>0</v>
      </c>
      <c r="J24" s="62">
        <f t="shared" si="1"/>
        <v>0</v>
      </c>
    </row>
    <row r="29" ht="12.75">
      <c r="B29" s="90" t="s">
        <v>343</v>
      </c>
    </row>
    <row r="33" spans="2:5" ht="22.5" customHeight="1">
      <c r="B33" s="101" t="s">
        <v>93</v>
      </c>
      <c r="C33" s="100"/>
      <c r="D33" s="100"/>
      <c r="E33" s="100"/>
    </row>
  </sheetData>
  <mergeCells count="2">
    <mergeCell ref="B3:J3"/>
    <mergeCell ref="B4:J4"/>
  </mergeCells>
  <printOptions horizontalCentered="1" verticalCentered="1"/>
  <pageMargins left="0.7874015748031497" right="0.7874015748031497" top="0.984251968503937" bottom="0.984251968503937" header="0" footer="0"/>
  <pageSetup horizontalDpi="300" verticalDpi="300" orientation="landscape" scale="80" r:id="rId1"/>
</worksheet>
</file>

<file path=xl/worksheets/sheet9.xml><?xml version="1.0" encoding="utf-8"?>
<worksheet xmlns="http://schemas.openxmlformats.org/spreadsheetml/2006/main" xmlns:r="http://schemas.openxmlformats.org/officeDocument/2006/relationships">
  <sheetPr codeName="Hoja12">
    <tabColor indexed="40"/>
  </sheetPr>
  <dimension ref="A4:R28"/>
  <sheetViews>
    <sheetView workbookViewId="0" topLeftCell="A1">
      <selection activeCell="B16" sqref="B16"/>
    </sheetView>
  </sheetViews>
  <sheetFormatPr defaultColWidth="11.421875" defaultRowHeight="12.75"/>
  <cols>
    <col min="1" max="1" width="5.8515625" style="0" customWidth="1"/>
    <col min="2" max="2" width="37.57421875" style="0" customWidth="1"/>
    <col min="3" max="3" width="8.421875" style="0" customWidth="1"/>
    <col min="4" max="8" width="6.7109375" style="0" customWidth="1"/>
  </cols>
  <sheetData>
    <row r="4" spans="2:9" ht="12.75">
      <c r="B4" s="353" t="s">
        <v>459</v>
      </c>
      <c r="C4" s="353"/>
      <c r="D4" s="353"/>
      <c r="E4" s="353"/>
      <c r="F4" s="353"/>
      <c r="G4" s="353"/>
      <c r="H4" s="353"/>
      <c r="I4" s="353"/>
    </row>
    <row r="5" spans="2:18" ht="12.75">
      <c r="B5" s="348" t="s">
        <v>655</v>
      </c>
      <c r="C5" s="348"/>
      <c r="D5" s="348"/>
      <c r="E5" s="348"/>
      <c r="F5" s="348"/>
      <c r="G5" s="348"/>
      <c r="H5" s="348"/>
      <c r="I5" s="348"/>
      <c r="J5" s="27"/>
      <c r="K5" s="27"/>
      <c r="L5" s="27"/>
      <c r="M5" s="27"/>
      <c r="N5" s="27"/>
      <c r="O5" s="27"/>
      <c r="P5" s="27"/>
      <c r="Q5" s="27"/>
      <c r="R5" s="27"/>
    </row>
    <row r="6" ht="13.5" thickBot="1">
      <c r="B6" s="53" t="s">
        <v>968</v>
      </c>
    </row>
    <row r="7" spans="2:9" ht="13.5" thickBot="1">
      <c r="B7" s="354" t="s">
        <v>340</v>
      </c>
      <c r="C7" s="356" t="s">
        <v>460</v>
      </c>
      <c r="D7" s="357"/>
      <c r="E7" s="357"/>
      <c r="F7" s="357"/>
      <c r="G7" s="357"/>
      <c r="H7" s="358"/>
      <c r="I7" s="354" t="s">
        <v>342</v>
      </c>
    </row>
    <row r="8" spans="2:9" ht="13.5" thickBot="1">
      <c r="B8" s="355"/>
      <c r="C8" s="75">
        <v>1</v>
      </c>
      <c r="D8" s="75">
        <v>2</v>
      </c>
      <c r="E8" s="75">
        <v>3</v>
      </c>
      <c r="F8" s="75">
        <v>4</v>
      </c>
      <c r="G8" s="75">
        <v>5</v>
      </c>
      <c r="H8" s="75">
        <v>6</v>
      </c>
      <c r="I8" s="355"/>
    </row>
    <row r="9" spans="1:9" ht="12.75">
      <c r="A9">
        <v>1</v>
      </c>
      <c r="B9" s="25"/>
      <c r="C9" s="65"/>
      <c r="D9" s="65"/>
      <c r="E9" s="65"/>
      <c r="F9" s="65"/>
      <c r="G9" s="65"/>
      <c r="H9" s="65"/>
      <c r="I9" s="58">
        <f aca="true" t="shared" si="0" ref="I9:I23">SUM(C9:H9)</f>
        <v>0</v>
      </c>
    </row>
    <row r="10" spans="1:9" ht="12.75">
      <c r="A10">
        <f aca="true" t="shared" si="1" ref="A10:A23">+A9+1</f>
        <v>2</v>
      </c>
      <c r="B10" s="26"/>
      <c r="C10" s="66"/>
      <c r="D10" s="66"/>
      <c r="E10" s="66"/>
      <c r="F10" s="66"/>
      <c r="G10" s="66"/>
      <c r="H10" s="66"/>
      <c r="I10" s="58">
        <f t="shared" si="0"/>
        <v>0</v>
      </c>
    </row>
    <row r="11" spans="1:9" ht="12.75">
      <c r="A11">
        <f t="shared" si="1"/>
        <v>3</v>
      </c>
      <c r="B11" s="26"/>
      <c r="C11" s="66"/>
      <c r="D11" s="66"/>
      <c r="E11" s="66"/>
      <c r="F11" s="66"/>
      <c r="G11" s="66"/>
      <c r="H11" s="66"/>
      <c r="I11" s="58">
        <f t="shared" si="0"/>
        <v>0</v>
      </c>
    </row>
    <row r="12" spans="1:9" ht="12.75">
      <c r="A12">
        <f t="shared" si="1"/>
        <v>4</v>
      </c>
      <c r="B12" s="26"/>
      <c r="C12" s="66"/>
      <c r="D12" s="66"/>
      <c r="E12" s="66"/>
      <c r="F12" s="66"/>
      <c r="G12" s="66"/>
      <c r="H12" s="66"/>
      <c r="I12" s="58">
        <f t="shared" si="0"/>
        <v>0</v>
      </c>
    </row>
    <row r="13" spans="1:9" ht="12.75">
      <c r="A13">
        <f t="shared" si="1"/>
        <v>5</v>
      </c>
      <c r="B13" s="26"/>
      <c r="C13" s="66"/>
      <c r="D13" s="66"/>
      <c r="E13" s="66"/>
      <c r="F13" s="66"/>
      <c r="G13" s="66"/>
      <c r="H13" s="66"/>
      <c r="I13" s="58">
        <f t="shared" si="0"/>
        <v>0</v>
      </c>
    </row>
    <row r="14" spans="1:9" ht="12.75">
      <c r="A14">
        <f t="shared" si="1"/>
        <v>6</v>
      </c>
      <c r="B14" s="26"/>
      <c r="C14" s="66"/>
      <c r="D14" s="66"/>
      <c r="E14" s="66"/>
      <c r="F14" s="66"/>
      <c r="G14" s="66"/>
      <c r="H14" s="66"/>
      <c r="I14" s="58">
        <f t="shared" si="0"/>
        <v>0</v>
      </c>
    </row>
    <row r="15" spans="1:9" ht="12.75">
      <c r="A15">
        <f t="shared" si="1"/>
        <v>7</v>
      </c>
      <c r="B15" s="26"/>
      <c r="C15" s="66"/>
      <c r="D15" s="66"/>
      <c r="E15" s="66"/>
      <c r="F15" s="66"/>
      <c r="G15" s="66"/>
      <c r="H15" s="66"/>
      <c r="I15" s="58">
        <f t="shared" si="0"/>
        <v>0</v>
      </c>
    </row>
    <row r="16" spans="1:9" ht="12.75">
      <c r="A16">
        <f t="shared" si="1"/>
        <v>8</v>
      </c>
      <c r="B16" s="26"/>
      <c r="C16" s="66"/>
      <c r="D16" s="66"/>
      <c r="E16" s="66"/>
      <c r="F16" s="66"/>
      <c r="G16" s="66"/>
      <c r="H16" s="66"/>
      <c r="I16" s="58">
        <f t="shared" si="0"/>
        <v>0</v>
      </c>
    </row>
    <row r="17" spans="1:9" ht="12.75">
      <c r="A17">
        <f t="shared" si="1"/>
        <v>9</v>
      </c>
      <c r="B17" s="26"/>
      <c r="C17" s="66"/>
      <c r="D17" s="66"/>
      <c r="E17" s="66"/>
      <c r="F17" s="66"/>
      <c r="G17" s="66"/>
      <c r="H17" s="66"/>
      <c r="I17" s="58">
        <f t="shared" si="0"/>
        <v>0</v>
      </c>
    </row>
    <row r="18" spans="1:9" ht="12.75">
      <c r="A18">
        <f t="shared" si="1"/>
        <v>10</v>
      </c>
      <c r="B18" s="26"/>
      <c r="C18" s="66"/>
      <c r="D18" s="66"/>
      <c r="E18" s="66"/>
      <c r="F18" s="66"/>
      <c r="G18" s="66"/>
      <c r="H18" s="66"/>
      <c r="I18" s="58">
        <f t="shared" si="0"/>
        <v>0</v>
      </c>
    </row>
    <row r="19" spans="1:9" ht="12.75">
      <c r="A19">
        <f t="shared" si="1"/>
        <v>11</v>
      </c>
      <c r="B19" s="26"/>
      <c r="C19" s="66"/>
      <c r="D19" s="66"/>
      <c r="E19" s="66"/>
      <c r="F19" s="66"/>
      <c r="G19" s="66"/>
      <c r="H19" s="66"/>
      <c r="I19" s="58">
        <f t="shared" si="0"/>
        <v>0</v>
      </c>
    </row>
    <row r="20" spans="1:9" ht="12.75">
      <c r="A20">
        <f t="shared" si="1"/>
        <v>12</v>
      </c>
      <c r="B20" s="26"/>
      <c r="C20" s="66"/>
      <c r="D20" s="66"/>
      <c r="E20" s="66"/>
      <c r="F20" s="66"/>
      <c r="G20" s="66"/>
      <c r="H20" s="66"/>
      <c r="I20" s="58">
        <f t="shared" si="0"/>
        <v>0</v>
      </c>
    </row>
    <row r="21" spans="1:9" ht="12.75">
      <c r="A21">
        <f t="shared" si="1"/>
        <v>13</v>
      </c>
      <c r="B21" s="26"/>
      <c r="C21" s="66"/>
      <c r="D21" s="66"/>
      <c r="E21" s="66"/>
      <c r="F21" s="66"/>
      <c r="G21" s="66"/>
      <c r="H21" s="66"/>
      <c r="I21" s="58">
        <f t="shared" si="0"/>
        <v>0</v>
      </c>
    </row>
    <row r="22" spans="1:9" ht="12.75">
      <c r="A22">
        <f t="shared" si="1"/>
        <v>14</v>
      </c>
      <c r="B22" s="26"/>
      <c r="C22" s="66"/>
      <c r="D22" s="66"/>
      <c r="E22" s="66"/>
      <c r="F22" s="66"/>
      <c r="G22" s="66"/>
      <c r="H22" s="66"/>
      <c r="I22" s="58">
        <f t="shared" si="0"/>
        <v>0</v>
      </c>
    </row>
    <row r="23" spans="1:9" ht="12.75">
      <c r="A23">
        <f t="shared" si="1"/>
        <v>15</v>
      </c>
      <c r="B23" s="26"/>
      <c r="C23" s="66"/>
      <c r="D23" s="66"/>
      <c r="E23" s="66"/>
      <c r="F23" s="66"/>
      <c r="G23" s="66"/>
      <c r="H23" s="66"/>
      <c r="I23" s="58">
        <f t="shared" si="0"/>
        <v>0</v>
      </c>
    </row>
    <row r="25" spans="2:9" ht="12.75">
      <c r="B25" s="61" t="s">
        <v>320</v>
      </c>
      <c r="C25" s="67">
        <f aca="true" t="shared" si="2" ref="C25:I25">SUM(C9:C23)</f>
        <v>0</v>
      </c>
      <c r="D25" s="67">
        <f t="shared" si="2"/>
        <v>0</v>
      </c>
      <c r="E25" s="67">
        <f t="shared" si="2"/>
        <v>0</v>
      </c>
      <c r="F25" s="67">
        <f t="shared" si="2"/>
        <v>0</v>
      </c>
      <c r="G25" s="67">
        <f t="shared" si="2"/>
        <v>0</v>
      </c>
      <c r="H25" s="67">
        <f t="shared" si="2"/>
        <v>0</v>
      </c>
      <c r="I25" s="67">
        <f t="shared" si="2"/>
        <v>0</v>
      </c>
    </row>
    <row r="28" spans="2:5" ht="24.75" customHeight="1">
      <c r="B28" s="101" t="s">
        <v>92</v>
      </c>
      <c r="C28" s="100"/>
      <c r="D28" s="100"/>
      <c r="E28" s="100"/>
    </row>
  </sheetData>
  <mergeCells count="5">
    <mergeCell ref="B7:B8"/>
    <mergeCell ref="C7:H7"/>
    <mergeCell ref="I7:I8"/>
    <mergeCell ref="B4:I4"/>
    <mergeCell ref="B5:I5"/>
  </mergeCells>
  <printOptions horizontalCentered="1" verticalCentered="1"/>
  <pageMargins left="0.7874015748031497" right="0.7874015748031497" top="0.984251968503937" bottom="0.984251968503937" header="0" footer="0"/>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MARTINEZ</dc:creator>
  <cp:keywords/>
  <dc:description/>
  <cp:lastModifiedBy>xxx</cp:lastModifiedBy>
  <cp:lastPrinted>2007-04-30T01:25:07Z</cp:lastPrinted>
  <dcterms:created xsi:type="dcterms:W3CDTF">2007-02-22T22:57:28Z</dcterms:created>
  <dcterms:modified xsi:type="dcterms:W3CDTF">2007-04-30T14:21:57Z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